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5" windowWidth="13035" windowHeight="8190" firstSheet="15" activeTab="19"/>
  </bookViews>
  <sheets>
    <sheet name="Munka1" sheetId="41" r:id="rId1"/>
    <sheet name="minta" sheetId="1" r:id="rId2"/>
    <sheet name="igazgatás" sheetId="6" r:id="rId3"/>
    <sheet name="adók" sheetId="30" r:id="rId4"/>
    <sheet name="temető" sheetId="8" r:id="rId5"/>
    <sheet name="rendezvények" sheetId="22" r:id="rId6"/>
    <sheet name="téli közf." sheetId="24" r:id="rId7"/>
    <sheet name="hosszúi.közf." sheetId="25" r:id="rId8"/>
    <sheet name="út üzemelt." sheetId="10" r:id="rId9"/>
    <sheet name="közvilágítás" sheetId="11" r:id="rId10"/>
    <sheet name="zöldterület" sheetId="27" r:id="rId11"/>
    <sheet name="város-község" sheetId="12" r:id="rId12"/>
    <sheet name="könyvtár" sheetId="15" r:id="rId13"/>
    <sheet name="gyermekjólét" sheetId="19" r:id="rId14"/>
    <sheet name="közművelődés" sheetId="21" r:id="rId15"/>
    <sheet name="civilszerv" sheetId="42" r:id="rId16"/>
    <sheet name="családtámogatás" sheetId="34" r:id="rId17"/>
    <sheet name="családseg." sheetId="20" r:id="rId18"/>
    <sheet name="Önkorm elsz." sheetId="43" r:id="rId19"/>
    <sheet name="önk.összesen" sheetId="28" r:id="rId20"/>
    <sheet name="mindösszesen" sheetId="29" r:id="rId21"/>
  </sheets>
  <definedNames>
    <definedName name="_xlnm.Print_Area" localSheetId="3">adók!$A$1:$O$412</definedName>
    <definedName name="_xlnm.Print_Area" localSheetId="17">családseg.!$A$1:$O$576</definedName>
    <definedName name="_xlnm.Print_Area" localSheetId="16">családtámogatás!$A$1:$O$562</definedName>
    <definedName name="_xlnm.Print_Area" localSheetId="13">gyermekjólét!$A$1:$O$576</definedName>
    <definedName name="_xlnm.Print_Area" localSheetId="7">hosszúi.közf.!$A$1:$O$566</definedName>
    <definedName name="_xlnm.Print_Area" localSheetId="2">igazgatás!$A$1:$O$559</definedName>
    <definedName name="_xlnm.Print_Area" localSheetId="12">könyvtár!$A$1:$O$560</definedName>
    <definedName name="_xlnm.Print_Area" localSheetId="9">közvilágítás!$A$1:$O$562</definedName>
    <definedName name="_xlnm.Print_Area" localSheetId="20">mindösszesen!$A$1:$AH$43</definedName>
    <definedName name="_xlnm.Print_Area" localSheetId="5">rendezvények!$A$1:$O$572</definedName>
    <definedName name="_xlnm.Print_Area" localSheetId="6">'téli közf.'!$A$1:$O$564</definedName>
    <definedName name="_xlnm.Print_Area" localSheetId="4">temető!$A$1:$O$563</definedName>
    <definedName name="_xlnm.Print_Area" localSheetId="8">'út üzemelt.'!$A$1:$O$562</definedName>
    <definedName name="_xlnm.Print_Area" localSheetId="10">zöldterület!$A$1:$O$560</definedName>
  </definedNames>
  <calcPr calcId="145621"/>
</workbook>
</file>

<file path=xl/calcChain.xml><?xml version="1.0" encoding="utf-8"?>
<calcChain xmlns="http://schemas.openxmlformats.org/spreadsheetml/2006/main">
  <c r="L170" i="28" l="1"/>
  <c r="M170" i="28"/>
  <c r="N184" i="28" l="1"/>
  <c r="I39" i="6" l="1"/>
  <c r="J39" i="6"/>
  <c r="K39" i="6"/>
  <c r="L39" i="6"/>
  <c r="M39" i="6"/>
  <c r="N39" i="6"/>
  <c r="I556" i="12" l="1"/>
  <c r="J556" i="12"/>
  <c r="K556" i="12"/>
  <c r="L556" i="12"/>
  <c r="M556" i="12"/>
  <c r="N556" i="12"/>
  <c r="I490" i="12"/>
  <c r="J490" i="12"/>
  <c r="K490" i="12"/>
  <c r="L490" i="12"/>
  <c r="M490" i="12"/>
  <c r="N490" i="12"/>
  <c r="I336" i="12"/>
  <c r="J336" i="12"/>
  <c r="K336" i="12"/>
  <c r="L336" i="12"/>
  <c r="M336" i="12"/>
  <c r="N336" i="12"/>
  <c r="I337" i="12"/>
  <c r="J337" i="12"/>
  <c r="K337" i="12"/>
  <c r="L337" i="12"/>
  <c r="M337" i="12"/>
  <c r="N337" i="12"/>
  <c r="I322" i="12"/>
  <c r="J322" i="12"/>
  <c r="K322" i="12"/>
  <c r="L322" i="12"/>
  <c r="M322" i="12"/>
  <c r="N322" i="12"/>
  <c r="I311" i="12"/>
  <c r="J311" i="12"/>
  <c r="K311" i="12"/>
  <c r="L311" i="12"/>
  <c r="M311" i="12"/>
  <c r="N311" i="12"/>
  <c r="I308" i="12"/>
  <c r="J308" i="12"/>
  <c r="K308" i="12"/>
  <c r="L308" i="12"/>
  <c r="M308" i="12"/>
  <c r="N308" i="12"/>
  <c r="I291" i="12"/>
  <c r="J291" i="12"/>
  <c r="K291" i="12"/>
  <c r="L291" i="12"/>
  <c r="M291" i="12"/>
  <c r="N291" i="12"/>
  <c r="M322" i="25"/>
  <c r="N322" i="25"/>
  <c r="I39" i="25"/>
  <c r="J39" i="25"/>
  <c r="K39" i="25"/>
  <c r="L39" i="25"/>
  <c r="O293" i="22"/>
  <c r="I170" i="30"/>
  <c r="J170" i="30"/>
  <c r="J184" i="30" s="1"/>
  <c r="K170" i="30"/>
  <c r="L170" i="30"/>
  <c r="L184" i="30" s="1"/>
  <c r="M170" i="30"/>
  <c r="I184" i="30"/>
  <c r="K184" i="30"/>
  <c r="M184" i="30"/>
  <c r="N184" i="30"/>
  <c r="I171" i="30"/>
  <c r="J171" i="30"/>
  <c r="K171" i="30"/>
  <c r="L171" i="30"/>
  <c r="N171" i="30"/>
  <c r="I154" i="30"/>
  <c r="J154" i="30"/>
  <c r="K154" i="30"/>
  <c r="L154" i="30"/>
  <c r="I149" i="30"/>
  <c r="J149" i="30"/>
  <c r="K149" i="30"/>
  <c r="L149" i="30"/>
  <c r="I124" i="30"/>
  <c r="J124" i="30"/>
  <c r="K124" i="30"/>
  <c r="L124" i="30"/>
  <c r="I115" i="30"/>
  <c r="J115" i="30"/>
  <c r="K115" i="30"/>
  <c r="L115" i="30"/>
  <c r="I481" i="8"/>
  <c r="J481" i="8"/>
  <c r="K481" i="8"/>
  <c r="L481" i="8"/>
  <c r="M481" i="8"/>
  <c r="I481" i="22"/>
  <c r="J481" i="22"/>
  <c r="K481" i="22"/>
  <c r="L481" i="22"/>
  <c r="M481" i="22"/>
  <c r="I481" i="24"/>
  <c r="J481" i="24"/>
  <c r="K481" i="24"/>
  <c r="L481" i="24"/>
  <c r="M481" i="24"/>
  <c r="I481" i="25"/>
  <c r="J481" i="25"/>
  <c r="K481" i="25"/>
  <c r="L481" i="25"/>
  <c r="M481" i="25"/>
  <c r="I481" i="10"/>
  <c r="J481" i="10"/>
  <c r="K481" i="10"/>
  <c r="L481" i="10"/>
  <c r="M481" i="10"/>
  <c r="I481" i="11"/>
  <c r="J481" i="11"/>
  <c r="K481" i="11"/>
  <c r="L481" i="11"/>
  <c r="M481" i="11"/>
  <c r="I481" i="27"/>
  <c r="J481" i="27"/>
  <c r="K481" i="27"/>
  <c r="L481" i="27"/>
  <c r="M481" i="27"/>
  <c r="I481" i="12"/>
  <c r="J481" i="12"/>
  <c r="K481" i="12"/>
  <c r="L481" i="12"/>
  <c r="M481" i="12"/>
  <c r="I481" i="15"/>
  <c r="J481" i="15"/>
  <c r="K481" i="15"/>
  <c r="L481" i="15"/>
  <c r="M481" i="15"/>
  <c r="I481" i="19"/>
  <c r="J481" i="19"/>
  <c r="K481" i="19"/>
  <c r="L481" i="19"/>
  <c r="M481" i="19"/>
  <c r="I481" i="21"/>
  <c r="J481" i="21"/>
  <c r="K481" i="21"/>
  <c r="L481" i="21"/>
  <c r="M481" i="21"/>
  <c r="I481" i="42"/>
  <c r="J481" i="42"/>
  <c r="K481" i="42"/>
  <c r="L481" i="42"/>
  <c r="M481" i="42"/>
  <c r="I481" i="34"/>
  <c r="J481" i="34"/>
  <c r="K481" i="34"/>
  <c r="L481" i="34"/>
  <c r="M481" i="34"/>
  <c r="I481" i="20"/>
  <c r="J481" i="20"/>
  <c r="K481" i="20"/>
  <c r="L481" i="20"/>
  <c r="M481" i="20"/>
  <c r="I481" i="43"/>
  <c r="J481" i="43"/>
  <c r="K481" i="43"/>
  <c r="L481" i="43"/>
  <c r="M481" i="43"/>
  <c r="I481" i="6"/>
  <c r="J481" i="6"/>
  <c r="K481" i="6"/>
  <c r="L481" i="6"/>
  <c r="I336" i="30"/>
  <c r="J336" i="30"/>
  <c r="K336" i="30"/>
  <c r="L336" i="30"/>
  <c r="M336" i="30"/>
  <c r="I336" i="8"/>
  <c r="I337" i="8" s="1"/>
  <c r="J336" i="8"/>
  <c r="K336" i="8"/>
  <c r="L336" i="8"/>
  <c r="J337" i="8"/>
  <c r="K337" i="8"/>
  <c r="I336" i="22"/>
  <c r="J336" i="22"/>
  <c r="K336" i="22"/>
  <c r="L336" i="22"/>
  <c r="I337" i="22"/>
  <c r="J337" i="22"/>
  <c r="K337" i="22"/>
  <c r="I336" i="24"/>
  <c r="J336" i="24"/>
  <c r="K336" i="24"/>
  <c r="L336" i="24"/>
  <c r="I337" i="24"/>
  <c r="J337" i="24"/>
  <c r="K337" i="24"/>
  <c r="I336" i="25"/>
  <c r="J336" i="25"/>
  <c r="K336" i="25"/>
  <c r="L336" i="25"/>
  <c r="I337" i="25"/>
  <c r="J337" i="25"/>
  <c r="K337" i="25"/>
  <c r="I336" i="10"/>
  <c r="J336" i="10"/>
  <c r="K336" i="10"/>
  <c r="L336" i="10"/>
  <c r="I337" i="10"/>
  <c r="J337" i="10"/>
  <c r="K337" i="10"/>
  <c r="I336" i="11"/>
  <c r="J336" i="11"/>
  <c r="K336" i="11"/>
  <c r="L336" i="11"/>
  <c r="I337" i="11"/>
  <c r="J337" i="11"/>
  <c r="K337" i="11"/>
  <c r="I336" i="27"/>
  <c r="J336" i="27"/>
  <c r="K336" i="27"/>
  <c r="L336" i="27"/>
  <c r="I337" i="27"/>
  <c r="J337" i="27"/>
  <c r="K337" i="27"/>
  <c r="I336" i="15"/>
  <c r="J336" i="15"/>
  <c r="K336" i="15"/>
  <c r="L336" i="15"/>
  <c r="I337" i="15"/>
  <c r="J337" i="15"/>
  <c r="K337" i="15"/>
  <c r="I336" i="19"/>
  <c r="J336" i="19"/>
  <c r="K336" i="19"/>
  <c r="L336" i="19"/>
  <c r="I337" i="19"/>
  <c r="J337" i="19"/>
  <c r="K337" i="19"/>
  <c r="I336" i="21"/>
  <c r="J336" i="21"/>
  <c r="K336" i="21"/>
  <c r="L336" i="21"/>
  <c r="I337" i="21"/>
  <c r="J337" i="21"/>
  <c r="K337" i="21"/>
  <c r="I336" i="42"/>
  <c r="J336" i="42"/>
  <c r="K336" i="42"/>
  <c r="L336" i="42"/>
  <c r="M336" i="42"/>
  <c r="I336" i="34"/>
  <c r="J336" i="34"/>
  <c r="K336" i="34"/>
  <c r="L336" i="34"/>
  <c r="M336" i="34"/>
  <c r="I336" i="20"/>
  <c r="J336" i="20"/>
  <c r="K336" i="20"/>
  <c r="L336" i="20"/>
  <c r="I337" i="20"/>
  <c r="J337" i="20"/>
  <c r="K337" i="20"/>
  <c r="I336" i="43"/>
  <c r="J336" i="43"/>
  <c r="K336" i="43"/>
  <c r="L336" i="43"/>
  <c r="M336" i="43"/>
  <c r="I337" i="43"/>
  <c r="J337" i="43"/>
  <c r="K337" i="43"/>
  <c r="M337" i="43"/>
  <c r="I336" i="6"/>
  <c r="J336" i="6"/>
  <c r="K336" i="6"/>
  <c r="L336" i="6"/>
  <c r="I337" i="6"/>
  <c r="J337" i="6"/>
  <c r="K337" i="6"/>
  <c r="H336" i="30"/>
  <c r="H336" i="8"/>
  <c r="H336" i="22"/>
  <c r="H336" i="24"/>
  <c r="H336" i="25"/>
  <c r="H336" i="10"/>
  <c r="H336" i="11"/>
  <c r="H336" i="27"/>
  <c r="H336" i="12"/>
  <c r="H336" i="15"/>
  <c r="H336" i="19"/>
  <c r="H336" i="21"/>
  <c r="H336" i="42"/>
  <c r="H336" i="34"/>
  <c r="H336" i="20"/>
  <c r="H336" i="43"/>
  <c r="H336" i="6"/>
  <c r="I325" i="8"/>
  <c r="J325" i="8"/>
  <c r="K325" i="8"/>
  <c r="L325" i="8"/>
  <c r="M325" i="8"/>
  <c r="I325" i="22"/>
  <c r="J325" i="22"/>
  <c r="K325" i="22"/>
  <c r="L325" i="22"/>
  <c r="M325" i="22"/>
  <c r="I325" i="24"/>
  <c r="J325" i="24"/>
  <c r="K325" i="24"/>
  <c r="L325" i="24"/>
  <c r="M325" i="24"/>
  <c r="I325" i="25"/>
  <c r="J325" i="25"/>
  <c r="K325" i="25"/>
  <c r="L325" i="25"/>
  <c r="I325" i="10"/>
  <c r="J325" i="10"/>
  <c r="K325" i="10"/>
  <c r="L325" i="10"/>
  <c r="M325" i="10"/>
  <c r="I325" i="11"/>
  <c r="J325" i="11"/>
  <c r="K325" i="11"/>
  <c r="L325" i="11"/>
  <c r="M325" i="11"/>
  <c r="I325" i="27"/>
  <c r="J325" i="27"/>
  <c r="K325" i="27"/>
  <c r="L325" i="27"/>
  <c r="M325" i="27"/>
  <c r="I325" i="12"/>
  <c r="J325" i="12"/>
  <c r="K325" i="12"/>
  <c r="L325" i="12"/>
  <c r="M325" i="12"/>
  <c r="I325" i="15"/>
  <c r="J325" i="15"/>
  <c r="K325" i="15"/>
  <c r="L325" i="15"/>
  <c r="M325" i="15"/>
  <c r="I325" i="19"/>
  <c r="J325" i="19"/>
  <c r="K325" i="19"/>
  <c r="L325" i="19"/>
  <c r="M325" i="19"/>
  <c r="I325" i="21"/>
  <c r="J325" i="21"/>
  <c r="K325" i="21"/>
  <c r="L325" i="21"/>
  <c r="M325" i="21"/>
  <c r="I325" i="20"/>
  <c r="J325" i="20"/>
  <c r="K325" i="20"/>
  <c r="L325" i="20"/>
  <c r="M325" i="20"/>
  <c r="I325" i="43"/>
  <c r="J325" i="43"/>
  <c r="K325" i="43"/>
  <c r="L325" i="43"/>
  <c r="M325" i="43"/>
  <c r="I325" i="6"/>
  <c r="J325" i="6"/>
  <c r="K325" i="6"/>
  <c r="L325" i="6"/>
  <c r="M325" i="6"/>
  <c r="I322" i="8"/>
  <c r="J322" i="8"/>
  <c r="K322" i="8"/>
  <c r="L322" i="8"/>
  <c r="L337" i="8" s="1"/>
  <c r="I322" i="22"/>
  <c r="J322" i="22"/>
  <c r="K322" i="22"/>
  <c r="L322" i="22"/>
  <c r="I322" i="24"/>
  <c r="J322" i="24"/>
  <c r="K322" i="24"/>
  <c r="L322" i="24"/>
  <c r="L337" i="24" s="1"/>
  <c r="I322" i="25"/>
  <c r="J322" i="25"/>
  <c r="K322" i="25"/>
  <c r="L322" i="25"/>
  <c r="L337" i="25" s="1"/>
  <c r="I322" i="10"/>
  <c r="J322" i="10"/>
  <c r="K322" i="10"/>
  <c r="L322" i="10"/>
  <c r="L337" i="10" s="1"/>
  <c r="I322" i="11"/>
  <c r="J322" i="11"/>
  <c r="K322" i="11"/>
  <c r="L322" i="11"/>
  <c r="L337" i="11" s="1"/>
  <c r="I322" i="27"/>
  <c r="J322" i="27"/>
  <c r="K322" i="27"/>
  <c r="L322" i="27"/>
  <c r="L337" i="27" s="1"/>
  <c r="I322" i="15"/>
  <c r="J322" i="15"/>
  <c r="K322" i="15"/>
  <c r="L322" i="15"/>
  <c r="L337" i="15" s="1"/>
  <c r="I322" i="19"/>
  <c r="J322" i="19"/>
  <c r="K322" i="19"/>
  <c r="L322" i="19"/>
  <c r="L337" i="19" s="1"/>
  <c r="I322" i="21"/>
  <c r="J322" i="21"/>
  <c r="K322" i="21"/>
  <c r="L322" i="21"/>
  <c r="I322" i="20"/>
  <c r="J322" i="20"/>
  <c r="K322" i="20"/>
  <c r="L322" i="20"/>
  <c r="L337" i="20" s="1"/>
  <c r="I322" i="43"/>
  <c r="J322" i="43"/>
  <c r="K322" i="43"/>
  <c r="L322" i="43"/>
  <c r="L337" i="43" s="1"/>
  <c r="M322" i="43"/>
  <c r="I322" i="6"/>
  <c r="J322" i="6"/>
  <c r="K322" i="6"/>
  <c r="L322" i="6"/>
  <c r="L337" i="6" s="1"/>
  <c r="I311" i="8"/>
  <c r="J311" i="8"/>
  <c r="K311" i="8"/>
  <c r="L311" i="8"/>
  <c r="M311" i="8"/>
  <c r="I311" i="22"/>
  <c r="J311" i="22"/>
  <c r="K311" i="22"/>
  <c r="L311" i="22"/>
  <c r="M311" i="22"/>
  <c r="I311" i="24"/>
  <c r="J311" i="24"/>
  <c r="K311" i="24"/>
  <c r="L311" i="24"/>
  <c r="M311" i="24"/>
  <c r="I311" i="25"/>
  <c r="J311" i="25"/>
  <c r="K311" i="25"/>
  <c r="L311" i="25"/>
  <c r="M311" i="25"/>
  <c r="I311" i="10"/>
  <c r="J311" i="10"/>
  <c r="K311" i="10"/>
  <c r="L311" i="10"/>
  <c r="M311" i="10"/>
  <c r="I311" i="11"/>
  <c r="J311" i="11"/>
  <c r="K311" i="11"/>
  <c r="L311" i="11"/>
  <c r="M311" i="11"/>
  <c r="I311" i="27"/>
  <c r="J311" i="27"/>
  <c r="K311" i="27"/>
  <c r="L311" i="27"/>
  <c r="M311" i="27"/>
  <c r="I311" i="15"/>
  <c r="J311" i="15"/>
  <c r="K311" i="15"/>
  <c r="L311" i="15"/>
  <c r="M311" i="15"/>
  <c r="I311" i="21"/>
  <c r="J311" i="21"/>
  <c r="K311" i="21"/>
  <c r="L311" i="21"/>
  <c r="M311" i="21"/>
  <c r="I311" i="43"/>
  <c r="J311" i="43"/>
  <c r="K311" i="43"/>
  <c r="L311" i="43"/>
  <c r="M311" i="43"/>
  <c r="I311" i="6"/>
  <c r="J311" i="6"/>
  <c r="K311" i="6"/>
  <c r="L311" i="6"/>
  <c r="M311" i="6"/>
  <c r="I308" i="8"/>
  <c r="J308" i="8"/>
  <c r="K308" i="8"/>
  <c r="L308" i="8"/>
  <c r="M308" i="8"/>
  <c r="I308" i="22"/>
  <c r="J308" i="22"/>
  <c r="K308" i="22"/>
  <c r="L308" i="22"/>
  <c r="L337" i="22" s="1"/>
  <c r="I308" i="24"/>
  <c r="J308" i="24"/>
  <c r="K308" i="24"/>
  <c r="L308" i="24"/>
  <c r="M308" i="24"/>
  <c r="I308" i="25"/>
  <c r="J308" i="25"/>
  <c r="K308" i="25"/>
  <c r="L308" i="25"/>
  <c r="M308" i="25"/>
  <c r="I308" i="10"/>
  <c r="J308" i="10"/>
  <c r="K308" i="10"/>
  <c r="L308" i="10"/>
  <c r="M308" i="10"/>
  <c r="I308" i="11"/>
  <c r="J308" i="11"/>
  <c r="K308" i="11"/>
  <c r="L308" i="11"/>
  <c r="M308" i="11"/>
  <c r="I308" i="27"/>
  <c r="J308" i="27"/>
  <c r="K308" i="27"/>
  <c r="L308" i="27"/>
  <c r="M308" i="27"/>
  <c r="I308" i="15"/>
  <c r="J308" i="15"/>
  <c r="K308" i="15"/>
  <c r="L308" i="15"/>
  <c r="M308" i="15"/>
  <c r="I308" i="21"/>
  <c r="J308" i="21"/>
  <c r="K308" i="21"/>
  <c r="L308" i="21"/>
  <c r="I308" i="43"/>
  <c r="J308" i="43"/>
  <c r="K308" i="43"/>
  <c r="L308" i="43"/>
  <c r="M308" i="43"/>
  <c r="I308" i="6"/>
  <c r="J308" i="6"/>
  <c r="K308" i="6"/>
  <c r="L308" i="6"/>
  <c r="M308" i="6"/>
  <c r="I295" i="22"/>
  <c r="J295" i="22"/>
  <c r="K295" i="22"/>
  <c r="L295" i="22"/>
  <c r="N295" i="22"/>
  <c r="I296" i="22"/>
  <c r="J296" i="22"/>
  <c r="K296" i="22"/>
  <c r="L296" i="22"/>
  <c r="N296" i="22"/>
  <c r="I297" i="22"/>
  <c r="J297" i="22"/>
  <c r="K297" i="22"/>
  <c r="L297" i="22"/>
  <c r="N297" i="22"/>
  <c r="I295" i="24"/>
  <c r="J295" i="24"/>
  <c r="K295" i="24"/>
  <c r="L295" i="24"/>
  <c r="M295" i="24"/>
  <c r="N295" i="24"/>
  <c r="I296" i="24"/>
  <c r="J296" i="24"/>
  <c r="K296" i="24"/>
  <c r="N296" i="24"/>
  <c r="I297" i="24"/>
  <c r="J297" i="24"/>
  <c r="K297" i="24"/>
  <c r="L297" i="24"/>
  <c r="N297" i="24"/>
  <c r="I295" i="25"/>
  <c r="J295" i="25"/>
  <c r="K295" i="25"/>
  <c r="L295" i="25"/>
  <c r="M295" i="25"/>
  <c r="N295" i="25"/>
  <c r="I296" i="25"/>
  <c r="J296" i="25"/>
  <c r="K296" i="25"/>
  <c r="N296" i="25"/>
  <c r="I297" i="25"/>
  <c r="J297" i="25"/>
  <c r="K297" i="25"/>
  <c r="L297" i="25"/>
  <c r="N297" i="25"/>
  <c r="I295" i="12"/>
  <c r="J295" i="12"/>
  <c r="K295" i="12"/>
  <c r="L295" i="12"/>
  <c r="M295" i="12"/>
  <c r="N295" i="12"/>
  <c r="I296" i="12"/>
  <c r="J296" i="12"/>
  <c r="K296" i="12"/>
  <c r="N296" i="12"/>
  <c r="I297" i="12"/>
  <c r="J297" i="12"/>
  <c r="K297" i="12"/>
  <c r="L297" i="12"/>
  <c r="N297" i="12"/>
  <c r="I295" i="15"/>
  <c r="J295" i="15"/>
  <c r="K295" i="15"/>
  <c r="L295" i="15"/>
  <c r="M295" i="15"/>
  <c r="N295" i="15"/>
  <c r="I296" i="15"/>
  <c r="J296" i="15"/>
  <c r="K296" i="15"/>
  <c r="N296" i="15"/>
  <c r="I297" i="15"/>
  <c r="J297" i="15"/>
  <c r="K297" i="15"/>
  <c r="L297" i="15"/>
  <c r="N297" i="15"/>
  <c r="I295" i="21"/>
  <c r="J295" i="21"/>
  <c r="K295" i="21"/>
  <c r="L295" i="21"/>
  <c r="M295" i="21"/>
  <c r="N295" i="21"/>
  <c r="I296" i="21"/>
  <c r="J296" i="21"/>
  <c r="K296" i="21"/>
  <c r="N296" i="21"/>
  <c r="I297" i="21"/>
  <c r="J297" i="21"/>
  <c r="K297" i="21"/>
  <c r="L297" i="21"/>
  <c r="N297" i="21"/>
  <c r="I295" i="43"/>
  <c r="J295" i="43"/>
  <c r="K295" i="43"/>
  <c r="L295" i="43"/>
  <c r="M295" i="43"/>
  <c r="N295" i="43"/>
  <c r="I296" i="43"/>
  <c r="J296" i="43"/>
  <c r="K296" i="43"/>
  <c r="M296" i="43"/>
  <c r="N296" i="43"/>
  <c r="I297" i="43"/>
  <c r="J297" i="43"/>
  <c r="K297" i="43"/>
  <c r="L297" i="43"/>
  <c r="M297" i="43"/>
  <c r="N297" i="43"/>
  <c r="I295" i="6"/>
  <c r="J295" i="6"/>
  <c r="K295" i="6"/>
  <c r="L295" i="6"/>
  <c r="M295" i="6"/>
  <c r="N295" i="6"/>
  <c r="I296" i="6"/>
  <c r="J296" i="6"/>
  <c r="K296" i="6"/>
  <c r="N296" i="6"/>
  <c r="I297" i="6"/>
  <c r="J297" i="6"/>
  <c r="K297" i="6"/>
  <c r="L297" i="6"/>
  <c r="N297" i="6"/>
  <c r="I50" i="8"/>
  <c r="J50" i="8"/>
  <c r="K50" i="8"/>
  <c r="L50" i="8"/>
  <c r="M50" i="8"/>
  <c r="N50" i="8"/>
  <c r="I50" i="24"/>
  <c r="J50" i="24"/>
  <c r="K50" i="24"/>
  <c r="L50" i="24"/>
  <c r="M50" i="24"/>
  <c r="N50" i="24"/>
  <c r="I50" i="25"/>
  <c r="J50" i="25"/>
  <c r="K50" i="25"/>
  <c r="L50" i="25"/>
  <c r="N50" i="25"/>
  <c r="I50" i="10"/>
  <c r="J50" i="10"/>
  <c r="K50" i="10"/>
  <c r="L50" i="10"/>
  <c r="M50" i="10"/>
  <c r="I50" i="11"/>
  <c r="J50" i="11"/>
  <c r="K50" i="11"/>
  <c r="L50" i="11"/>
  <c r="M50" i="11"/>
  <c r="I50" i="27"/>
  <c r="J50" i="27"/>
  <c r="K50" i="27"/>
  <c r="L50" i="27"/>
  <c r="M50" i="27"/>
  <c r="K50" i="12"/>
  <c r="L50" i="12"/>
  <c r="N50" i="12"/>
  <c r="I50" i="19"/>
  <c r="J50" i="19"/>
  <c r="K50" i="19"/>
  <c r="L50" i="19"/>
  <c r="M50" i="19"/>
  <c r="N50" i="19"/>
  <c r="I50" i="21"/>
  <c r="J50" i="21"/>
  <c r="K50" i="21"/>
  <c r="L50" i="21"/>
  <c r="M50" i="21"/>
  <c r="I50" i="34"/>
  <c r="J50" i="34"/>
  <c r="K50" i="34"/>
  <c r="L50" i="34"/>
  <c r="M50" i="34"/>
  <c r="I50" i="20"/>
  <c r="J50" i="20"/>
  <c r="K50" i="20"/>
  <c r="L50" i="20"/>
  <c r="M50" i="20"/>
  <c r="N50" i="20"/>
  <c r="I50" i="43"/>
  <c r="J50" i="43"/>
  <c r="K50" i="43"/>
  <c r="L50" i="43"/>
  <c r="M50" i="43"/>
  <c r="N50" i="43"/>
  <c r="I50" i="6"/>
  <c r="J50" i="6"/>
  <c r="K50" i="6"/>
  <c r="L50" i="6"/>
  <c r="I14" i="8"/>
  <c r="J14" i="8"/>
  <c r="K14" i="8"/>
  <c r="L14" i="8"/>
  <c r="M14" i="8"/>
  <c r="N14" i="8"/>
  <c r="I14" i="25"/>
  <c r="J14" i="25"/>
  <c r="K14" i="25"/>
  <c r="L14" i="25"/>
  <c r="M14" i="25"/>
  <c r="N14" i="25"/>
  <c r="I14" i="10"/>
  <c r="J14" i="10"/>
  <c r="K14" i="10"/>
  <c r="L14" i="10"/>
  <c r="M14" i="10"/>
  <c r="N14" i="10"/>
  <c r="N50" i="10" s="1"/>
  <c r="I14" i="11"/>
  <c r="J14" i="11"/>
  <c r="K14" i="11"/>
  <c r="L14" i="11"/>
  <c r="M14" i="11"/>
  <c r="N14" i="11"/>
  <c r="N50" i="11" s="1"/>
  <c r="I14" i="27"/>
  <c r="J14" i="27"/>
  <c r="K14" i="27"/>
  <c r="L14" i="27"/>
  <c r="M14" i="27"/>
  <c r="N14" i="27"/>
  <c r="N50" i="27" s="1"/>
  <c r="I14" i="12"/>
  <c r="J14" i="12"/>
  <c r="K14" i="12"/>
  <c r="L14" i="12"/>
  <c r="M14" i="12"/>
  <c r="N14" i="12"/>
  <c r="I14" i="15"/>
  <c r="J14" i="15"/>
  <c r="K14" i="15"/>
  <c r="L14" i="15"/>
  <c r="M14" i="15"/>
  <c r="N14" i="15"/>
  <c r="I14" i="19"/>
  <c r="J14" i="19"/>
  <c r="K14" i="19"/>
  <c r="L14" i="19"/>
  <c r="M14" i="19"/>
  <c r="N14" i="19"/>
  <c r="I14" i="21"/>
  <c r="J14" i="21"/>
  <c r="K14" i="21"/>
  <c r="L14" i="21"/>
  <c r="M14" i="21"/>
  <c r="N14" i="21"/>
  <c r="N50" i="21" s="1"/>
  <c r="I14" i="34"/>
  <c r="J14" i="34"/>
  <c r="K14" i="34"/>
  <c r="L14" i="34"/>
  <c r="M14" i="34"/>
  <c r="N14" i="34"/>
  <c r="N50" i="34" s="1"/>
  <c r="I14" i="20"/>
  <c r="J14" i="20"/>
  <c r="K14" i="20"/>
  <c r="L14" i="20"/>
  <c r="M14" i="20"/>
  <c r="N14" i="20"/>
  <c r="I14" i="43"/>
  <c r="J14" i="43"/>
  <c r="K14" i="43"/>
  <c r="L14" i="43"/>
  <c r="M14" i="43"/>
  <c r="N14" i="43"/>
  <c r="I14" i="6"/>
  <c r="J14" i="6"/>
  <c r="K14" i="6"/>
  <c r="L14" i="6"/>
  <c r="M14" i="6"/>
  <c r="N14" i="6"/>
  <c r="I214" i="30"/>
  <c r="J214" i="30"/>
  <c r="K214" i="30"/>
  <c r="L214" i="30"/>
  <c r="M214" i="30"/>
  <c r="I214" i="8"/>
  <c r="J214" i="8"/>
  <c r="K214" i="8"/>
  <c r="L214" i="8"/>
  <c r="M214" i="8"/>
  <c r="I214" i="24"/>
  <c r="J214" i="24"/>
  <c r="K214" i="24"/>
  <c r="L214" i="24"/>
  <c r="M214" i="24"/>
  <c r="I214" i="25"/>
  <c r="J214" i="25"/>
  <c r="K214" i="25"/>
  <c r="L214" i="25"/>
  <c r="M214" i="25"/>
  <c r="I214" i="10"/>
  <c r="J214" i="10"/>
  <c r="K214" i="10"/>
  <c r="L214" i="10"/>
  <c r="M214" i="10"/>
  <c r="I214" i="11"/>
  <c r="J214" i="11"/>
  <c r="K214" i="11"/>
  <c r="L214" i="11"/>
  <c r="M214" i="11"/>
  <c r="I214" i="27"/>
  <c r="J214" i="27"/>
  <c r="K214" i="27"/>
  <c r="L214" i="27"/>
  <c r="M214" i="27"/>
  <c r="I214" i="12"/>
  <c r="J214" i="12"/>
  <c r="K214" i="12"/>
  <c r="L214" i="12"/>
  <c r="M214" i="12"/>
  <c r="I214" i="19"/>
  <c r="J214" i="19"/>
  <c r="K214" i="19"/>
  <c r="L214" i="19"/>
  <c r="M214" i="19"/>
  <c r="I214" i="21"/>
  <c r="J214" i="21"/>
  <c r="K214" i="21"/>
  <c r="L214" i="21"/>
  <c r="M214" i="21"/>
  <c r="I214" i="34"/>
  <c r="J214" i="34"/>
  <c r="K214" i="34"/>
  <c r="L214" i="34"/>
  <c r="M214" i="34"/>
  <c r="I214" i="20"/>
  <c r="J214" i="20"/>
  <c r="K214" i="20"/>
  <c r="L214" i="20"/>
  <c r="M214" i="20"/>
  <c r="I214" i="43"/>
  <c r="J214" i="43"/>
  <c r="K214" i="43"/>
  <c r="L214" i="43"/>
  <c r="M214" i="43"/>
  <c r="I214" i="6"/>
  <c r="J214" i="6"/>
  <c r="K214" i="6"/>
  <c r="L214" i="6"/>
  <c r="M214" i="6"/>
  <c r="I225" i="30"/>
  <c r="J225" i="30"/>
  <c r="K225" i="30"/>
  <c r="L225" i="30"/>
  <c r="I225" i="8"/>
  <c r="J225" i="8"/>
  <c r="K225" i="8"/>
  <c r="L225" i="8"/>
  <c r="I225" i="24"/>
  <c r="J225" i="24"/>
  <c r="K225" i="24"/>
  <c r="L225" i="24"/>
  <c r="I225" i="25"/>
  <c r="J225" i="25"/>
  <c r="K225" i="25"/>
  <c r="L225" i="25"/>
  <c r="I225" i="10"/>
  <c r="J225" i="10"/>
  <c r="K225" i="10"/>
  <c r="L225" i="10"/>
  <c r="I225" i="11"/>
  <c r="J225" i="11"/>
  <c r="K225" i="11"/>
  <c r="L225" i="11"/>
  <c r="I225" i="27"/>
  <c r="J225" i="27"/>
  <c r="K225" i="27"/>
  <c r="L225" i="27"/>
  <c r="I225" i="12"/>
  <c r="J225" i="12"/>
  <c r="K225" i="12"/>
  <c r="L225" i="12"/>
  <c r="I225" i="19"/>
  <c r="J225" i="19"/>
  <c r="K225" i="19"/>
  <c r="L225" i="19"/>
  <c r="I225" i="21"/>
  <c r="J225" i="21"/>
  <c r="K225" i="21"/>
  <c r="L225" i="21"/>
  <c r="I225" i="34"/>
  <c r="J225" i="34"/>
  <c r="K225" i="34"/>
  <c r="L225" i="34"/>
  <c r="I225" i="20"/>
  <c r="J225" i="20"/>
  <c r="K225" i="20"/>
  <c r="L225" i="20"/>
  <c r="I225" i="43"/>
  <c r="J225" i="43"/>
  <c r="K225" i="43"/>
  <c r="L225" i="43"/>
  <c r="I225" i="6"/>
  <c r="J225" i="6"/>
  <c r="K225" i="6"/>
  <c r="L225" i="6"/>
  <c r="I223" i="30"/>
  <c r="J223" i="30"/>
  <c r="K223" i="30"/>
  <c r="L223" i="30"/>
  <c r="I223" i="8"/>
  <c r="J223" i="8"/>
  <c r="K223" i="8"/>
  <c r="L223" i="8"/>
  <c r="I223" i="24"/>
  <c r="J223" i="24"/>
  <c r="K223" i="24"/>
  <c r="L223" i="24"/>
  <c r="I223" i="25"/>
  <c r="J223" i="25"/>
  <c r="K223" i="25"/>
  <c r="L223" i="25"/>
  <c r="I223" i="10"/>
  <c r="J223" i="10"/>
  <c r="K223" i="10"/>
  <c r="L223" i="10"/>
  <c r="I223" i="11"/>
  <c r="J223" i="11"/>
  <c r="K223" i="11"/>
  <c r="L223" i="11"/>
  <c r="I223" i="27"/>
  <c r="J223" i="27"/>
  <c r="K223" i="27"/>
  <c r="L223" i="27"/>
  <c r="I223" i="12"/>
  <c r="J223" i="12"/>
  <c r="K223" i="12"/>
  <c r="L223" i="12"/>
  <c r="I223" i="19"/>
  <c r="J223" i="19"/>
  <c r="K223" i="19"/>
  <c r="L223" i="19"/>
  <c r="I223" i="21"/>
  <c r="J223" i="21"/>
  <c r="K223" i="21"/>
  <c r="L223" i="21"/>
  <c r="I223" i="34"/>
  <c r="J223" i="34"/>
  <c r="K223" i="34"/>
  <c r="L223" i="34"/>
  <c r="I223" i="20"/>
  <c r="J223" i="20"/>
  <c r="K223" i="20"/>
  <c r="L223" i="20"/>
  <c r="I223" i="43"/>
  <c r="J223" i="43"/>
  <c r="K223" i="43"/>
  <c r="L223" i="43"/>
  <c r="I223" i="6"/>
  <c r="J223" i="6"/>
  <c r="K223" i="6"/>
  <c r="L223" i="6"/>
  <c r="I291" i="24"/>
  <c r="J291" i="24"/>
  <c r="K291" i="24"/>
  <c r="L291" i="24"/>
  <c r="L296" i="24" s="1"/>
  <c r="I291" i="25"/>
  <c r="J291" i="25"/>
  <c r="K291" i="25"/>
  <c r="L291" i="25"/>
  <c r="L296" i="25" s="1"/>
  <c r="L296" i="12"/>
  <c r="I291" i="15"/>
  <c r="J291" i="15"/>
  <c r="K291" i="15"/>
  <c r="L291" i="15"/>
  <c r="L296" i="15" s="1"/>
  <c r="I291" i="21"/>
  <c r="J291" i="21"/>
  <c r="K291" i="21"/>
  <c r="L291" i="21"/>
  <c r="L296" i="21" s="1"/>
  <c r="I291" i="43"/>
  <c r="J291" i="43"/>
  <c r="K291" i="43"/>
  <c r="L291" i="43"/>
  <c r="L296" i="43" s="1"/>
  <c r="I291" i="6"/>
  <c r="J291" i="6"/>
  <c r="K291" i="6"/>
  <c r="L291" i="6"/>
  <c r="L296" i="6" s="1"/>
  <c r="L337" i="21" l="1"/>
  <c r="M293" i="22"/>
  <c r="M295" i="22" s="1"/>
  <c r="M296" i="22" s="1"/>
  <c r="N50" i="6"/>
  <c r="G184" i="28" l="1"/>
  <c r="H184" i="28"/>
  <c r="K184" i="28"/>
  <c r="L184" i="28"/>
  <c r="G14" i="28"/>
  <c r="H14" i="28"/>
  <c r="I14" i="28"/>
  <c r="J14" i="28"/>
  <c r="K14" i="28"/>
  <c r="L14" i="28"/>
  <c r="I184" i="6" l="1"/>
  <c r="J184" i="6"/>
  <c r="N184" i="6"/>
  <c r="K9" i="28"/>
  <c r="K10" i="28"/>
  <c r="K11" i="28"/>
  <c r="K12" i="28"/>
  <c r="K13" i="28"/>
  <c r="K482" i="28"/>
  <c r="L482" i="28"/>
  <c r="N482" i="28"/>
  <c r="K483" i="28"/>
  <c r="L483" i="28"/>
  <c r="N483" i="28"/>
  <c r="K484" i="28"/>
  <c r="L484" i="28"/>
  <c r="N484" i="28"/>
  <c r="K485" i="28"/>
  <c r="L485" i="28"/>
  <c r="N485" i="28"/>
  <c r="K486" i="28"/>
  <c r="L486" i="28"/>
  <c r="N486" i="28"/>
  <c r="K487" i="28"/>
  <c r="L487" i="28"/>
  <c r="N487" i="28"/>
  <c r="K488" i="28"/>
  <c r="L488" i="28"/>
  <c r="N488" i="28"/>
  <c r="K489" i="28"/>
  <c r="L489" i="28"/>
  <c r="N489" i="28"/>
  <c r="K490" i="28"/>
  <c r="N490" i="28"/>
  <c r="K491" i="28"/>
  <c r="L491" i="28"/>
  <c r="N491" i="28"/>
  <c r="K492" i="28"/>
  <c r="L492" i="28"/>
  <c r="N492" i="28"/>
  <c r="K493" i="28"/>
  <c r="L493" i="28"/>
  <c r="N493" i="28"/>
  <c r="K494" i="28"/>
  <c r="L494" i="28"/>
  <c r="N494" i="28"/>
  <c r="K495" i="28"/>
  <c r="L495" i="28"/>
  <c r="N495" i="28"/>
  <c r="K496" i="28"/>
  <c r="L496" i="28"/>
  <c r="N496" i="28"/>
  <c r="K497" i="28"/>
  <c r="L497" i="28"/>
  <c r="N497" i="28"/>
  <c r="K498" i="28"/>
  <c r="L498" i="28"/>
  <c r="N498" i="28"/>
  <c r="K499" i="28"/>
  <c r="L499" i="28"/>
  <c r="N499" i="28"/>
  <c r="K500" i="28"/>
  <c r="L500" i="28"/>
  <c r="N500" i="28"/>
  <c r="K501" i="28"/>
  <c r="L501" i="28"/>
  <c r="N501" i="28"/>
  <c r="K502" i="28"/>
  <c r="L502" i="28"/>
  <c r="N502" i="28"/>
  <c r="K503" i="28"/>
  <c r="L503" i="28"/>
  <c r="N503" i="28"/>
  <c r="K504" i="28"/>
  <c r="L504" i="28"/>
  <c r="N504" i="28"/>
  <c r="K505" i="28"/>
  <c r="L505" i="28"/>
  <c r="N505" i="28"/>
  <c r="K506" i="28"/>
  <c r="L506" i="28"/>
  <c r="N506" i="28"/>
  <c r="K507" i="28"/>
  <c r="L507" i="28"/>
  <c r="N507" i="28"/>
  <c r="K508" i="28"/>
  <c r="L508" i="28"/>
  <c r="N508" i="28"/>
  <c r="K509" i="28"/>
  <c r="L509" i="28"/>
  <c r="N509" i="28"/>
  <c r="K510" i="28"/>
  <c r="L510" i="28"/>
  <c r="N510" i="28"/>
  <c r="K511" i="28"/>
  <c r="L511" i="28"/>
  <c r="N511" i="28"/>
  <c r="K512" i="28"/>
  <c r="L512" i="28"/>
  <c r="N512" i="28"/>
  <c r="K513" i="28"/>
  <c r="L513" i="28"/>
  <c r="N513" i="28"/>
  <c r="K514" i="28"/>
  <c r="L514" i="28"/>
  <c r="N514" i="28"/>
  <c r="K515" i="28"/>
  <c r="L515" i="28"/>
  <c r="N515" i="28"/>
  <c r="K516" i="28"/>
  <c r="L516" i="28"/>
  <c r="N516" i="28"/>
  <c r="K517" i="28"/>
  <c r="L517" i="28"/>
  <c r="N517" i="28"/>
  <c r="K518" i="28"/>
  <c r="L518" i="28"/>
  <c r="N518" i="28"/>
  <c r="K519" i="28"/>
  <c r="L519" i="28"/>
  <c r="N519" i="28"/>
  <c r="K520" i="28"/>
  <c r="L520" i="28"/>
  <c r="N520" i="28"/>
  <c r="K521" i="28"/>
  <c r="L521" i="28"/>
  <c r="N521" i="28"/>
  <c r="K522" i="28"/>
  <c r="L522" i="28"/>
  <c r="N522" i="28"/>
  <c r="K523" i="28"/>
  <c r="L523" i="28"/>
  <c r="N523" i="28"/>
  <c r="K524" i="28"/>
  <c r="L524" i="28"/>
  <c r="N524" i="28"/>
  <c r="K525" i="28"/>
  <c r="L525" i="28"/>
  <c r="N525" i="28"/>
  <c r="K526" i="28"/>
  <c r="L526" i="28"/>
  <c r="N526" i="28"/>
  <c r="K527" i="28"/>
  <c r="L527" i="28"/>
  <c r="N527" i="28"/>
  <c r="K528" i="28"/>
  <c r="L528" i="28"/>
  <c r="N528" i="28"/>
  <c r="K529" i="28"/>
  <c r="L529" i="28"/>
  <c r="N529" i="28"/>
  <c r="K530" i="28"/>
  <c r="L530" i="28"/>
  <c r="N530" i="28"/>
  <c r="K531" i="28"/>
  <c r="L531" i="28"/>
  <c r="N531" i="28"/>
  <c r="K532" i="28"/>
  <c r="L532" i="28"/>
  <c r="N532" i="28"/>
  <c r="K533" i="28"/>
  <c r="L533" i="28"/>
  <c r="N533" i="28"/>
  <c r="K534" i="28"/>
  <c r="L534" i="28"/>
  <c r="N534" i="28"/>
  <c r="K535" i="28"/>
  <c r="L535" i="28"/>
  <c r="N535" i="28"/>
  <c r="K536" i="28"/>
  <c r="L536" i="28"/>
  <c r="N536" i="28"/>
  <c r="K537" i="28"/>
  <c r="L537" i="28"/>
  <c r="N537" i="28"/>
  <c r="K538" i="28"/>
  <c r="L538" i="28"/>
  <c r="N538" i="28"/>
  <c r="K539" i="28"/>
  <c r="L539" i="28"/>
  <c r="N539" i="28"/>
  <c r="K540" i="28"/>
  <c r="L540" i="28"/>
  <c r="N540" i="28"/>
  <c r="K541" i="28"/>
  <c r="L541" i="28"/>
  <c r="N541" i="28"/>
  <c r="K542" i="28"/>
  <c r="L542" i="28"/>
  <c r="N542" i="28"/>
  <c r="K543" i="28"/>
  <c r="L543" i="28"/>
  <c r="N543" i="28"/>
  <c r="K544" i="28"/>
  <c r="L544" i="28"/>
  <c r="N544" i="28"/>
  <c r="K545" i="28"/>
  <c r="L545" i="28"/>
  <c r="N545" i="28"/>
  <c r="K546" i="28"/>
  <c r="L546" i="28"/>
  <c r="N546" i="28"/>
  <c r="K547" i="28"/>
  <c r="L547" i="28"/>
  <c r="N547" i="28"/>
  <c r="K548" i="28"/>
  <c r="L548" i="28"/>
  <c r="N548" i="28"/>
  <c r="K549" i="28"/>
  <c r="L549" i="28"/>
  <c r="N549" i="28"/>
  <c r="K550" i="28"/>
  <c r="L550" i="28"/>
  <c r="N550" i="28"/>
  <c r="K551" i="28"/>
  <c r="L551" i="28"/>
  <c r="N551" i="28"/>
  <c r="K552" i="28"/>
  <c r="L552" i="28"/>
  <c r="N552" i="28"/>
  <c r="K553" i="28"/>
  <c r="L553" i="28"/>
  <c r="N553" i="28"/>
  <c r="K554" i="28"/>
  <c r="L554" i="28"/>
  <c r="N554" i="28"/>
  <c r="K555" i="28"/>
  <c r="L555" i="28"/>
  <c r="N555" i="28"/>
  <c r="K277" i="28"/>
  <c r="L277" i="28"/>
  <c r="N277" i="28"/>
  <c r="K278" i="28"/>
  <c r="L278" i="28"/>
  <c r="N278" i="28"/>
  <c r="K279" i="28"/>
  <c r="L279" i="28"/>
  <c r="N279" i="28"/>
  <c r="K280" i="28"/>
  <c r="L280" i="28"/>
  <c r="N280" i="28"/>
  <c r="K281" i="28"/>
  <c r="L281" i="28"/>
  <c r="N281" i="28"/>
  <c r="K282" i="28"/>
  <c r="L282" i="28"/>
  <c r="N282" i="28"/>
  <c r="K283" i="28"/>
  <c r="L283" i="28"/>
  <c r="N283" i="28"/>
  <c r="K284" i="28"/>
  <c r="L284" i="28"/>
  <c r="N284" i="28"/>
  <c r="K285" i="28"/>
  <c r="L285" i="28"/>
  <c r="N285" i="28"/>
  <c r="K286" i="28"/>
  <c r="L286" i="28"/>
  <c r="N286" i="28"/>
  <c r="K287" i="28"/>
  <c r="L287" i="28"/>
  <c r="N287" i="28"/>
  <c r="K288" i="28"/>
  <c r="L288" i="28"/>
  <c r="N288" i="28"/>
  <c r="K289" i="28"/>
  <c r="L289" i="28"/>
  <c r="N289" i="28"/>
  <c r="K290" i="28"/>
  <c r="L290" i="28"/>
  <c r="N290" i="28"/>
  <c r="K291" i="28"/>
  <c r="K292" i="28"/>
  <c r="L292" i="28"/>
  <c r="N292" i="28"/>
  <c r="K293" i="28"/>
  <c r="L293" i="28"/>
  <c r="N293" i="28"/>
  <c r="K294" i="28"/>
  <c r="L294" i="28"/>
  <c r="N294" i="28"/>
  <c r="K297" i="28"/>
  <c r="L297" i="28"/>
  <c r="K298" i="28"/>
  <c r="L298" i="28"/>
  <c r="N298" i="28"/>
  <c r="K299" i="28"/>
  <c r="L299" i="28"/>
  <c r="N299" i="28"/>
  <c r="K300" i="28"/>
  <c r="L300" i="28"/>
  <c r="N300" i="28"/>
  <c r="K301" i="28"/>
  <c r="L301" i="28"/>
  <c r="N301" i="28"/>
  <c r="K302" i="28"/>
  <c r="L302" i="28"/>
  <c r="N302" i="28"/>
  <c r="K303" i="28"/>
  <c r="L303" i="28"/>
  <c r="N303" i="28"/>
  <c r="K304" i="28"/>
  <c r="L304" i="28"/>
  <c r="N304" i="28"/>
  <c r="K305" i="28"/>
  <c r="L305" i="28"/>
  <c r="N305" i="28"/>
  <c r="K306" i="28"/>
  <c r="L306" i="28"/>
  <c r="N306" i="28"/>
  <c r="K307" i="28"/>
  <c r="L307" i="28"/>
  <c r="N307" i="28"/>
  <c r="K308" i="28"/>
  <c r="K309" i="28"/>
  <c r="L309" i="28"/>
  <c r="N309" i="28"/>
  <c r="K310" i="28"/>
  <c r="L310" i="28"/>
  <c r="N310" i="28"/>
  <c r="K311" i="28"/>
  <c r="L311" i="28"/>
  <c r="K312" i="28"/>
  <c r="L312" i="28"/>
  <c r="N312" i="28"/>
  <c r="K313" i="28"/>
  <c r="L313" i="28"/>
  <c r="N313" i="28"/>
  <c r="K314" i="28"/>
  <c r="L314" i="28"/>
  <c r="N314" i="28"/>
  <c r="K315" i="28"/>
  <c r="L315" i="28"/>
  <c r="N315" i="28"/>
  <c r="K316" i="28"/>
  <c r="L316" i="28"/>
  <c r="N316" i="28"/>
  <c r="K317" i="28"/>
  <c r="L317" i="28"/>
  <c r="N317" i="28"/>
  <c r="K318" i="28"/>
  <c r="L318" i="28"/>
  <c r="N318" i="28"/>
  <c r="K319" i="28"/>
  <c r="L319" i="28"/>
  <c r="N319" i="28"/>
  <c r="K320" i="28"/>
  <c r="L320" i="28"/>
  <c r="N320" i="28"/>
  <c r="K321" i="28"/>
  <c r="L321" i="28"/>
  <c r="N321" i="28"/>
  <c r="K322" i="28"/>
  <c r="K323" i="28"/>
  <c r="L323" i="28"/>
  <c r="N323" i="28"/>
  <c r="K324" i="28"/>
  <c r="L324" i="28"/>
  <c r="N324" i="28"/>
  <c r="K325" i="28"/>
  <c r="K326" i="28"/>
  <c r="L326" i="28"/>
  <c r="N326" i="28"/>
  <c r="K327" i="28"/>
  <c r="L327" i="28"/>
  <c r="N327" i="28"/>
  <c r="K328" i="28"/>
  <c r="L328" i="28"/>
  <c r="N328" i="28"/>
  <c r="K329" i="28"/>
  <c r="L329" i="28"/>
  <c r="N329" i="28"/>
  <c r="K330" i="28"/>
  <c r="L330" i="28"/>
  <c r="N330" i="28"/>
  <c r="K331" i="28"/>
  <c r="L331" i="28"/>
  <c r="N331" i="28"/>
  <c r="K332" i="28"/>
  <c r="L332" i="28"/>
  <c r="N332" i="28"/>
  <c r="K333" i="28"/>
  <c r="L333" i="28"/>
  <c r="N333" i="28"/>
  <c r="K334" i="28"/>
  <c r="L334" i="28"/>
  <c r="N334" i="28"/>
  <c r="K335" i="28"/>
  <c r="L335" i="28"/>
  <c r="N335" i="28"/>
  <c r="K336" i="28"/>
  <c r="K337" i="28"/>
  <c r="K338" i="28"/>
  <c r="L338" i="28"/>
  <c r="N338" i="28"/>
  <c r="K339" i="28"/>
  <c r="L339" i="28"/>
  <c r="N339" i="28"/>
  <c r="K340" i="28"/>
  <c r="L340" i="28"/>
  <c r="N340" i="28"/>
  <c r="K341" i="28"/>
  <c r="L341" i="28"/>
  <c r="N341" i="28"/>
  <c r="K342" i="28"/>
  <c r="L342" i="28"/>
  <c r="N342" i="28"/>
  <c r="K343" i="28"/>
  <c r="L343" i="28"/>
  <c r="N343" i="28"/>
  <c r="K344" i="28"/>
  <c r="L344" i="28"/>
  <c r="N344" i="28"/>
  <c r="K345" i="28"/>
  <c r="L345" i="28"/>
  <c r="N345" i="28"/>
  <c r="K346" i="28"/>
  <c r="L346" i="28"/>
  <c r="N346" i="28"/>
  <c r="K347" i="28"/>
  <c r="L347" i="28"/>
  <c r="N347" i="28"/>
  <c r="K348" i="28"/>
  <c r="L348" i="28"/>
  <c r="N348" i="28"/>
  <c r="K349" i="28"/>
  <c r="L349" i="28"/>
  <c r="N349" i="28"/>
  <c r="K350" i="28"/>
  <c r="L350" i="28"/>
  <c r="N350" i="28"/>
  <c r="K351" i="28"/>
  <c r="L351" i="28"/>
  <c r="N351" i="28"/>
  <c r="K352" i="28"/>
  <c r="L352" i="28"/>
  <c r="N352" i="28"/>
  <c r="K353" i="28"/>
  <c r="L353" i="28"/>
  <c r="N353" i="28"/>
  <c r="K354" i="28"/>
  <c r="L354" i="28"/>
  <c r="N354" i="28"/>
  <c r="K355" i="28"/>
  <c r="L355" i="28"/>
  <c r="N355" i="28"/>
  <c r="K356" i="28"/>
  <c r="L356" i="28"/>
  <c r="N356" i="28"/>
  <c r="K357" i="28"/>
  <c r="L357" i="28"/>
  <c r="N357" i="28"/>
  <c r="K358" i="28"/>
  <c r="L358" i="28"/>
  <c r="N358" i="28"/>
  <c r="K359" i="28"/>
  <c r="L359" i="28"/>
  <c r="N359" i="28"/>
  <c r="K360" i="28"/>
  <c r="L360" i="28"/>
  <c r="N360" i="28"/>
  <c r="K361" i="28"/>
  <c r="L361" i="28"/>
  <c r="N361" i="28"/>
  <c r="K362" i="28"/>
  <c r="L362" i="28"/>
  <c r="N362" i="28"/>
  <c r="K363" i="28"/>
  <c r="L363" i="28"/>
  <c r="N363" i="28"/>
  <c r="K364" i="28"/>
  <c r="L364" i="28"/>
  <c r="N364" i="28"/>
  <c r="K365" i="28"/>
  <c r="L365" i="28"/>
  <c r="N365" i="28"/>
  <c r="K366" i="28"/>
  <c r="L366" i="28"/>
  <c r="N366" i="28"/>
  <c r="K367" i="28"/>
  <c r="L367" i="28"/>
  <c r="N367" i="28"/>
  <c r="K368" i="28"/>
  <c r="L368" i="28"/>
  <c r="N368" i="28"/>
  <c r="K369" i="28"/>
  <c r="L369" i="28"/>
  <c r="N369" i="28"/>
  <c r="K370" i="28"/>
  <c r="L370" i="28"/>
  <c r="N370" i="28"/>
  <c r="K371" i="28"/>
  <c r="L371" i="28"/>
  <c r="N371" i="28"/>
  <c r="K372" i="28"/>
  <c r="L372" i="28"/>
  <c r="N372" i="28"/>
  <c r="K373" i="28"/>
  <c r="L373" i="28"/>
  <c r="N373" i="28"/>
  <c r="K374" i="28"/>
  <c r="L374" i="28"/>
  <c r="N374" i="28"/>
  <c r="K375" i="28"/>
  <c r="L375" i="28"/>
  <c r="N375" i="28"/>
  <c r="K376" i="28"/>
  <c r="L376" i="28"/>
  <c r="N376" i="28"/>
  <c r="K377" i="28"/>
  <c r="L377" i="28"/>
  <c r="N377" i="28"/>
  <c r="K378" i="28"/>
  <c r="L378" i="28"/>
  <c r="N378" i="28"/>
  <c r="K379" i="28"/>
  <c r="L379" i="28"/>
  <c r="N379" i="28"/>
  <c r="K380" i="28"/>
  <c r="L380" i="28"/>
  <c r="N380" i="28"/>
  <c r="K381" i="28"/>
  <c r="L381" i="28"/>
  <c r="N381" i="28"/>
  <c r="K382" i="28"/>
  <c r="L382" i="28"/>
  <c r="N382" i="28"/>
  <c r="K383" i="28"/>
  <c r="L383" i="28"/>
  <c r="N383" i="28"/>
  <c r="K384" i="28"/>
  <c r="L384" i="28"/>
  <c r="N384" i="28"/>
  <c r="K385" i="28"/>
  <c r="L385" i="28"/>
  <c r="N385" i="28"/>
  <c r="K386" i="28"/>
  <c r="L386" i="28"/>
  <c r="N386" i="28"/>
  <c r="K387" i="28"/>
  <c r="L387" i="28"/>
  <c r="N387" i="28"/>
  <c r="K388" i="28"/>
  <c r="L388" i="28"/>
  <c r="N388" i="28"/>
  <c r="K389" i="28"/>
  <c r="L389" i="28"/>
  <c r="N389" i="28"/>
  <c r="L390" i="28"/>
  <c r="K391" i="28"/>
  <c r="L391" i="28"/>
  <c r="N391" i="28"/>
  <c r="K392" i="28"/>
  <c r="L392" i="28"/>
  <c r="N392" i="28"/>
  <c r="K393" i="28"/>
  <c r="L393" i="28"/>
  <c r="N393" i="28"/>
  <c r="K394" i="28"/>
  <c r="L394" i="28"/>
  <c r="N394" i="28"/>
  <c r="K395" i="28"/>
  <c r="L395" i="28"/>
  <c r="N395" i="28"/>
  <c r="K396" i="28"/>
  <c r="L396" i="28"/>
  <c r="N396" i="28"/>
  <c r="K397" i="28"/>
  <c r="L397" i="28"/>
  <c r="N397" i="28"/>
  <c r="K398" i="28"/>
  <c r="L398" i="28"/>
  <c r="N398" i="28"/>
  <c r="K399" i="28"/>
  <c r="L399" i="28"/>
  <c r="N399" i="28"/>
  <c r="K400" i="28"/>
  <c r="L400" i="28"/>
  <c r="N400" i="28"/>
  <c r="K401" i="28"/>
  <c r="L401" i="28"/>
  <c r="N401" i="28"/>
  <c r="K402" i="28"/>
  <c r="L402" i="28"/>
  <c r="N402" i="28"/>
  <c r="K403" i="28"/>
  <c r="L403" i="28"/>
  <c r="N403" i="28"/>
  <c r="K404" i="28"/>
  <c r="L404" i="28"/>
  <c r="N404" i="28"/>
  <c r="K405" i="28"/>
  <c r="L405" i="28"/>
  <c r="N405" i="28"/>
  <c r="K406" i="28"/>
  <c r="L406" i="28"/>
  <c r="N406" i="28"/>
  <c r="K407" i="28"/>
  <c r="L407" i="28"/>
  <c r="N407" i="28"/>
  <c r="K408" i="28"/>
  <c r="L408" i="28"/>
  <c r="N408" i="28"/>
  <c r="K409" i="28"/>
  <c r="L409" i="28"/>
  <c r="N409" i="28"/>
  <c r="K410" i="28"/>
  <c r="L410" i="28"/>
  <c r="N410" i="28"/>
  <c r="K411" i="28"/>
  <c r="L411" i="28"/>
  <c r="N411" i="28"/>
  <c r="K412" i="28"/>
  <c r="L412" i="28"/>
  <c r="N412" i="28"/>
  <c r="K413" i="28"/>
  <c r="L413" i="28"/>
  <c r="N413" i="28"/>
  <c r="K414" i="28"/>
  <c r="L414" i="28"/>
  <c r="N414" i="28"/>
  <c r="K415" i="28"/>
  <c r="L415" i="28"/>
  <c r="N415" i="28"/>
  <c r="L416" i="28"/>
  <c r="K417" i="28"/>
  <c r="L417" i="28"/>
  <c r="N417" i="28"/>
  <c r="K418" i="28"/>
  <c r="L418" i="28"/>
  <c r="N418" i="28"/>
  <c r="K419" i="28"/>
  <c r="L419" i="28"/>
  <c r="N419" i="28"/>
  <c r="K420" i="28"/>
  <c r="L420" i="28"/>
  <c r="N420" i="28"/>
  <c r="K421" i="28"/>
  <c r="L421" i="28"/>
  <c r="N421" i="28"/>
  <c r="K422" i="28"/>
  <c r="L422" i="28"/>
  <c r="N422" i="28"/>
  <c r="K423" i="28"/>
  <c r="L423" i="28"/>
  <c r="N423" i="28"/>
  <c r="K424" i="28"/>
  <c r="L424" i="28"/>
  <c r="N424" i="28"/>
  <c r="K425" i="28"/>
  <c r="L425" i="28"/>
  <c r="N425" i="28"/>
  <c r="K426" i="28"/>
  <c r="L426" i="28"/>
  <c r="N426" i="28"/>
  <c r="K427" i="28"/>
  <c r="L427" i="28"/>
  <c r="N427" i="28"/>
  <c r="K428" i="28"/>
  <c r="L428" i="28"/>
  <c r="N428" i="28"/>
  <c r="K429" i="28"/>
  <c r="L429" i="28"/>
  <c r="N429" i="28"/>
  <c r="K430" i="28"/>
  <c r="L430" i="28"/>
  <c r="N430" i="28"/>
  <c r="K431" i="28"/>
  <c r="L431" i="28"/>
  <c r="N431" i="28"/>
  <c r="K432" i="28"/>
  <c r="L432" i="28"/>
  <c r="N432" i="28"/>
  <c r="K433" i="28"/>
  <c r="L433" i="28"/>
  <c r="N433" i="28"/>
  <c r="K434" i="28"/>
  <c r="L434" i="28"/>
  <c r="N434" i="28"/>
  <c r="K435" i="28"/>
  <c r="L435" i="28"/>
  <c r="N435" i="28"/>
  <c r="K436" i="28"/>
  <c r="L436" i="28"/>
  <c r="N436" i="28"/>
  <c r="K437" i="28"/>
  <c r="L437" i="28"/>
  <c r="N437" i="28"/>
  <c r="K438" i="28"/>
  <c r="L438" i="28"/>
  <c r="N438" i="28"/>
  <c r="K439" i="28"/>
  <c r="L439" i="28"/>
  <c r="N439" i="28"/>
  <c r="K440" i="28"/>
  <c r="L440" i="28"/>
  <c r="N440" i="28"/>
  <c r="K441" i="28"/>
  <c r="L441" i="28"/>
  <c r="N441" i="28"/>
  <c r="K442" i="28"/>
  <c r="L442" i="28"/>
  <c r="N442" i="28"/>
  <c r="K443" i="28"/>
  <c r="L443" i="28"/>
  <c r="K444" i="28"/>
  <c r="L444" i="28"/>
  <c r="N444" i="28"/>
  <c r="K445" i="28"/>
  <c r="L445" i="28"/>
  <c r="N445" i="28"/>
  <c r="K446" i="28"/>
  <c r="L446" i="28"/>
  <c r="N446" i="28"/>
  <c r="K447" i="28"/>
  <c r="L447" i="28"/>
  <c r="N447" i="28"/>
  <c r="K448" i="28"/>
  <c r="L448" i="28"/>
  <c r="N448" i="28"/>
  <c r="K449" i="28"/>
  <c r="L449" i="28"/>
  <c r="N449" i="28"/>
  <c r="K450" i="28"/>
  <c r="L450" i="28"/>
  <c r="N450" i="28"/>
  <c r="K451" i="28"/>
  <c r="L451" i="28"/>
  <c r="N451" i="28"/>
  <c r="K452" i="28"/>
  <c r="L452" i="28"/>
  <c r="N452" i="28"/>
  <c r="K453" i="28"/>
  <c r="L453" i="28"/>
  <c r="N453" i="28"/>
  <c r="K454" i="28"/>
  <c r="L454" i="28"/>
  <c r="N454" i="28"/>
  <c r="K455" i="28"/>
  <c r="L455" i="28"/>
  <c r="N455" i="28"/>
  <c r="K456" i="28"/>
  <c r="L456" i="28"/>
  <c r="N456" i="28"/>
  <c r="K457" i="28"/>
  <c r="L457" i="28"/>
  <c r="N457" i="28"/>
  <c r="K458" i="28"/>
  <c r="L458" i="28"/>
  <c r="N458" i="28"/>
  <c r="K459" i="28"/>
  <c r="L459" i="28"/>
  <c r="N459" i="28"/>
  <c r="K460" i="28"/>
  <c r="L460" i="28"/>
  <c r="N460" i="28"/>
  <c r="K461" i="28"/>
  <c r="L461" i="28"/>
  <c r="N461" i="28"/>
  <c r="K462" i="28"/>
  <c r="L462" i="28"/>
  <c r="N462" i="28"/>
  <c r="K463" i="28"/>
  <c r="L463" i="28"/>
  <c r="N463" i="28"/>
  <c r="K464" i="28"/>
  <c r="L464" i="28"/>
  <c r="N464" i="28"/>
  <c r="K465" i="28"/>
  <c r="L465" i="28"/>
  <c r="N465" i="28"/>
  <c r="K466" i="28"/>
  <c r="L466" i="28"/>
  <c r="N466" i="28"/>
  <c r="K467" i="28"/>
  <c r="L467" i="28"/>
  <c r="N467" i="28"/>
  <c r="K468" i="28"/>
  <c r="L468" i="28"/>
  <c r="N468" i="28"/>
  <c r="K469" i="28"/>
  <c r="N469" i="28"/>
  <c r="K470" i="28"/>
  <c r="L470" i="28"/>
  <c r="N470" i="28"/>
  <c r="K471" i="28"/>
  <c r="L471" i="28"/>
  <c r="N471" i="28"/>
  <c r="K472" i="28"/>
  <c r="L472" i="28"/>
  <c r="N472" i="28"/>
  <c r="K473" i="28"/>
  <c r="L473" i="28"/>
  <c r="N473" i="28"/>
  <c r="K474" i="28"/>
  <c r="L474" i="28"/>
  <c r="N474" i="28"/>
  <c r="K475" i="28"/>
  <c r="L475" i="28"/>
  <c r="N475" i="28"/>
  <c r="K476" i="28"/>
  <c r="L476" i="28"/>
  <c r="N476" i="28"/>
  <c r="K477" i="28"/>
  <c r="L477" i="28"/>
  <c r="N477" i="28"/>
  <c r="K478" i="28"/>
  <c r="L478" i="28"/>
  <c r="N478" i="28"/>
  <c r="K479" i="28"/>
  <c r="L479" i="28"/>
  <c r="N479" i="28"/>
  <c r="K480" i="28"/>
  <c r="L480" i="28"/>
  <c r="N480" i="28"/>
  <c r="K481" i="28"/>
  <c r="L556" i="20"/>
  <c r="I556" i="20"/>
  <c r="J556" i="20"/>
  <c r="N322" i="20"/>
  <c r="N337" i="20" s="1"/>
  <c r="N556" i="20" s="1"/>
  <c r="L272" i="20"/>
  <c r="N272" i="20"/>
  <c r="O463" i="42"/>
  <c r="O464" i="42"/>
  <c r="O465" i="42"/>
  <c r="O466" i="42"/>
  <c r="O467" i="42"/>
  <c r="O468" i="42"/>
  <c r="I39" i="34"/>
  <c r="J39" i="34"/>
  <c r="N39" i="34"/>
  <c r="L272" i="34"/>
  <c r="I272" i="34"/>
  <c r="J272" i="34"/>
  <c r="N272" i="34"/>
  <c r="I469" i="42"/>
  <c r="J469" i="42"/>
  <c r="N469" i="42"/>
  <c r="L556" i="42"/>
  <c r="I556" i="42"/>
  <c r="J556" i="42"/>
  <c r="N481" i="42"/>
  <c r="N556" i="42" s="1"/>
  <c r="I495" i="21"/>
  <c r="J495" i="21"/>
  <c r="L495" i="21"/>
  <c r="N495" i="21"/>
  <c r="N336" i="21"/>
  <c r="N325" i="21"/>
  <c r="N322" i="21"/>
  <c r="N311" i="21"/>
  <c r="N308" i="21"/>
  <c r="I556" i="21"/>
  <c r="N291" i="21"/>
  <c r="L272" i="21"/>
  <c r="N214" i="21"/>
  <c r="N272" i="21"/>
  <c r="L272" i="19"/>
  <c r="N272" i="19"/>
  <c r="L556" i="19"/>
  <c r="I556" i="19"/>
  <c r="J556" i="19"/>
  <c r="N322" i="19"/>
  <c r="N337" i="19" s="1"/>
  <c r="N556" i="19" s="1"/>
  <c r="L556" i="15"/>
  <c r="I556" i="15"/>
  <c r="N336" i="15"/>
  <c r="N337" i="15" s="1"/>
  <c r="J556" i="15"/>
  <c r="N291" i="15"/>
  <c r="I490" i="27"/>
  <c r="J490" i="27"/>
  <c r="L490" i="27"/>
  <c r="L556" i="27" s="1"/>
  <c r="N490" i="27"/>
  <c r="I556" i="27"/>
  <c r="J556" i="27"/>
  <c r="N336" i="27"/>
  <c r="N325" i="27"/>
  <c r="N322" i="27"/>
  <c r="N311" i="27"/>
  <c r="N308" i="27"/>
  <c r="L272" i="27"/>
  <c r="I272" i="27"/>
  <c r="J272" i="27"/>
  <c r="N272" i="27"/>
  <c r="F14" i="27"/>
  <c r="G14" i="27"/>
  <c r="H14" i="27"/>
  <c r="J556" i="25"/>
  <c r="N336" i="25"/>
  <c r="L325" i="28"/>
  <c r="N325" i="25"/>
  <c r="N325" i="28" s="1"/>
  <c r="N308" i="25"/>
  <c r="N337" i="25" s="1"/>
  <c r="L291" i="28"/>
  <c r="N291" i="25"/>
  <c r="I556" i="25"/>
  <c r="L272" i="25"/>
  <c r="N39" i="25"/>
  <c r="N272" i="25" s="1"/>
  <c r="N336" i="22"/>
  <c r="N322" i="22"/>
  <c r="N308" i="22"/>
  <c r="H297" i="22"/>
  <c r="I556" i="22"/>
  <c r="K295" i="28"/>
  <c r="I495" i="8"/>
  <c r="J495" i="8"/>
  <c r="L495" i="8"/>
  <c r="N495" i="8"/>
  <c r="I556" i="8"/>
  <c r="J556" i="8"/>
  <c r="L336" i="28"/>
  <c r="N336" i="8"/>
  <c r="N325" i="8"/>
  <c r="N322" i="8"/>
  <c r="N337" i="8" s="1"/>
  <c r="N556" i="8" s="1"/>
  <c r="N308" i="8"/>
  <c r="L272" i="8"/>
  <c r="N214" i="8"/>
  <c r="N272" i="8"/>
  <c r="I184" i="28"/>
  <c r="J184" i="28"/>
  <c r="N154" i="30"/>
  <c r="N149" i="30"/>
  <c r="N124" i="30"/>
  <c r="N115" i="30"/>
  <c r="I490" i="6"/>
  <c r="J490" i="6"/>
  <c r="L490" i="6"/>
  <c r="N490" i="6"/>
  <c r="N443" i="6"/>
  <c r="N443" i="28" s="1"/>
  <c r="I443" i="6"/>
  <c r="J443" i="6"/>
  <c r="L469" i="28"/>
  <c r="N469" i="6"/>
  <c r="I469" i="6"/>
  <c r="J469" i="6" s="1"/>
  <c r="N336" i="6"/>
  <c r="N325" i="6"/>
  <c r="L322" i="28"/>
  <c r="N322" i="6"/>
  <c r="N311" i="6"/>
  <c r="N311" i="28" s="1"/>
  <c r="N308" i="6"/>
  <c r="N308" i="28" s="1"/>
  <c r="J556" i="6"/>
  <c r="N295" i="28"/>
  <c r="I556" i="6"/>
  <c r="N297" i="28"/>
  <c r="N291" i="6"/>
  <c r="N291" i="28" s="1"/>
  <c r="J247" i="6"/>
  <c r="J272" i="6" s="1"/>
  <c r="N225" i="6"/>
  <c r="N247" i="6" s="1"/>
  <c r="I247" i="6"/>
  <c r="I272" i="6" s="1"/>
  <c r="L247" i="6"/>
  <c r="L272" i="6" s="1"/>
  <c r="N223" i="6"/>
  <c r="N214" i="6"/>
  <c r="I390" i="34"/>
  <c r="J390" i="34"/>
  <c r="K390" i="28"/>
  <c r="N390" i="34"/>
  <c r="N416" i="34" s="1"/>
  <c r="N556" i="34" s="1"/>
  <c r="I556" i="34"/>
  <c r="L556" i="34"/>
  <c r="I416" i="34"/>
  <c r="J416" i="34"/>
  <c r="J556" i="34" s="1"/>
  <c r="M391" i="34"/>
  <c r="M392" i="34"/>
  <c r="M393" i="34"/>
  <c r="M394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7" i="34"/>
  <c r="M418" i="34"/>
  <c r="M419" i="34"/>
  <c r="M420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2" i="34"/>
  <c r="M483" i="34"/>
  <c r="M484" i="34"/>
  <c r="M485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9" i="34"/>
  <c r="M10" i="34"/>
  <c r="M11" i="34"/>
  <c r="M12" i="34"/>
  <c r="M13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40" i="34"/>
  <c r="M41" i="34"/>
  <c r="M42" i="34"/>
  <c r="M43" i="34"/>
  <c r="M44" i="34"/>
  <c r="M45" i="34"/>
  <c r="M46" i="34"/>
  <c r="M47" i="34"/>
  <c r="M48" i="34"/>
  <c r="M49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5" i="34"/>
  <c r="M216" i="34"/>
  <c r="M217" i="34"/>
  <c r="M218" i="34"/>
  <c r="M219" i="34"/>
  <c r="M220" i="34"/>
  <c r="M221" i="34"/>
  <c r="M222" i="34"/>
  <c r="M223" i="34"/>
  <c r="M224" i="34"/>
  <c r="M226" i="34"/>
  <c r="M227" i="34"/>
  <c r="M228" i="34"/>
  <c r="M229" i="34"/>
  <c r="M230" i="34"/>
  <c r="M231" i="34"/>
  <c r="M232" i="34"/>
  <c r="M233" i="34"/>
  <c r="M234" i="34"/>
  <c r="M225" i="34" s="1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8" i="34"/>
  <c r="L556" i="11"/>
  <c r="I556" i="11"/>
  <c r="J556" i="11"/>
  <c r="N336" i="11"/>
  <c r="N311" i="11"/>
  <c r="N308" i="11"/>
  <c r="N322" i="11"/>
  <c r="N337" i="11" s="1"/>
  <c r="N556" i="11" s="1"/>
  <c r="L272" i="10"/>
  <c r="N272" i="10"/>
  <c r="N308" i="10"/>
  <c r="I556" i="10"/>
  <c r="N311" i="10"/>
  <c r="N322" i="10"/>
  <c r="N336" i="10"/>
  <c r="I490" i="10"/>
  <c r="J490" i="10"/>
  <c r="L490" i="10"/>
  <c r="L556" i="10" s="1"/>
  <c r="N490" i="10"/>
  <c r="J556" i="21" l="1"/>
  <c r="M272" i="34"/>
  <c r="M39" i="34"/>
  <c r="M390" i="34"/>
  <c r="M416" i="34" s="1"/>
  <c r="M556" i="34" s="1"/>
  <c r="N416" i="28"/>
  <c r="N390" i="28"/>
  <c r="N337" i="21"/>
  <c r="N556" i="15"/>
  <c r="N337" i="27"/>
  <c r="N556" i="27" s="1"/>
  <c r="N336" i="28"/>
  <c r="N322" i="28"/>
  <c r="N556" i="25"/>
  <c r="N337" i="22"/>
  <c r="N556" i="22" s="1"/>
  <c r="L295" i="28"/>
  <c r="L556" i="22"/>
  <c r="N170" i="30"/>
  <c r="N272" i="30" s="1"/>
  <c r="N337" i="6"/>
  <c r="L308" i="28"/>
  <c r="L556" i="21"/>
  <c r="L296" i="28"/>
  <c r="L490" i="28"/>
  <c r="L556" i="25"/>
  <c r="L556" i="8"/>
  <c r="L272" i="30"/>
  <c r="N272" i="6"/>
  <c r="N337" i="10"/>
  <c r="N556" i="10" s="1"/>
  <c r="J556" i="10"/>
  <c r="L272" i="11"/>
  <c r="I272" i="11"/>
  <c r="J272" i="11"/>
  <c r="K416" i="28" l="1"/>
  <c r="N556" i="21"/>
  <c r="N337" i="28"/>
  <c r="K556" i="28"/>
  <c r="K296" i="28"/>
  <c r="N296" i="28"/>
  <c r="L337" i="28"/>
  <c r="L481" i="28"/>
  <c r="L9" i="28"/>
  <c r="N9" i="28"/>
  <c r="L10" i="28"/>
  <c r="N10" i="28"/>
  <c r="L11" i="28"/>
  <c r="N11" i="28"/>
  <c r="L12" i="28"/>
  <c r="N12" i="28"/>
  <c r="L13" i="28"/>
  <c r="N13" i="28"/>
  <c r="K15" i="28"/>
  <c r="L15" i="28"/>
  <c r="N15" i="28"/>
  <c r="K16" i="28"/>
  <c r="L16" i="28"/>
  <c r="N16" i="28"/>
  <c r="K17" i="28"/>
  <c r="L17" i="28"/>
  <c r="N17" i="28"/>
  <c r="K18" i="28"/>
  <c r="L18" i="28"/>
  <c r="N18" i="28"/>
  <c r="K19" i="28"/>
  <c r="L19" i="28"/>
  <c r="N19" i="28"/>
  <c r="K20" i="28"/>
  <c r="L20" i="28"/>
  <c r="N20" i="28"/>
  <c r="K21" i="28"/>
  <c r="L21" i="28"/>
  <c r="N21" i="28"/>
  <c r="K22" i="28"/>
  <c r="L22" i="28"/>
  <c r="N22" i="28"/>
  <c r="K23" i="28"/>
  <c r="L23" i="28"/>
  <c r="N23" i="28"/>
  <c r="K24" i="28"/>
  <c r="L24" i="28"/>
  <c r="N24" i="28"/>
  <c r="K25" i="28"/>
  <c r="L25" i="28"/>
  <c r="N25" i="28"/>
  <c r="K26" i="28"/>
  <c r="L26" i="28"/>
  <c r="N26" i="28"/>
  <c r="K27" i="28"/>
  <c r="L27" i="28"/>
  <c r="N27" i="28"/>
  <c r="K28" i="28"/>
  <c r="L28" i="28"/>
  <c r="N28" i="28"/>
  <c r="K29" i="28"/>
  <c r="L29" i="28"/>
  <c r="N29" i="28"/>
  <c r="K30" i="28"/>
  <c r="L30" i="28"/>
  <c r="N30" i="28"/>
  <c r="K31" i="28"/>
  <c r="L31" i="28"/>
  <c r="N31" i="28"/>
  <c r="K32" i="28"/>
  <c r="L32" i="28"/>
  <c r="N32" i="28"/>
  <c r="K33" i="28"/>
  <c r="L33" i="28"/>
  <c r="N33" i="28"/>
  <c r="K34" i="28"/>
  <c r="L34" i="28"/>
  <c r="N34" i="28"/>
  <c r="K35" i="28"/>
  <c r="L35" i="28"/>
  <c r="N35" i="28"/>
  <c r="K36" i="28"/>
  <c r="L36" i="28"/>
  <c r="N36" i="28"/>
  <c r="K37" i="28"/>
  <c r="L37" i="28"/>
  <c r="N37" i="28"/>
  <c r="K38" i="28"/>
  <c r="L38" i="28"/>
  <c r="N38" i="28"/>
  <c r="K39" i="28"/>
  <c r="K50" i="28" s="1"/>
  <c r="L39" i="28"/>
  <c r="N39" i="28"/>
  <c r="K40" i="28"/>
  <c r="L40" i="28"/>
  <c r="N40" i="28"/>
  <c r="K41" i="28"/>
  <c r="L41" i="28"/>
  <c r="N41" i="28"/>
  <c r="K42" i="28"/>
  <c r="L42" i="28"/>
  <c r="N42" i="28"/>
  <c r="K43" i="28"/>
  <c r="L43" i="28"/>
  <c r="N43" i="28"/>
  <c r="K44" i="28"/>
  <c r="L44" i="28"/>
  <c r="N44" i="28"/>
  <c r="K45" i="28"/>
  <c r="L45" i="28"/>
  <c r="N45" i="28"/>
  <c r="K46" i="28"/>
  <c r="L46" i="28"/>
  <c r="N46" i="28"/>
  <c r="K47" i="28"/>
  <c r="L47" i="28"/>
  <c r="N47" i="28"/>
  <c r="K48" i="28"/>
  <c r="L48" i="28"/>
  <c r="N48" i="28"/>
  <c r="K49" i="28"/>
  <c r="L49" i="28"/>
  <c r="N49" i="28"/>
  <c r="K51" i="28"/>
  <c r="L51" i="28"/>
  <c r="N51" i="28"/>
  <c r="K52" i="28"/>
  <c r="L52" i="28"/>
  <c r="N52" i="28"/>
  <c r="K53" i="28"/>
  <c r="L53" i="28"/>
  <c r="N53" i="28"/>
  <c r="K54" i="28"/>
  <c r="L54" i="28"/>
  <c r="N54" i="28"/>
  <c r="K55" i="28"/>
  <c r="L55" i="28"/>
  <c r="N55" i="28"/>
  <c r="K56" i="28"/>
  <c r="L56" i="28"/>
  <c r="N56" i="28"/>
  <c r="K57" i="28"/>
  <c r="L57" i="28"/>
  <c r="N57" i="28"/>
  <c r="K58" i="28"/>
  <c r="L58" i="28"/>
  <c r="N58" i="28"/>
  <c r="K59" i="28"/>
  <c r="L59" i="28"/>
  <c r="N59" i="28"/>
  <c r="K60" i="28"/>
  <c r="L60" i="28"/>
  <c r="N60" i="28"/>
  <c r="K61" i="28"/>
  <c r="L61" i="28"/>
  <c r="N61" i="28"/>
  <c r="K62" i="28"/>
  <c r="L62" i="28"/>
  <c r="N62" i="28"/>
  <c r="K63" i="28"/>
  <c r="L63" i="28"/>
  <c r="N63" i="28"/>
  <c r="K64" i="28"/>
  <c r="L64" i="28"/>
  <c r="N64" i="28"/>
  <c r="K65" i="28"/>
  <c r="L65" i="28"/>
  <c r="N65" i="28"/>
  <c r="K66" i="28"/>
  <c r="L66" i="28"/>
  <c r="N66" i="28"/>
  <c r="K67" i="28"/>
  <c r="L67" i="28"/>
  <c r="N67" i="28"/>
  <c r="K68" i="28"/>
  <c r="L68" i="28"/>
  <c r="N68" i="28"/>
  <c r="K69" i="28"/>
  <c r="L69" i="28"/>
  <c r="N69" i="28"/>
  <c r="K70" i="28"/>
  <c r="L70" i="28"/>
  <c r="N70" i="28"/>
  <c r="K71" i="28"/>
  <c r="L71" i="28"/>
  <c r="N71" i="28"/>
  <c r="K72" i="28"/>
  <c r="L72" i="28"/>
  <c r="N72" i="28"/>
  <c r="K73" i="28"/>
  <c r="L73" i="28"/>
  <c r="N73" i="28"/>
  <c r="K74" i="28"/>
  <c r="L74" i="28"/>
  <c r="N74" i="28"/>
  <c r="K75" i="28"/>
  <c r="L75" i="28"/>
  <c r="N75" i="28"/>
  <c r="K76" i="28"/>
  <c r="L76" i="28"/>
  <c r="N76" i="28"/>
  <c r="K77" i="28"/>
  <c r="L77" i="28"/>
  <c r="N77" i="28"/>
  <c r="K78" i="28"/>
  <c r="L78" i="28"/>
  <c r="N78" i="28"/>
  <c r="K79" i="28"/>
  <c r="L79" i="28"/>
  <c r="N79" i="28"/>
  <c r="K80" i="28"/>
  <c r="L80" i="28"/>
  <c r="N80" i="28"/>
  <c r="K81" i="28"/>
  <c r="L81" i="28"/>
  <c r="N81" i="28"/>
  <c r="K82" i="28"/>
  <c r="L82" i="28"/>
  <c r="N82" i="28"/>
  <c r="K83" i="28"/>
  <c r="L83" i="28"/>
  <c r="N83" i="28"/>
  <c r="K84" i="28"/>
  <c r="L84" i="28"/>
  <c r="N84" i="28"/>
  <c r="K85" i="28"/>
  <c r="L85" i="28"/>
  <c r="N85" i="28"/>
  <c r="K86" i="28"/>
  <c r="L86" i="28"/>
  <c r="N86" i="28"/>
  <c r="K87" i="28"/>
  <c r="L87" i="28"/>
  <c r="N87" i="28"/>
  <c r="K88" i="28"/>
  <c r="L88" i="28"/>
  <c r="N88" i="28"/>
  <c r="K89" i="28"/>
  <c r="L89" i="28"/>
  <c r="N89" i="28"/>
  <c r="K90" i="28"/>
  <c r="L90" i="28"/>
  <c r="N90" i="28"/>
  <c r="K91" i="28"/>
  <c r="L91" i="28"/>
  <c r="N91" i="28"/>
  <c r="K92" i="28"/>
  <c r="L92" i="28"/>
  <c r="N92" i="28"/>
  <c r="K93" i="28"/>
  <c r="L93" i="28"/>
  <c r="N93" i="28"/>
  <c r="K94" i="28"/>
  <c r="L94" i="28"/>
  <c r="N94" i="28"/>
  <c r="K95" i="28"/>
  <c r="L95" i="28"/>
  <c r="N95" i="28"/>
  <c r="K96" i="28"/>
  <c r="L96" i="28"/>
  <c r="N96" i="28"/>
  <c r="K97" i="28"/>
  <c r="L97" i="28"/>
  <c r="N97" i="28"/>
  <c r="K98" i="28"/>
  <c r="L98" i="28"/>
  <c r="N98" i="28"/>
  <c r="K99" i="28"/>
  <c r="L99" i="28"/>
  <c r="N99" i="28"/>
  <c r="K100" i="28"/>
  <c r="L100" i="28"/>
  <c r="N100" i="28"/>
  <c r="K101" i="28"/>
  <c r="L101" i="28"/>
  <c r="N101" i="28"/>
  <c r="K102" i="28"/>
  <c r="L102" i="28"/>
  <c r="N102" i="28"/>
  <c r="K103" i="28"/>
  <c r="L103" i="28"/>
  <c r="N103" i="28"/>
  <c r="K104" i="28"/>
  <c r="L104" i="28"/>
  <c r="N104" i="28"/>
  <c r="K105" i="28"/>
  <c r="L105" i="28"/>
  <c r="N105" i="28"/>
  <c r="K106" i="28"/>
  <c r="L106" i="28"/>
  <c r="N106" i="28"/>
  <c r="K107" i="28"/>
  <c r="L107" i="28"/>
  <c r="N107" i="28"/>
  <c r="K108" i="28"/>
  <c r="L108" i="28"/>
  <c r="N108" i="28"/>
  <c r="K109" i="28"/>
  <c r="L109" i="28"/>
  <c r="N109" i="28"/>
  <c r="K110" i="28"/>
  <c r="L110" i="28"/>
  <c r="N110" i="28"/>
  <c r="K111" i="28"/>
  <c r="L111" i="28"/>
  <c r="N111" i="28"/>
  <c r="K112" i="28"/>
  <c r="L112" i="28"/>
  <c r="N112" i="28"/>
  <c r="K113" i="28"/>
  <c r="L113" i="28"/>
  <c r="N113" i="28"/>
  <c r="K114" i="28"/>
  <c r="L114" i="28"/>
  <c r="N114" i="28"/>
  <c r="K115" i="28"/>
  <c r="L115" i="28"/>
  <c r="N115" i="28"/>
  <c r="K116" i="28"/>
  <c r="L116" i="28"/>
  <c r="N116" i="28"/>
  <c r="K117" i="28"/>
  <c r="L117" i="28"/>
  <c r="N117" i="28"/>
  <c r="K118" i="28"/>
  <c r="L118" i="28"/>
  <c r="N118" i="28"/>
  <c r="K119" i="28"/>
  <c r="L119" i="28"/>
  <c r="N119" i="28"/>
  <c r="K120" i="28"/>
  <c r="L120" i="28"/>
  <c r="N120" i="28"/>
  <c r="K121" i="28"/>
  <c r="L121" i="28"/>
  <c r="N121" i="28"/>
  <c r="K122" i="28"/>
  <c r="L122" i="28"/>
  <c r="N122" i="28"/>
  <c r="K123" i="28"/>
  <c r="L123" i="28"/>
  <c r="N123" i="28"/>
  <c r="K124" i="28"/>
  <c r="L124" i="28"/>
  <c r="N124" i="28"/>
  <c r="K125" i="28"/>
  <c r="L125" i="28"/>
  <c r="N125" i="28"/>
  <c r="K126" i="28"/>
  <c r="L126" i="28"/>
  <c r="N126" i="28"/>
  <c r="K127" i="28"/>
  <c r="L127" i="28"/>
  <c r="N127" i="28"/>
  <c r="K128" i="28"/>
  <c r="L128" i="28"/>
  <c r="N128" i="28"/>
  <c r="K129" i="28"/>
  <c r="L129" i="28"/>
  <c r="N129" i="28"/>
  <c r="K130" i="28"/>
  <c r="L130" i="28"/>
  <c r="N130" i="28"/>
  <c r="K131" i="28"/>
  <c r="L131" i="28"/>
  <c r="N131" i="28"/>
  <c r="K132" i="28"/>
  <c r="L132" i="28"/>
  <c r="N132" i="28"/>
  <c r="K133" i="28"/>
  <c r="L133" i="28"/>
  <c r="N133" i="28"/>
  <c r="K134" i="28"/>
  <c r="L134" i="28"/>
  <c r="N134" i="28"/>
  <c r="K135" i="28"/>
  <c r="L135" i="28"/>
  <c r="N135" i="28"/>
  <c r="K136" i="28"/>
  <c r="L136" i="28"/>
  <c r="N136" i="28"/>
  <c r="K137" i="28"/>
  <c r="L137" i="28"/>
  <c r="N137" i="28"/>
  <c r="K138" i="28"/>
  <c r="L138" i="28"/>
  <c r="N138" i="28"/>
  <c r="K139" i="28"/>
  <c r="L139" i="28"/>
  <c r="N139" i="28"/>
  <c r="K140" i="28"/>
  <c r="L140" i="28"/>
  <c r="N140" i="28"/>
  <c r="K141" i="28"/>
  <c r="L141" i="28"/>
  <c r="N141" i="28"/>
  <c r="K142" i="28"/>
  <c r="L142" i="28"/>
  <c r="N142" i="28"/>
  <c r="K143" i="28"/>
  <c r="L143" i="28"/>
  <c r="N143" i="28"/>
  <c r="K144" i="28"/>
  <c r="L144" i="28"/>
  <c r="N144" i="28"/>
  <c r="K145" i="28"/>
  <c r="L145" i="28"/>
  <c r="N145" i="28"/>
  <c r="K146" i="28"/>
  <c r="L146" i="28"/>
  <c r="N146" i="28"/>
  <c r="K147" i="28"/>
  <c r="L147" i="28"/>
  <c r="N147" i="28"/>
  <c r="K148" i="28"/>
  <c r="L148" i="28"/>
  <c r="N148" i="28"/>
  <c r="K149" i="28"/>
  <c r="L149" i="28"/>
  <c r="N149" i="28"/>
  <c r="K150" i="28"/>
  <c r="L150" i="28"/>
  <c r="N150" i="28"/>
  <c r="K151" i="28"/>
  <c r="L151" i="28"/>
  <c r="N151" i="28"/>
  <c r="K152" i="28"/>
  <c r="L152" i="28"/>
  <c r="N152" i="28"/>
  <c r="K153" i="28"/>
  <c r="L153" i="28"/>
  <c r="N153" i="28"/>
  <c r="K154" i="28"/>
  <c r="L154" i="28"/>
  <c r="N154" i="28"/>
  <c r="K155" i="28"/>
  <c r="L155" i="28"/>
  <c r="N155" i="28"/>
  <c r="K156" i="28"/>
  <c r="L156" i="28"/>
  <c r="N156" i="28"/>
  <c r="K157" i="28"/>
  <c r="L157" i="28"/>
  <c r="N157" i="28"/>
  <c r="K158" i="28"/>
  <c r="L158" i="28"/>
  <c r="N158" i="28"/>
  <c r="K159" i="28"/>
  <c r="L159" i="28"/>
  <c r="N159" i="28"/>
  <c r="K160" i="28"/>
  <c r="L160" i="28"/>
  <c r="N160" i="28"/>
  <c r="K161" i="28"/>
  <c r="L161" i="28"/>
  <c r="N161" i="28"/>
  <c r="K162" i="28"/>
  <c r="L162" i="28"/>
  <c r="N162" i="28"/>
  <c r="K163" i="28"/>
  <c r="L163" i="28"/>
  <c r="N163" i="28"/>
  <c r="K164" i="28"/>
  <c r="L164" i="28"/>
  <c r="N164" i="28"/>
  <c r="K165" i="28"/>
  <c r="L165" i="28"/>
  <c r="N165" i="28"/>
  <c r="K166" i="28"/>
  <c r="L166" i="28"/>
  <c r="N166" i="28"/>
  <c r="K167" i="28"/>
  <c r="L167" i="28"/>
  <c r="N167" i="28"/>
  <c r="K168" i="28"/>
  <c r="L168" i="28"/>
  <c r="N168" i="28"/>
  <c r="K169" i="28"/>
  <c r="L169" i="28"/>
  <c r="N169" i="28"/>
  <c r="K170" i="28"/>
  <c r="N170" i="28"/>
  <c r="K171" i="28"/>
  <c r="L171" i="28"/>
  <c r="K172" i="28"/>
  <c r="L172" i="28"/>
  <c r="N172" i="28"/>
  <c r="K173" i="28"/>
  <c r="L173" i="28"/>
  <c r="N173" i="28"/>
  <c r="K174" i="28"/>
  <c r="L174" i="28"/>
  <c r="N174" i="28"/>
  <c r="K175" i="28"/>
  <c r="L175" i="28"/>
  <c r="N175" i="28"/>
  <c r="K176" i="28"/>
  <c r="L176" i="28"/>
  <c r="N176" i="28"/>
  <c r="K177" i="28"/>
  <c r="L177" i="28"/>
  <c r="N177" i="28"/>
  <c r="K178" i="28"/>
  <c r="L178" i="28"/>
  <c r="N178" i="28"/>
  <c r="K179" i="28"/>
  <c r="L179" i="28"/>
  <c r="N179" i="28"/>
  <c r="K180" i="28"/>
  <c r="L180" i="28"/>
  <c r="N180" i="28"/>
  <c r="K181" i="28"/>
  <c r="L181" i="28"/>
  <c r="N181" i="28"/>
  <c r="K182" i="28"/>
  <c r="L182" i="28"/>
  <c r="N182" i="28"/>
  <c r="K183" i="28"/>
  <c r="L183" i="28"/>
  <c r="N183" i="28"/>
  <c r="K185" i="28"/>
  <c r="L185" i="28"/>
  <c r="N185" i="28"/>
  <c r="K186" i="28"/>
  <c r="L186" i="28"/>
  <c r="N186" i="28"/>
  <c r="K187" i="28"/>
  <c r="L187" i="28"/>
  <c r="N187" i="28"/>
  <c r="K188" i="28"/>
  <c r="L188" i="28"/>
  <c r="N188" i="28"/>
  <c r="K189" i="28"/>
  <c r="L189" i="28"/>
  <c r="N189" i="28"/>
  <c r="K190" i="28"/>
  <c r="L190" i="28"/>
  <c r="N190" i="28"/>
  <c r="K191" i="28"/>
  <c r="L191" i="28"/>
  <c r="N191" i="28"/>
  <c r="K192" i="28"/>
  <c r="L192" i="28"/>
  <c r="N192" i="28"/>
  <c r="K193" i="28"/>
  <c r="L193" i="28"/>
  <c r="N193" i="28"/>
  <c r="K194" i="28"/>
  <c r="L194" i="28"/>
  <c r="N194" i="28"/>
  <c r="K195" i="28"/>
  <c r="L195" i="28"/>
  <c r="N195" i="28"/>
  <c r="K196" i="28"/>
  <c r="L196" i="28"/>
  <c r="N196" i="28"/>
  <c r="K197" i="28"/>
  <c r="L197" i="28"/>
  <c r="N197" i="28"/>
  <c r="K198" i="28"/>
  <c r="L198" i="28"/>
  <c r="N198" i="28"/>
  <c r="K199" i="28"/>
  <c r="L199" i="28"/>
  <c r="N199" i="28"/>
  <c r="K200" i="28"/>
  <c r="L200" i="28"/>
  <c r="N200" i="28"/>
  <c r="K201" i="28"/>
  <c r="L201" i="28"/>
  <c r="N201" i="28"/>
  <c r="K202" i="28"/>
  <c r="L202" i="28"/>
  <c r="N202" i="28"/>
  <c r="K203" i="28"/>
  <c r="L203" i="28"/>
  <c r="N203" i="28"/>
  <c r="K204" i="28"/>
  <c r="L204" i="28"/>
  <c r="N204" i="28"/>
  <c r="K205" i="28"/>
  <c r="L205" i="28"/>
  <c r="N205" i="28"/>
  <c r="K206" i="28"/>
  <c r="L206" i="28"/>
  <c r="N206" i="28"/>
  <c r="K207" i="28"/>
  <c r="L207" i="28"/>
  <c r="N207" i="28"/>
  <c r="K208" i="28"/>
  <c r="L208" i="28"/>
  <c r="N208" i="28"/>
  <c r="K209" i="28"/>
  <c r="L209" i="28"/>
  <c r="N209" i="28"/>
  <c r="K210" i="28"/>
  <c r="L210" i="28"/>
  <c r="N210" i="28"/>
  <c r="K211" i="28"/>
  <c r="L211" i="28"/>
  <c r="N211" i="28"/>
  <c r="K212" i="28"/>
  <c r="L212" i="28"/>
  <c r="N212" i="28"/>
  <c r="K213" i="28"/>
  <c r="L213" i="28"/>
  <c r="N213" i="28"/>
  <c r="K214" i="28"/>
  <c r="L214" i="28"/>
  <c r="N214" i="28"/>
  <c r="K215" i="28"/>
  <c r="L215" i="28"/>
  <c r="N215" i="28"/>
  <c r="K216" i="28"/>
  <c r="L216" i="28"/>
  <c r="N216" i="28"/>
  <c r="K217" i="28"/>
  <c r="L217" i="28"/>
  <c r="N217" i="28"/>
  <c r="K218" i="28"/>
  <c r="L218" i="28"/>
  <c r="N218" i="28"/>
  <c r="K219" i="28"/>
  <c r="L219" i="28"/>
  <c r="N219" i="28"/>
  <c r="K220" i="28"/>
  <c r="L220" i="28"/>
  <c r="N220" i="28"/>
  <c r="K221" i="28"/>
  <c r="L221" i="28"/>
  <c r="N221" i="28"/>
  <c r="K222" i="28"/>
  <c r="L222" i="28"/>
  <c r="N222" i="28"/>
  <c r="K223" i="28"/>
  <c r="L223" i="28"/>
  <c r="N223" i="28"/>
  <c r="K224" i="28"/>
  <c r="L224" i="28"/>
  <c r="N224" i="28"/>
  <c r="K225" i="28"/>
  <c r="L225" i="28"/>
  <c r="N225" i="28"/>
  <c r="K226" i="28"/>
  <c r="L226" i="28"/>
  <c r="N226" i="28"/>
  <c r="K227" i="28"/>
  <c r="L227" i="28"/>
  <c r="N227" i="28"/>
  <c r="K228" i="28"/>
  <c r="L228" i="28"/>
  <c r="N228" i="28"/>
  <c r="K229" i="28"/>
  <c r="L229" i="28"/>
  <c r="N229" i="28"/>
  <c r="K230" i="28"/>
  <c r="L230" i="28"/>
  <c r="N230" i="28"/>
  <c r="K231" i="28"/>
  <c r="L231" i="28"/>
  <c r="N231" i="28"/>
  <c r="K232" i="28"/>
  <c r="L232" i="28"/>
  <c r="N232" i="28"/>
  <c r="K233" i="28"/>
  <c r="L233" i="28"/>
  <c r="N233" i="28"/>
  <c r="K234" i="28"/>
  <c r="L234" i="28"/>
  <c r="N234" i="28"/>
  <c r="K235" i="28"/>
  <c r="L235" i="28"/>
  <c r="N235" i="28"/>
  <c r="K236" i="28"/>
  <c r="L236" i="28"/>
  <c r="N236" i="28"/>
  <c r="K237" i="28"/>
  <c r="L237" i="28"/>
  <c r="N237" i="28"/>
  <c r="K238" i="28"/>
  <c r="L238" i="28"/>
  <c r="N238" i="28"/>
  <c r="K239" i="28"/>
  <c r="L239" i="28"/>
  <c r="N239" i="28"/>
  <c r="K240" i="28"/>
  <c r="L240" i="28"/>
  <c r="N240" i="28"/>
  <c r="K241" i="28"/>
  <c r="L241" i="28"/>
  <c r="N241" i="28"/>
  <c r="K242" i="28"/>
  <c r="L242" i="28"/>
  <c r="N242" i="28"/>
  <c r="K243" i="28"/>
  <c r="L243" i="28"/>
  <c r="N243" i="28"/>
  <c r="K244" i="28"/>
  <c r="L244" i="28"/>
  <c r="N244" i="28"/>
  <c r="K245" i="28"/>
  <c r="L245" i="28"/>
  <c r="N245" i="28"/>
  <c r="K246" i="28"/>
  <c r="L246" i="28"/>
  <c r="N246" i="28"/>
  <c r="K247" i="28"/>
  <c r="L247" i="28"/>
  <c r="N247" i="28"/>
  <c r="K248" i="28"/>
  <c r="L248" i="28"/>
  <c r="N248" i="28"/>
  <c r="K249" i="28"/>
  <c r="L249" i="28"/>
  <c r="N249" i="28"/>
  <c r="K250" i="28"/>
  <c r="L250" i="28"/>
  <c r="N250" i="28"/>
  <c r="K251" i="28"/>
  <c r="L251" i="28"/>
  <c r="N251" i="28"/>
  <c r="K252" i="28"/>
  <c r="L252" i="28"/>
  <c r="N252" i="28"/>
  <c r="K253" i="28"/>
  <c r="L253" i="28"/>
  <c r="N253" i="28"/>
  <c r="K254" i="28"/>
  <c r="L254" i="28"/>
  <c r="N254" i="28"/>
  <c r="K255" i="28"/>
  <c r="L255" i="28"/>
  <c r="N255" i="28"/>
  <c r="K256" i="28"/>
  <c r="L256" i="28"/>
  <c r="N256" i="28"/>
  <c r="K257" i="28"/>
  <c r="L257" i="28"/>
  <c r="N257" i="28"/>
  <c r="K258" i="28"/>
  <c r="L258" i="28"/>
  <c r="N258" i="28"/>
  <c r="K259" i="28"/>
  <c r="L259" i="28"/>
  <c r="N259" i="28"/>
  <c r="K260" i="28"/>
  <c r="L260" i="28"/>
  <c r="N260" i="28"/>
  <c r="K261" i="28"/>
  <c r="L261" i="28"/>
  <c r="N261" i="28"/>
  <c r="K262" i="28"/>
  <c r="L262" i="28"/>
  <c r="N262" i="28"/>
  <c r="K263" i="28"/>
  <c r="L263" i="28"/>
  <c r="N263" i="28"/>
  <c r="K264" i="28"/>
  <c r="L264" i="28"/>
  <c r="N264" i="28"/>
  <c r="K265" i="28"/>
  <c r="L265" i="28"/>
  <c r="N265" i="28"/>
  <c r="K266" i="28"/>
  <c r="L266" i="28"/>
  <c r="N266" i="28"/>
  <c r="K267" i="28"/>
  <c r="L267" i="28"/>
  <c r="N267" i="28"/>
  <c r="K268" i="28"/>
  <c r="L268" i="28"/>
  <c r="N268" i="28"/>
  <c r="K269" i="28"/>
  <c r="L269" i="28"/>
  <c r="N269" i="28"/>
  <c r="K270" i="28"/>
  <c r="L270" i="28"/>
  <c r="N270" i="28"/>
  <c r="K271" i="28"/>
  <c r="L271" i="28"/>
  <c r="N271" i="28"/>
  <c r="L8" i="28"/>
  <c r="N8" i="28"/>
  <c r="N14" i="28" s="1"/>
  <c r="K8" i="28"/>
  <c r="F8" i="28"/>
  <c r="L50" i="28" l="1"/>
  <c r="L272" i="28" s="1"/>
  <c r="N50" i="28"/>
  <c r="N272" i="28" s="1"/>
  <c r="K272" i="28"/>
  <c r="L556" i="6"/>
  <c r="L556" i="28" s="1"/>
  <c r="N272" i="11"/>
  <c r="M9" i="43"/>
  <c r="O9" i="43" s="1"/>
  <c r="M10" i="43"/>
  <c r="O10" i="43" s="1"/>
  <c r="M11" i="43"/>
  <c r="O11" i="43" s="1"/>
  <c r="M12" i="43"/>
  <c r="O12" i="43" s="1"/>
  <c r="M13" i="43"/>
  <c r="O13" i="43" s="1"/>
  <c r="O14" i="43"/>
  <c r="M15" i="43"/>
  <c r="O15" i="43" s="1"/>
  <c r="M16" i="43"/>
  <c r="O16" i="43" s="1"/>
  <c r="M17" i="43"/>
  <c r="O17" i="43" s="1"/>
  <c r="M18" i="43"/>
  <c r="O18" i="43" s="1"/>
  <c r="M19" i="43"/>
  <c r="O19" i="43" s="1"/>
  <c r="M20" i="43"/>
  <c r="O20" i="43" s="1"/>
  <c r="M21" i="43"/>
  <c r="O21" i="43" s="1"/>
  <c r="M22" i="43"/>
  <c r="O22" i="43" s="1"/>
  <c r="M23" i="43"/>
  <c r="O23" i="43" s="1"/>
  <c r="M24" i="43"/>
  <c r="O24" i="43" s="1"/>
  <c r="M25" i="43"/>
  <c r="O25" i="43" s="1"/>
  <c r="M26" i="43"/>
  <c r="O26" i="43" s="1"/>
  <c r="M27" i="43"/>
  <c r="O27" i="43" s="1"/>
  <c r="M28" i="43"/>
  <c r="O28" i="43" s="1"/>
  <c r="M29" i="43"/>
  <c r="O29" i="43" s="1"/>
  <c r="M30" i="43"/>
  <c r="O30" i="43" s="1"/>
  <c r="M31" i="43"/>
  <c r="O31" i="43" s="1"/>
  <c r="M32" i="43"/>
  <c r="O32" i="43" s="1"/>
  <c r="M33" i="43"/>
  <c r="O33" i="43" s="1"/>
  <c r="M34" i="43"/>
  <c r="O34" i="43" s="1"/>
  <c r="M35" i="43"/>
  <c r="O35" i="43" s="1"/>
  <c r="M36" i="43"/>
  <c r="O36" i="43" s="1"/>
  <c r="M37" i="43"/>
  <c r="O37" i="43" s="1"/>
  <c r="M38" i="43"/>
  <c r="O38" i="43" s="1"/>
  <c r="M39" i="43"/>
  <c r="O39" i="43" s="1"/>
  <c r="M40" i="43"/>
  <c r="O40" i="43" s="1"/>
  <c r="M41" i="43"/>
  <c r="O41" i="43" s="1"/>
  <c r="M42" i="43"/>
  <c r="O42" i="43" s="1"/>
  <c r="M43" i="43"/>
  <c r="O43" i="43" s="1"/>
  <c r="M44" i="43"/>
  <c r="O44" i="43" s="1"/>
  <c r="M45" i="43"/>
  <c r="O45" i="43" s="1"/>
  <c r="M46" i="43"/>
  <c r="O46" i="43" s="1"/>
  <c r="M47" i="43"/>
  <c r="O47" i="43" s="1"/>
  <c r="M48" i="43"/>
  <c r="O48" i="43" s="1"/>
  <c r="M49" i="43"/>
  <c r="O49" i="43" s="1"/>
  <c r="O50" i="43"/>
  <c r="M51" i="43"/>
  <c r="O51" i="43" s="1"/>
  <c r="M52" i="43"/>
  <c r="O52" i="43" s="1"/>
  <c r="M53" i="43"/>
  <c r="O53" i="43" s="1"/>
  <c r="M54" i="43"/>
  <c r="O54" i="43" s="1"/>
  <c r="M55" i="43"/>
  <c r="O55" i="43" s="1"/>
  <c r="M56" i="43"/>
  <c r="O56" i="43" s="1"/>
  <c r="M57" i="43"/>
  <c r="O57" i="43" s="1"/>
  <c r="M58" i="43"/>
  <c r="O58" i="43" s="1"/>
  <c r="M59" i="43"/>
  <c r="O59" i="43" s="1"/>
  <c r="M60" i="43"/>
  <c r="O60" i="43" s="1"/>
  <c r="M61" i="43"/>
  <c r="O61" i="43" s="1"/>
  <c r="M62" i="43"/>
  <c r="O62" i="43" s="1"/>
  <c r="M63" i="43"/>
  <c r="O63" i="43" s="1"/>
  <c r="M64" i="43"/>
  <c r="O64" i="43" s="1"/>
  <c r="M65" i="43"/>
  <c r="O65" i="43" s="1"/>
  <c r="M66" i="43"/>
  <c r="O66" i="43" s="1"/>
  <c r="M67" i="43"/>
  <c r="O67" i="43" s="1"/>
  <c r="M68" i="43"/>
  <c r="O68" i="43" s="1"/>
  <c r="M69" i="43"/>
  <c r="O69" i="43" s="1"/>
  <c r="M70" i="43"/>
  <c r="O70" i="43" s="1"/>
  <c r="M71" i="43"/>
  <c r="O71" i="43" s="1"/>
  <c r="M72" i="43"/>
  <c r="O72" i="43" s="1"/>
  <c r="M73" i="43"/>
  <c r="O73" i="43" s="1"/>
  <c r="M74" i="43"/>
  <c r="O74" i="43" s="1"/>
  <c r="M75" i="43"/>
  <c r="O75" i="43" s="1"/>
  <c r="M76" i="43"/>
  <c r="O76" i="43" s="1"/>
  <c r="M77" i="43"/>
  <c r="O77" i="43" s="1"/>
  <c r="M78" i="43"/>
  <c r="O78" i="43" s="1"/>
  <c r="M79" i="43"/>
  <c r="O79" i="43" s="1"/>
  <c r="M80" i="43"/>
  <c r="O80" i="43" s="1"/>
  <c r="M81" i="43"/>
  <c r="O81" i="43" s="1"/>
  <c r="M82" i="43"/>
  <c r="O82" i="43" s="1"/>
  <c r="M83" i="43"/>
  <c r="O83" i="43" s="1"/>
  <c r="M84" i="43"/>
  <c r="O84" i="43" s="1"/>
  <c r="M85" i="43"/>
  <c r="O85" i="43" s="1"/>
  <c r="M86" i="43"/>
  <c r="O86" i="43" s="1"/>
  <c r="M87" i="43"/>
  <c r="O87" i="43" s="1"/>
  <c r="M88" i="43"/>
  <c r="O88" i="43" s="1"/>
  <c r="M89" i="43"/>
  <c r="O89" i="43" s="1"/>
  <c r="M90" i="43"/>
  <c r="O90" i="43" s="1"/>
  <c r="M91" i="43"/>
  <c r="O91" i="43" s="1"/>
  <c r="M92" i="43"/>
  <c r="O92" i="43" s="1"/>
  <c r="M93" i="43"/>
  <c r="O93" i="43" s="1"/>
  <c r="M94" i="43"/>
  <c r="O94" i="43" s="1"/>
  <c r="M95" i="43"/>
  <c r="O95" i="43" s="1"/>
  <c r="M96" i="43"/>
  <c r="O96" i="43" s="1"/>
  <c r="M97" i="43"/>
  <c r="O97" i="43" s="1"/>
  <c r="M98" i="43"/>
  <c r="O98" i="43" s="1"/>
  <c r="M99" i="43"/>
  <c r="O99" i="43" s="1"/>
  <c r="M100" i="43"/>
  <c r="O100" i="43" s="1"/>
  <c r="M101" i="43"/>
  <c r="O101" i="43" s="1"/>
  <c r="M102" i="43"/>
  <c r="O102" i="43" s="1"/>
  <c r="M103" i="43"/>
  <c r="O103" i="43" s="1"/>
  <c r="M104" i="43"/>
  <c r="O104" i="43" s="1"/>
  <c r="M105" i="43"/>
  <c r="O105" i="43" s="1"/>
  <c r="M106" i="43"/>
  <c r="O106" i="43" s="1"/>
  <c r="M107" i="43"/>
  <c r="O107" i="43" s="1"/>
  <c r="M108" i="43"/>
  <c r="O108" i="43" s="1"/>
  <c r="M109" i="43"/>
  <c r="O109" i="43" s="1"/>
  <c r="M110" i="43"/>
  <c r="O110" i="43" s="1"/>
  <c r="M111" i="43"/>
  <c r="O111" i="43" s="1"/>
  <c r="M112" i="43"/>
  <c r="O112" i="43" s="1"/>
  <c r="M113" i="43"/>
  <c r="O113" i="43" s="1"/>
  <c r="M114" i="43"/>
  <c r="O114" i="43" s="1"/>
  <c r="M115" i="43"/>
  <c r="O115" i="43" s="1"/>
  <c r="M116" i="43"/>
  <c r="O116" i="43" s="1"/>
  <c r="M117" i="43"/>
  <c r="O117" i="43" s="1"/>
  <c r="M118" i="43"/>
  <c r="O118" i="43" s="1"/>
  <c r="M119" i="43"/>
  <c r="O119" i="43" s="1"/>
  <c r="M120" i="43"/>
  <c r="O120" i="43" s="1"/>
  <c r="M121" i="43"/>
  <c r="O121" i="43" s="1"/>
  <c r="M122" i="43"/>
  <c r="O122" i="43" s="1"/>
  <c r="M123" i="43"/>
  <c r="O123" i="43" s="1"/>
  <c r="M124" i="43"/>
  <c r="O124" i="43" s="1"/>
  <c r="M125" i="43"/>
  <c r="O125" i="43" s="1"/>
  <c r="M126" i="43"/>
  <c r="O126" i="43" s="1"/>
  <c r="M127" i="43"/>
  <c r="O127" i="43" s="1"/>
  <c r="M128" i="43"/>
  <c r="O128" i="43" s="1"/>
  <c r="M129" i="43"/>
  <c r="O129" i="43" s="1"/>
  <c r="M130" i="43"/>
  <c r="O130" i="43" s="1"/>
  <c r="M131" i="43"/>
  <c r="O131" i="43" s="1"/>
  <c r="M132" i="43"/>
  <c r="O132" i="43" s="1"/>
  <c r="M133" i="43"/>
  <c r="O133" i="43" s="1"/>
  <c r="M134" i="43"/>
  <c r="O134" i="43" s="1"/>
  <c r="M135" i="43"/>
  <c r="O135" i="43" s="1"/>
  <c r="M136" i="43"/>
  <c r="O136" i="43" s="1"/>
  <c r="M137" i="43"/>
  <c r="O137" i="43" s="1"/>
  <c r="M138" i="43"/>
  <c r="O138" i="43" s="1"/>
  <c r="M139" i="43"/>
  <c r="O139" i="43" s="1"/>
  <c r="M140" i="43"/>
  <c r="O140" i="43" s="1"/>
  <c r="M141" i="43"/>
  <c r="O141" i="43" s="1"/>
  <c r="M142" i="43"/>
  <c r="O142" i="43" s="1"/>
  <c r="M143" i="43"/>
  <c r="O143" i="43" s="1"/>
  <c r="M144" i="43"/>
  <c r="O144" i="43" s="1"/>
  <c r="M145" i="43"/>
  <c r="O145" i="43" s="1"/>
  <c r="M146" i="43"/>
  <c r="O146" i="43" s="1"/>
  <c r="M147" i="43"/>
  <c r="O147" i="43" s="1"/>
  <c r="M148" i="43"/>
  <c r="O148" i="43" s="1"/>
  <c r="M149" i="43"/>
  <c r="O149" i="43" s="1"/>
  <c r="M150" i="43"/>
  <c r="O150" i="43" s="1"/>
  <c r="M151" i="43"/>
  <c r="O151" i="43" s="1"/>
  <c r="M152" i="43"/>
  <c r="O152" i="43" s="1"/>
  <c r="M153" i="43"/>
  <c r="O153" i="43" s="1"/>
  <c r="M154" i="43"/>
  <c r="O154" i="43" s="1"/>
  <c r="M155" i="43"/>
  <c r="O155" i="43" s="1"/>
  <c r="M156" i="43"/>
  <c r="O156" i="43" s="1"/>
  <c r="M157" i="43"/>
  <c r="O157" i="43" s="1"/>
  <c r="M158" i="43"/>
  <c r="O158" i="43" s="1"/>
  <c r="M159" i="43"/>
  <c r="O159" i="43" s="1"/>
  <c r="M160" i="43"/>
  <c r="O160" i="43" s="1"/>
  <c r="M161" i="43"/>
  <c r="O161" i="43" s="1"/>
  <c r="M162" i="43"/>
  <c r="O162" i="43" s="1"/>
  <c r="M163" i="43"/>
  <c r="O163" i="43" s="1"/>
  <c r="M164" i="43"/>
  <c r="O164" i="43" s="1"/>
  <c r="M165" i="43"/>
  <c r="O165" i="43" s="1"/>
  <c r="M166" i="43"/>
  <c r="O166" i="43" s="1"/>
  <c r="M167" i="43"/>
  <c r="O167" i="43" s="1"/>
  <c r="M168" i="43"/>
  <c r="O168" i="43" s="1"/>
  <c r="M169" i="43"/>
  <c r="O169" i="43" s="1"/>
  <c r="M170" i="43"/>
  <c r="O170" i="43" s="1"/>
  <c r="M171" i="43"/>
  <c r="O171" i="43" s="1"/>
  <c r="M172" i="43"/>
  <c r="O172" i="43" s="1"/>
  <c r="M173" i="43"/>
  <c r="O173" i="43" s="1"/>
  <c r="M174" i="43"/>
  <c r="O174" i="43" s="1"/>
  <c r="M175" i="43"/>
  <c r="O175" i="43" s="1"/>
  <c r="M176" i="43"/>
  <c r="O176" i="43" s="1"/>
  <c r="M177" i="43"/>
  <c r="O177" i="43" s="1"/>
  <c r="M178" i="43"/>
  <c r="O178" i="43" s="1"/>
  <c r="M179" i="43"/>
  <c r="O179" i="43" s="1"/>
  <c r="M180" i="43"/>
  <c r="O180" i="43" s="1"/>
  <c r="M181" i="43"/>
  <c r="O181" i="43" s="1"/>
  <c r="M182" i="43"/>
  <c r="O182" i="43" s="1"/>
  <c r="M183" i="43"/>
  <c r="O183" i="43" s="1"/>
  <c r="M184" i="43"/>
  <c r="O184" i="43" s="1"/>
  <c r="M185" i="43"/>
  <c r="O185" i="43" s="1"/>
  <c r="M186" i="43"/>
  <c r="O186" i="43" s="1"/>
  <c r="M187" i="43"/>
  <c r="O187" i="43" s="1"/>
  <c r="M188" i="43"/>
  <c r="O188" i="43" s="1"/>
  <c r="M189" i="43"/>
  <c r="O189" i="43" s="1"/>
  <c r="M190" i="43"/>
  <c r="O190" i="43" s="1"/>
  <c r="M191" i="43"/>
  <c r="O191" i="43" s="1"/>
  <c r="M192" i="43"/>
  <c r="O192" i="43" s="1"/>
  <c r="M193" i="43"/>
  <c r="O193" i="43" s="1"/>
  <c r="M194" i="43"/>
  <c r="O194" i="43" s="1"/>
  <c r="M195" i="43"/>
  <c r="O195" i="43" s="1"/>
  <c r="M196" i="43"/>
  <c r="O196" i="43" s="1"/>
  <c r="M197" i="43"/>
  <c r="O197" i="43" s="1"/>
  <c r="M198" i="43"/>
  <c r="O198" i="43" s="1"/>
  <c r="M199" i="43"/>
  <c r="O199" i="43" s="1"/>
  <c r="M200" i="43"/>
  <c r="O200" i="43" s="1"/>
  <c r="M201" i="43"/>
  <c r="O201" i="43" s="1"/>
  <c r="M202" i="43"/>
  <c r="O202" i="43" s="1"/>
  <c r="M203" i="43"/>
  <c r="O203" i="43" s="1"/>
  <c r="M204" i="43"/>
  <c r="O204" i="43" s="1"/>
  <c r="M205" i="43"/>
  <c r="O205" i="43" s="1"/>
  <c r="M206" i="43"/>
  <c r="O206" i="43" s="1"/>
  <c r="M207" i="43"/>
  <c r="O207" i="43" s="1"/>
  <c r="M208" i="43"/>
  <c r="O208" i="43" s="1"/>
  <c r="M209" i="43"/>
  <c r="O209" i="43" s="1"/>
  <c r="M210" i="43"/>
  <c r="O210" i="43" s="1"/>
  <c r="M211" i="43"/>
  <c r="O211" i="43" s="1"/>
  <c r="M212" i="43"/>
  <c r="O212" i="43" s="1"/>
  <c r="M213" i="43"/>
  <c r="O213" i="43" s="1"/>
  <c r="O214" i="43"/>
  <c r="M215" i="43"/>
  <c r="O215" i="43" s="1"/>
  <c r="M216" i="43"/>
  <c r="O216" i="43" s="1"/>
  <c r="M217" i="43"/>
  <c r="O217" i="43" s="1"/>
  <c r="M218" i="43"/>
  <c r="O218" i="43" s="1"/>
  <c r="M219" i="43"/>
  <c r="O219" i="43" s="1"/>
  <c r="M220" i="43"/>
  <c r="O220" i="43" s="1"/>
  <c r="M221" i="43"/>
  <c r="O221" i="43" s="1"/>
  <c r="M222" i="43"/>
  <c r="O222" i="43" s="1"/>
  <c r="M223" i="43"/>
  <c r="O223" i="43" s="1"/>
  <c r="M224" i="43"/>
  <c r="O224" i="43" s="1"/>
  <c r="M226" i="43"/>
  <c r="O226" i="43" s="1"/>
  <c r="M227" i="43"/>
  <c r="O227" i="43" s="1"/>
  <c r="M228" i="43"/>
  <c r="O228" i="43" s="1"/>
  <c r="M229" i="43"/>
  <c r="O229" i="43" s="1"/>
  <c r="M230" i="43"/>
  <c r="O230" i="43" s="1"/>
  <c r="M231" i="43"/>
  <c r="O231" i="43" s="1"/>
  <c r="M232" i="43"/>
  <c r="O232" i="43" s="1"/>
  <c r="M233" i="43"/>
  <c r="O233" i="43" s="1"/>
  <c r="M234" i="43"/>
  <c r="M235" i="43"/>
  <c r="O235" i="43" s="1"/>
  <c r="M236" i="43"/>
  <c r="O236" i="43" s="1"/>
  <c r="M237" i="43"/>
  <c r="O237" i="43" s="1"/>
  <c r="M238" i="43"/>
  <c r="O238" i="43" s="1"/>
  <c r="M239" i="43"/>
  <c r="O239" i="43" s="1"/>
  <c r="M240" i="43"/>
  <c r="O240" i="43" s="1"/>
  <c r="M241" i="43"/>
  <c r="O241" i="43" s="1"/>
  <c r="M242" i="43"/>
  <c r="O242" i="43" s="1"/>
  <c r="M243" i="43"/>
  <c r="O243" i="43" s="1"/>
  <c r="M244" i="43"/>
  <c r="O244" i="43" s="1"/>
  <c r="M245" i="43"/>
  <c r="O245" i="43" s="1"/>
  <c r="M246" i="43"/>
  <c r="O246" i="43" s="1"/>
  <c r="M247" i="43"/>
  <c r="O247" i="43" s="1"/>
  <c r="M248" i="43"/>
  <c r="O248" i="43" s="1"/>
  <c r="M249" i="43"/>
  <c r="O249" i="43" s="1"/>
  <c r="M250" i="43"/>
  <c r="O250" i="43" s="1"/>
  <c r="M251" i="43"/>
  <c r="O251" i="43" s="1"/>
  <c r="M252" i="43"/>
  <c r="O252" i="43" s="1"/>
  <c r="M253" i="43"/>
  <c r="O253" i="43" s="1"/>
  <c r="M254" i="43"/>
  <c r="O254" i="43" s="1"/>
  <c r="M255" i="43"/>
  <c r="O255" i="43" s="1"/>
  <c r="M256" i="43"/>
  <c r="O256" i="43" s="1"/>
  <c r="M257" i="43"/>
  <c r="O257" i="43" s="1"/>
  <c r="M258" i="43"/>
  <c r="O258" i="43" s="1"/>
  <c r="M259" i="43"/>
  <c r="O259" i="43" s="1"/>
  <c r="M260" i="43"/>
  <c r="O260" i="43" s="1"/>
  <c r="M261" i="43"/>
  <c r="O261" i="43" s="1"/>
  <c r="M262" i="43"/>
  <c r="O262" i="43" s="1"/>
  <c r="M263" i="43"/>
  <c r="O263" i="43" s="1"/>
  <c r="M264" i="43"/>
  <c r="O264" i="43" s="1"/>
  <c r="M265" i="43"/>
  <c r="O265" i="43" s="1"/>
  <c r="M266" i="43"/>
  <c r="O266" i="43" s="1"/>
  <c r="M267" i="43"/>
  <c r="O267" i="43" s="1"/>
  <c r="M268" i="43"/>
  <c r="O268" i="43" s="1"/>
  <c r="M269" i="43"/>
  <c r="O269" i="43" s="1"/>
  <c r="M270" i="43"/>
  <c r="O270" i="43" s="1"/>
  <c r="M271" i="43"/>
  <c r="O271" i="43" s="1"/>
  <c r="M272" i="43"/>
  <c r="O272" i="43" s="1"/>
  <c r="M8" i="43"/>
  <c r="O8" i="43" s="1"/>
  <c r="M320" i="20"/>
  <c r="M321" i="20"/>
  <c r="O321" i="20" s="1"/>
  <c r="M323" i="20"/>
  <c r="O323" i="20" s="1"/>
  <c r="M324" i="20"/>
  <c r="O324" i="20" s="1"/>
  <c r="O325" i="20"/>
  <c r="M326" i="20"/>
  <c r="O326" i="20" s="1"/>
  <c r="M327" i="20"/>
  <c r="O327" i="20" s="1"/>
  <c r="M328" i="20"/>
  <c r="O328" i="20" s="1"/>
  <c r="M329" i="20"/>
  <c r="O329" i="20" s="1"/>
  <c r="M330" i="20"/>
  <c r="O330" i="20" s="1"/>
  <c r="M331" i="20"/>
  <c r="O331" i="20" s="1"/>
  <c r="M332" i="20"/>
  <c r="O332" i="20" s="1"/>
  <c r="M333" i="20"/>
  <c r="O333" i="20" s="1"/>
  <c r="M334" i="20"/>
  <c r="O334" i="20" s="1"/>
  <c r="M335" i="20"/>
  <c r="M338" i="20"/>
  <c r="O338" i="20" s="1"/>
  <c r="M339" i="20"/>
  <c r="O339" i="20" s="1"/>
  <c r="M340" i="20"/>
  <c r="O340" i="20" s="1"/>
  <c r="M341" i="20"/>
  <c r="O341" i="20" s="1"/>
  <c r="M342" i="20"/>
  <c r="O342" i="20" s="1"/>
  <c r="M343" i="20"/>
  <c r="O343" i="20" s="1"/>
  <c r="M344" i="20"/>
  <c r="O344" i="20" s="1"/>
  <c r="M345" i="20"/>
  <c r="O345" i="20" s="1"/>
  <c r="M346" i="20"/>
  <c r="O346" i="20" s="1"/>
  <c r="M347" i="20"/>
  <c r="O347" i="20" s="1"/>
  <c r="M348" i="20"/>
  <c r="O348" i="20" s="1"/>
  <c r="M349" i="20"/>
  <c r="O349" i="20" s="1"/>
  <c r="M350" i="20"/>
  <c r="O350" i="20" s="1"/>
  <c r="M351" i="20"/>
  <c r="O351" i="20" s="1"/>
  <c r="M352" i="20"/>
  <c r="O352" i="20" s="1"/>
  <c r="M353" i="20"/>
  <c r="O353" i="20" s="1"/>
  <c r="M354" i="20"/>
  <c r="O354" i="20" s="1"/>
  <c r="M355" i="20"/>
  <c r="O355" i="20" s="1"/>
  <c r="M356" i="20"/>
  <c r="O356" i="20" s="1"/>
  <c r="M357" i="20"/>
  <c r="O357" i="20" s="1"/>
  <c r="M358" i="20"/>
  <c r="O358" i="20" s="1"/>
  <c r="M359" i="20"/>
  <c r="O359" i="20" s="1"/>
  <c r="M360" i="20"/>
  <c r="O360" i="20" s="1"/>
  <c r="M361" i="20"/>
  <c r="O361" i="20" s="1"/>
  <c r="M362" i="20"/>
  <c r="O362" i="20" s="1"/>
  <c r="M363" i="20"/>
  <c r="O363" i="20" s="1"/>
  <c r="M364" i="20"/>
  <c r="O364" i="20" s="1"/>
  <c r="M365" i="20"/>
  <c r="O365" i="20" s="1"/>
  <c r="M366" i="20"/>
  <c r="O366" i="20" s="1"/>
  <c r="M367" i="20"/>
  <c r="O367" i="20" s="1"/>
  <c r="M368" i="20"/>
  <c r="O368" i="20" s="1"/>
  <c r="M369" i="20"/>
  <c r="O369" i="20" s="1"/>
  <c r="M370" i="20"/>
  <c r="O370" i="20" s="1"/>
  <c r="M371" i="20"/>
  <c r="O371" i="20" s="1"/>
  <c r="M372" i="20"/>
  <c r="O372" i="20" s="1"/>
  <c r="M373" i="20"/>
  <c r="O373" i="20" s="1"/>
  <c r="M374" i="20"/>
  <c r="O374" i="20" s="1"/>
  <c r="M375" i="20"/>
  <c r="O375" i="20" s="1"/>
  <c r="M376" i="20"/>
  <c r="O376" i="20" s="1"/>
  <c r="M377" i="20"/>
  <c r="O377" i="20" s="1"/>
  <c r="M378" i="20"/>
  <c r="O378" i="20" s="1"/>
  <c r="M379" i="20"/>
  <c r="O379" i="20" s="1"/>
  <c r="M380" i="20"/>
  <c r="O380" i="20" s="1"/>
  <c r="M381" i="20"/>
  <c r="O381" i="20" s="1"/>
  <c r="M382" i="20"/>
  <c r="O382" i="20" s="1"/>
  <c r="M383" i="20"/>
  <c r="O383" i="20" s="1"/>
  <c r="M384" i="20"/>
  <c r="O384" i="20" s="1"/>
  <c r="M385" i="20"/>
  <c r="O385" i="20" s="1"/>
  <c r="M386" i="20"/>
  <c r="O386" i="20" s="1"/>
  <c r="M387" i="20"/>
  <c r="O387" i="20" s="1"/>
  <c r="M388" i="20"/>
  <c r="O388" i="20" s="1"/>
  <c r="M389" i="20"/>
  <c r="O389" i="20" s="1"/>
  <c r="M390" i="20"/>
  <c r="O390" i="20" s="1"/>
  <c r="M391" i="20"/>
  <c r="O391" i="20" s="1"/>
  <c r="M392" i="20"/>
  <c r="O392" i="20" s="1"/>
  <c r="M393" i="20"/>
  <c r="O393" i="20" s="1"/>
  <c r="M394" i="20"/>
  <c r="O394" i="20" s="1"/>
  <c r="M395" i="20"/>
  <c r="O395" i="20" s="1"/>
  <c r="M396" i="20"/>
  <c r="O396" i="20" s="1"/>
  <c r="M397" i="20"/>
  <c r="O397" i="20" s="1"/>
  <c r="M398" i="20"/>
  <c r="O398" i="20" s="1"/>
  <c r="M399" i="20"/>
  <c r="O399" i="20" s="1"/>
  <c r="M400" i="20"/>
  <c r="O400" i="20" s="1"/>
  <c r="M401" i="20"/>
  <c r="O401" i="20" s="1"/>
  <c r="M402" i="20"/>
  <c r="O402" i="20" s="1"/>
  <c r="M403" i="20"/>
  <c r="O403" i="20" s="1"/>
  <c r="M404" i="20"/>
  <c r="O404" i="20" s="1"/>
  <c r="M405" i="20"/>
  <c r="O405" i="20" s="1"/>
  <c r="M406" i="20"/>
  <c r="O406" i="20" s="1"/>
  <c r="M407" i="20"/>
  <c r="O407" i="20" s="1"/>
  <c r="M408" i="20"/>
  <c r="O408" i="20" s="1"/>
  <c r="M409" i="20"/>
  <c r="O409" i="20" s="1"/>
  <c r="M410" i="20"/>
  <c r="O410" i="20" s="1"/>
  <c r="M411" i="20"/>
  <c r="O411" i="20" s="1"/>
  <c r="M412" i="20"/>
  <c r="O412" i="20" s="1"/>
  <c r="M413" i="20"/>
  <c r="O413" i="20" s="1"/>
  <c r="M414" i="20"/>
  <c r="O414" i="20" s="1"/>
  <c r="M415" i="20"/>
  <c r="O415" i="20" s="1"/>
  <c r="M416" i="20"/>
  <c r="O416" i="20" s="1"/>
  <c r="M417" i="20"/>
  <c r="O417" i="20" s="1"/>
  <c r="M418" i="20"/>
  <c r="O418" i="20" s="1"/>
  <c r="M419" i="20"/>
  <c r="O419" i="20" s="1"/>
  <c r="M420" i="20"/>
  <c r="O420" i="20" s="1"/>
  <c r="M421" i="20"/>
  <c r="O421" i="20" s="1"/>
  <c r="M422" i="20"/>
  <c r="O422" i="20" s="1"/>
  <c r="M423" i="20"/>
  <c r="O423" i="20" s="1"/>
  <c r="M424" i="20"/>
  <c r="O424" i="20" s="1"/>
  <c r="M425" i="20"/>
  <c r="O425" i="20" s="1"/>
  <c r="M426" i="20"/>
  <c r="O426" i="20" s="1"/>
  <c r="M427" i="20"/>
  <c r="O427" i="20" s="1"/>
  <c r="M428" i="20"/>
  <c r="O428" i="20" s="1"/>
  <c r="M429" i="20"/>
  <c r="O429" i="20" s="1"/>
  <c r="M430" i="20"/>
  <c r="O430" i="20" s="1"/>
  <c r="M431" i="20"/>
  <c r="O431" i="20" s="1"/>
  <c r="M432" i="20"/>
  <c r="O432" i="20" s="1"/>
  <c r="M433" i="20"/>
  <c r="O433" i="20" s="1"/>
  <c r="M434" i="20"/>
  <c r="O434" i="20" s="1"/>
  <c r="M435" i="20"/>
  <c r="O435" i="20" s="1"/>
  <c r="M436" i="20"/>
  <c r="O436" i="20" s="1"/>
  <c r="M437" i="20"/>
  <c r="O437" i="20" s="1"/>
  <c r="M438" i="20"/>
  <c r="O438" i="20" s="1"/>
  <c r="M439" i="20"/>
  <c r="O439" i="20" s="1"/>
  <c r="M440" i="20"/>
  <c r="O440" i="20" s="1"/>
  <c r="M441" i="20"/>
  <c r="O441" i="20" s="1"/>
  <c r="M442" i="20"/>
  <c r="O442" i="20" s="1"/>
  <c r="M443" i="20"/>
  <c r="O443" i="20" s="1"/>
  <c r="M444" i="20"/>
  <c r="O444" i="20" s="1"/>
  <c r="M445" i="20"/>
  <c r="O445" i="20" s="1"/>
  <c r="M446" i="20"/>
  <c r="O446" i="20" s="1"/>
  <c r="M447" i="20"/>
  <c r="O447" i="20" s="1"/>
  <c r="M448" i="20"/>
  <c r="O448" i="20" s="1"/>
  <c r="M449" i="20"/>
  <c r="O449" i="20" s="1"/>
  <c r="M450" i="20"/>
  <c r="O450" i="20" s="1"/>
  <c r="M451" i="20"/>
  <c r="O451" i="20" s="1"/>
  <c r="M452" i="20"/>
  <c r="O452" i="20" s="1"/>
  <c r="M453" i="20"/>
  <c r="O453" i="20" s="1"/>
  <c r="M454" i="20"/>
  <c r="O454" i="20" s="1"/>
  <c r="M455" i="20"/>
  <c r="O455" i="20" s="1"/>
  <c r="M456" i="20"/>
  <c r="O456" i="20" s="1"/>
  <c r="M457" i="20"/>
  <c r="O457" i="20" s="1"/>
  <c r="M458" i="20"/>
  <c r="O458" i="20" s="1"/>
  <c r="M459" i="20"/>
  <c r="O459" i="20" s="1"/>
  <c r="M460" i="20"/>
  <c r="O460" i="20" s="1"/>
  <c r="M461" i="20"/>
  <c r="O461" i="20" s="1"/>
  <c r="M462" i="20"/>
  <c r="O462" i="20" s="1"/>
  <c r="M463" i="20"/>
  <c r="O463" i="20" s="1"/>
  <c r="M464" i="20"/>
  <c r="O464" i="20" s="1"/>
  <c r="M465" i="20"/>
  <c r="O465" i="20" s="1"/>
  <c r="M466" i="20"/>
  <c r="O466" i="20" s="1"/>
  <c r="M467" i="20"/>
  <c r="O467" i="20" s="1"/>
  <c r="M468" i="20"/>
  <c r="O468" i="20" s="1"/>
  <c r="M469" i="20"/>
  <c r="O469" i="20" s="1"/>
  <c r="M470" i="20"/>
  <c r="O470" i="20" s="1"/>
  <c r="M471" i="20"/>
  <c r="O471" i="20" s="1"/>
  <c r="M472" i="20"/>
  <c r="O472" i="20" s="1"/>
  <c r="M473" i="20"/>
  <c r="O473" i="20" s="1"/>
  <c r="M474" i="20"/>
  <c r="O474" i="20" s="1"/>
  <c r="M475" i="20"/>
  <c r="O475" i="20" s="1"/>
  <c r="M476" i="20"/>
  <c r="O476" i="20" s="1"/>
  <c r="M477" i="20"/>
  <c r="O477" i="20" s="1"/>
  <c r="M478" i="20"/>
  <c r="O478" i="20" s="1"/>
  <c r="M479" i="20"/>
  <c r="O479" i="20" s="1"/>
  <c r="M480" i="20"/>
  <c r="O480" i="20" s="1"/>
  <c r="O481" i="20"/>
  <c r="M482" i="20"/>
  <c r="O482" i="20" s="1"/>
  <c r="M483" i="20"/>
  <c r="O483" i="20" s="1"/>
  <c r="M484" i="20"/>
  <c r="O484" i="20" s="1"/>
  <c r="M485" i="20"/>
  <c r="O485" i="20" s="1"/>
  <c r="M486" i="20"/>
  <c r="O486" i="20" s="1"/>
  <c r="M487" i="20"/>
  <c r="O487" i="20" s="1"/>
  <c r="M488" i="20"/>
  <c r="O488" i="20" s="1"/>
  <c r="M489" i="20"/>
  <c r="O489" i="20" s="1"/>
  <c r="M490" i="20"/>
  <c r="O490" i="20" s="1"/>
  <c r="M491" i="20"/>
  <c r="O491" i="20" s="1"/>
  <c r="M492" i="20"/>
  <c r="O492" i="20" s="1"/>
  <c r="M493" i="20"/>
  <c r="O493" i="20" s="1"/>
  <c r="M494" i="20"/>
  <c r="O494" i="20" s="1"/>
  <c r="M495" i="20"/>
  <c r="O495" i="20" s="1"/>
  <c r="M496" i="20"/>
  <c r="O496" i="20" s="1"/>
  <c r="M497" i="20"/>
  <c r="O497" i="20" s="1"/>
  <c r="M498" i="20"/>
  <c r="O498" i="20" s="1"/>
  <c r="M499" i="20"/>
  <c r="O499" i="20" s="1"/>
  <c r="M500" i="20"/>
  <c r="O500" i="20" s="1"/>
  <c r="M501" i="20"/>
  <c r="O501" i="20" s="1"/>
  <c r="M502" i="20"/>
  <c r="O502" i="20" s="1"/>
  <c r="M503" i="20"/>
  <c r="O503" i="20" s="1"/>
  <c r="M504" i="20"/>
  <c r="O504" i="20" s="1"/>
  <c r="M505" i="20"/>
  <c r="O505" i="20" s="1"/>
  <c r="M506" i="20"/>
  <c r="O506" i="20" s="1"/>
  <c r="M507" i="20"/>
  <c r="O507" i="20" s="1"/>
  <c r="M508" i="20"/>
  <c r="O508" i="20" s="1"/>
  <c r="M509" i="20"/>
  <c r="O509" i="20" s="1"/>
  <c r="M510" i="20"/>
  <c r="O510" i="20" s="1"/>
  <c r="M511" i="20"/>
  <c r="O511" i="20" s="1"/>
  <c r="M512" i="20"/>
  <c r="O512" i="20" s="1"/>
  <c r="M513" i="20"/>
  <c r="O513" i="20" s="1"/>
  <c r="M514" i="20"/>
  <c r="O514" i="20" s="1"/>
  <c r="M515" i="20"/>
  <c r="O515" i="20" s="1"/>
  <c r="M516" i="20"/>
  <c r="O516" i="20" s="1"/>
  <c r="M517" i="20"/>
  <c r="O517" i="20" s="1"/>
  <c r="M518" i="20"/>
  <c r="O518" i="20" s="1"/>
  <c r="M519" i="20"/>
  <c r="O519" i="20" s="1"/>
  <c r="M520" i="20"/>
  <c r="O520" i="20" s="1"/>
  <c r="M521" i="20"/>
  <c r="O521" i="20" s="1"/>
  <c r="M522" i="20"/>
  <c r="O522" i="20" s="1"/>
  <c r="M523" i="20"/>
  <c r="O523" i="20" s="1"/>
  <c r="M524" i="20"/>
  <c r="O524" i="20" s="1"/>
  <c r="M525" i="20"/>
  <c r="O525" i="20" s="1"/>
  <c r="M526" i="20"/>
  <c r="O526" i="20" s="1"/>
  <c r="M527" i="20"/>
  <c r="O527" i="20" s="1"/>
  <c r="M528" i="20"/>
  <c r="O528" i="20" s="1"/>
  <c r="M529" i="20"/>
  <c r="O529" i="20" s="1"/>
  <c r="M530" i="20"/>
  <c r="O530" i="20" s="1"/>
  <c r="M531" i="20"/>
  <c r="O531" i="20" s="1"/>
  <c r="M532" i="20"/>
  <c r="O532" i="20" s="1"/>
  <c r="M533" i="20"/>
  <c r="O533" i="20" s="1"/>
  <c r="M534" i="20"/>
  <c r="O534" i="20" s="1"/>
  <c r="M535" i="20"/>
  <c r="O535" i="20" s="1"/>
  <c r="M536" i="20"/>
  <c r="O536" i="20" s="1"/>
  <c r="M537" i="20"/>
  <c r="O537" i="20" s="1"/>
  <c r="M538" i="20"/>
  <c r="O538" i="20" s="1"/>
  <c r="M539" i="20"/>
  <c r="O539" i="20" s="1"/>
  <c r="M540" i="20"/>
  <c r="O540" i="20" s="1"/>
  <c r="M541" i="20"/>
  <c r="O541" i="20" s="1"/>
  <c r="M542" i="20"/>
  <c r="O542" i="20" s="1"/>
  <c r="M543" i="20"/>
  <c r="O543" i="20" s="1"/>
  <c r="M544" i="20"/>
  <c r="O544" i="20" s="1"/>
  <c r="M545" i="20"/>
  <c r="O545" i="20" s="1"/>
  <c r="M546" i="20"/>
  <c r="O546" i="20" s="1"/>
  <c r="M547" i="20"/>
  <c r="O547" i="20" s="1"/>
  <c r="M548" i="20"/>
  <c r="O548" i="20" s="1"/>
  <c r="M549" i="20"/>
  <c r="O549" i="20" s="1"/>
  <c r="M550" i="20"/>
  <c r="O550" i="20" s="1"/>
  <c r="M551" i="20"/>
  <c r="O551" i="20" s="1"/>
  <c r="M552" i="20"/>
  <c r="O552" i="20" s="1"/>
  <c r="M553" i="20"/>
  <c r="O553" i="20" s="1"/>
  <c r="M554" i="20"/>
  <c r="O554" i="20" s="1"/>
  <c r="M555" i="20"/>
  <c r="O555" i="20" s="1"/>
  <c r="M51" i="20"/>
  <c r="O51" i="20" s="1"/>
  <c r="M52" i="20"/>
  <c r="O52" i="20" s="1"/>
  <c r="M53" i="20"/>
  <c r="O53" i="20" s="1"/>
  <c r="M54" i="20"/>
  <c r="O54" i="20" s="1"/>
  <c r="M55" i="20"/>
  <c r="O55" i="20" s="1"/>
  <c r="M56" i="20"/>
  <c r="O56" i="20" s="1"/>
  <c r="M57" i="20"/>
  <c r="O57" i="20" s="1"/>
  <c r="M58" i="20"/>
  <c r="O58" i="20" s="1"/>
  <c r="M59" i="20"/>
  <c r="O59" i="20" s="1"/>
  <c r="M60" i="20"/>
  <c r="O60" i="20" s="1"/>
  <c r="M61" i="20"/>
  <c r="O61" i="20" s="1"/>
  <c r="M62" i="20"/>
  <c r="O62" i="20" s="1"/>
  <c r="M63" i="20"/>
  <c r="O63" i="20" s="1"/>
  <c r="M64" i="20"/>
  <c r="O64" i="20" s="1"/>
  <c r="M65" i="20"/>
  <c r="O65" i="20" s="1"/>
  <c r="M66" i="20"/>
  <c r="O66" i="20" s="1"/>
  <c r="M67" i="20"/>
  <c r="O67" i="20" s="1"/>
  <c r="M68" i="20"/>
  <c r="O68" i="20" s="1"/>
  <c r="M69" i="20"/>
  <c r="O69" i="20" s="1"/>
  <c r="M70" i="20"/>
  <c r="O70" i="20" s="1"/>
  <c r="M71" i="20"/>
  <c r="O71" i="20" s="1"/>
  <c r="M72" i="20"/>
  <c r="O72" i="20" s="1"/>
  <c r="M73" i="20"/>
  <c r="O73" i="20" s="1"/>
  <c r="M74" i="20"/>
  <c r="O74" i="20" s="1"/>
  <c r="M75" i="20"/>
  <c r="O75" i="20" s="1"/>
  <c r="M76" i="20"/>
  <c r="O76" i="20" s="1"/>
  <c r="M77" i="20"/>
  <c r="O77" i="20" s="1"/>
  <c r="M78" i="20"/>
  <c r="O78" i="20" s="1"/>
  <c r="M79" i="20"/>
  <c r="O79" i="20" s="1"/>
  <c r="M80" i="20"/>
  <c r="O80" i="20" s="1"/>
  <c r="M81" i="20"/>
  <c r="O81" i="20" s="1"/>
  <c r="M82" i="20"/>
  <c r="O82" i="20" s="1"/>
  <c r="M83" i="20"/>
  <c r="O83" i="20" s="1"/>
  <c r="M84" i="20"/>
  <c r="O84" i="20" s="1"/>
  <c r="M85" i="20"/>
  <c r="O85" i="20" s="1"/>
  <c r="M86" i="20"/>
  <c r="O86" i="20" s="1"/>
  <c r="M87" i="20"/>
  <c r="O87" i="20" s="1"/>
  <c r="M88" i="20"/>
  <c r="O88" i="20" s="1"/>
  <c r="M89" i="20"/>
  <c r="O89" i="20" s="1"/>
  <c r="M90" i="20"/>
  <c r="O90" i="20" s="1"/>
  <c r="M91" i="20"/>
  <c r="O91" i="20" s="1"/>
  <c r="M92" i="20"/>
  <c r="O92" i="20" s="1"/>
  <c r="M93" i="20"/>
  <c r="O93" i="20" s="1"/>
  <c r="M94" i="20"/>
  <c r="O94" i="20" s="1"/>
  <c r="M95" i="20"/>
  <c r="O95" i="20" s="1"/>
  <c r="M96" i="20"/>
  <c r="O96" i="20" s="1"/>
  <c r="M97" i="20"/>
  <c r="O97" i="20" s="1"/>
  <c r="M98" i="20"/>
  <c r="O98" i="20" s="1"/>
  <c r="M99" i="20"/>
  <c r="O99" i="20" s="1"/>
  <c r="M100" i="20"/>
  <c r="O100" i="20" s="1"/>
  <c r="M101" i="20"/>
  <c r="O101" i="20" s="1"/>
  <c r="M102" i="20"/>
  <c r="O102" i="20" s="1"/>
  <c r="M103" i="20"/>
  <c r="O103" i="20" s="1"/>
  <c r="M104" i="20"/>
  <c r="O104" i="20" s="1"/>
  <c r="M105" i="20"/>
  <c r="O105" i="20" s="1"/>
  <c r="M106" i="20"/>
  <c r="O106" i="20" s="1"/>
  <c r="M107" i="20"/>
  <c r="O107" i="20" s="1"/>
  <c r="M108" i="20"/>
  <c r="O108" i="20" s="1"/>
  <c r="M109" i="20"/>
  <c r="O109" i="20" s="1"/>
  <c r="M110" i="20"/>
  <c r="O110" i="20" s="1"/>
  <c r="M111" i="20"/>
  <c r="O111" i="20" s="1"/>
  <c r="M112" i="20"/>
  <c r="O112" i="20" s="1"/>
  <c r="M113" i="20"/>
  <c r="O113" i="20" s="1"/>
  <c r="M114" i="20"/>
  <c r="O114" i="20" s="1"/>
  <c r="M115" i="20"/>
  <c r="O115" i="20" s="1"/>
  <c r="M116" i="20"/>
  <c r="O116" i="20" s="1"/>
  <c r="M117" i="20"/>
  <c r="O117" i="20" s="1"/>
  <c r="M118" i="20"/>
  <c r="O118" i="20" s="1"/>
  <c r="M119" i="20"/>
  <c r="O119" i="20" s="1"/>
  <c r="M120" i="20"/>
  <c r="O120" i="20" s="1"/>
  <c r="M121" i="20"/>
  <c r="O121" i="20" s="1"/>
  <c r="M122" i="20"/>
  <c r="O122" i="20" s="1"/>
  <c r="M123" i="20"/>
  <c r="O123" i="20" s="1"/>
  <c r="M124" i="20"/>
  <c r="O124" i="20" s="1"/>
  <c r="M125" i="20"/>
  <c r="O125" i="20" s="1"/>
  <c r="M126" i="20"/>
  <c r="O126" i="20" s="1"/>
  <c r="M127" i="20"/>
  <c r="O127" i="20" s="1"/>
  <c r="M128" i="20"/>
  <c r="O128" i="20" s="1"/>
  <c r="M129" i="20"/>
  <c r="O129" i="20" s="1"/>
  <c r="M130" i="20"/>
  <c r="O130" i="20" s="1"/>
  <c r="M131" i="20"/>
  <c r="O131" i="20" s="1"/>
  <c r="M132" i="20"/>
  <c r="O132" i="20" s="1"/>
  <c r="M133" i="20"/>
  <c r="O133" i="20" s="1"/>
  <c r="M134" i="20"/>
  <c r="O134" i="20" s="1"/>
  <c r="M135" i="20"/>
  <c r="O135" i="20" s="1"/>
  <c r="M136" i="20"/>
  <c r="O136" i="20" s="1"/>
  <c r="M137" i="20"/>
  <c r="O137" i="20" s="1"/>
  <c r="M138" i="20"/>
  <c r="O138" i="20" s="1"/>
  <c r="M139" i="20"/>
  <c r="O139" i="20" s="1"/>
  <c r="M140" i="20"/>
  <c r="O140" i="20" s="1"/>
  <c r="M141" i="20"/>
  <c r="O141" i="20" s="1"/>
  <c r="M142" i="20"/>
  <c r="O142" i="20" s="1"/>
  <c r="M143" i="20"/>
  <c r="O143" i="20" s="1"/>
  <c r="M144" i="20"/>
  <c r="O144" i="20" s="1"/>
  <c r="M145" i="20"/>
  <c r="O145" i="20" s="1"/>
  <c r="M146" i="20"/>
  <c r="O146" i="20" s="1"/>
  <c r="M147" i="20"/>
  <c r="O147" i="20" s="1"/>
  <c r="M148" i="20"/>
  <c r="O148" i="20" s="1"/>
  <c r="M149" i="20"/>
  <c r="O149" i="20" s="1"/>
  <c r="M150" i="20"/>
  <c r="O150" i="20" s="1"/>
  <c r="M151" i="20"/>
  <c r="O151" i="20" s="1"/>
  <c r="M152" i="20"/>
  <c r="O152" i="20" s="1"/>
  <c r="M153" i="20"/>
  <c r="O153" i="20" s="1"/>
  <c r="M154" i="20"/>
  <c r="O154" i="20" s="1"/>
  <c r="M155" i="20"/>
  <c r="O155" i="20" s="1"/>
  <c r="M156" i="20"/>
  <c r="O156" i="20" s="1"/>
  <c r="M157" i="20"/>
  <c r="O157" i="20" s="1"/>
  <c r="M158" i="20"/>
  <c r="O158" i="20" s="1"/>
  <c r="M159" i="20"/>
  <c r="O159" i="20" s="1"/>
  <c r="M160" i="20"/>
  <c r="O160" i="20" s="1"/>
  <c r="M161" i="20"/>
  <c r="O161" i="20" s="1"/>
  <c r="M162" i="20"/>
  <c r="O162" i="20" s="1"/>
  <c r="M163" i="20"/>
  <c r="O163" i="20" s="1"/>
  <c r="M164" i="20"/>
  <c r="O164" i="20" s="1"/>
  <c r="M165" i="20"/>
  <c r="O165" i="20" s="1"/>
  <c r="M166" i="20"/>
  <c r="O166" i="20" s="1"/>
  <c r="M167" i="20"/>
  <c r="O167" i="20" s="1"/>
  <c r="M168" i="20"/>
  <c r="O168" i="20" s="1"/>
  <c r="M169" i="20"/>
  <c r="O169" i="20" s="1"/>
  <c r="M170" i="20"/>
  <c r="O170" i="20" s="1"/>
  <c r="M171" i="20"/>
  <c r="O171" i="20" s="1"/>
  <c r="M172" i="20"/>
  <c r="O172" i="20" s="1"/>
  <c r="M173" i="20"/>
  <c r="O173" i="20" s="1"/>
  <c r="M174" i="20"/>
  <c r="O174" i="20" s="1"/>
  <c r="M175" i="20"/>
  <c r="O175" i="20" s="1"/>
  <c r="M176" i="20"/>
  <c r="O176" i="20" s="1"/>
  <c r="M177" i="20"/>
  <c r="O177" i="20" s="1"/>
  <c r="M178" i="20"/>
  <c r="O178" i="20" s="1"/>
  <c r="M179" i="20"/>
  <c r="O179" i="20" s="1"/>
  <c r="M180" i="20"/>
  <c r="O180" i="20" s="1"/>
  <c r="M181" i="20"/>
  <c r="O181" i="20" s="1"/>
  <c r="M182" i="20"/>
  <c r="O182" i="20" s="1"/>
  <c r="M183" i="20"/>
  <c r="O183" i="20" s="1"/>
  <c r="M184" i="20"/>
  <c r="O184" i="20" s="1"/>
  <c r="M185" i="20"/>
  <c r="O185" i="20" s="1"/>
  <c r="M186" i="20"/>
  <c r="O186" i="20" s="1"/>
  <c r="M187" i="20"/>
  <c r="O187" i="20" s="1"/>
  <c r="M188" i="20"/>
  <c r="O188" i="20" s="1"/>
  <c r="M189" i="20"/>
  <c r="O189" i="20" s="1"/>
  <c r="M190" i="20"/>
  <c r="O190" i="20" s="1"/>
  <c r="M191" i="20"/>
  <c r="O191" i="20" s="1"/>
  <c r="M192" i="20"/>
  <c r="O192" i="20" s="1"/>
  <c r="M193" i="20"/>
  <c r="O193" i="20" s="1"/>
  <c r="M194" i="20"/>
  <c r="O194" i="20" s="1"/>
  <c r="M195" i="20"/>
  <c r="O195" i="20" s="1"/>
  <c r="M196" i="20"/>
  <c r="O196" i="20" s="1"/>
  <c r="M197" i="20"/>
  <c r="O197" i="20" s="1"/>
  <c r="M198" i="20"/>
  <c r="O198" i="20" s="1"/>
  <c r="M199" i="20"/>
  <c r="O199" i="20" s="1"/>
  <c r="M200" i="20"/>
  <c r="O200" i="20" s="1"/>
  <c r="M201" i="20"/>
  <c r="O201" i="20" s="1"/>
  <c r="M202" i="20"/>
  <c r="O202" i="20" s="1"/>
  <c r="M203" i="20"/>
  <c r="O203" i="20" s="1"/>
  <c r="M204" i="20"/>
  <c r="O204" i="20" s="1"/>
  <c r="M205" i="20"/>
  <c r="O205" i="20" s="1"/>
  <c r="M206" i="20"/>
  <c r="O206" i="20" s="1"/>
  <c r="M207" i="20"/>
  <c r="O207" i="20" s="1"/>
  <c r="M208" i="20"/>
  <c r="O208" i="20" s="1"/>
  <c r="M209" i="20"/>
  <c r="O209" i="20" s="1"/>
  <c r="M210" i="20"/>
  <c r="O210" i="20" s="1"/>
  <c r="M211" i="20"/>
  <c r="O211" i="20" s="1"/>
  <c r="M212" i="20"/>
  <c r="O212" i="20" s="1"/>
  <c r="M213" i="20"/>
  <c r="O213" i="20" s="1"/>
  <c r="O214" i="20"/>
  <c r="M215" i="20"/>
  <c r="O215" i="20" s="1"/>
  <c r="M216" i="20"/>
  <c r="O216" i="20" s="1"/>
  <c r="M217" i="20"/>
  <c r="O217" i="20" s="1"/>
  <c r="M218" i="20"/>
  <c r="O218" i="20" s="1"/>
  <c r="M219" i="20"/>
  <c r="O219" i="20" s="1"/>
  <c r="M220" i="20"/>
  <c r="O220" i="20" s="1"/>
  <c r="M221" i="20"/>
  <c r="O221" i="20" s="1"/>
  <c r="M222" i="20"/>
  <c r="O222" i="20" s="1"/>
  <c r="M223" i="20"/>
  <c r="O223" i="20" s="1"/>
  <c r="M224" i="20"/>
  <c r="O224" i="20" s="1"/>
  <c r="M226" i="20"/>
  <c r="O226" i="20" s="1"/>
  <c r="M227" i="20"/>
  <c r="O227" i="20" s="1"/>
  <c r="M228" i="20"/>
  <c r="O228" i="20" s="1"/>
  <c r="M229" i="20"/>
  <c r="O229" i="20" s="1"/>
  <c r="M230" i="20"/>
  <c r="O230" i="20" s="1"/>
  <c r="M231" i="20"/>
  <c r="O231" i="20" s="1"/>
  <c r="M232" i="20"/>
  <c r="O232" i="20" s="1"/>
  <c r="M233" i="20"/>
  <c r="O233" i="20" s="1"/>
  <c r="M234" i="20"/>
  <c r="M235" i="20"/>
  <c r="O235" i="20" s="1"/>
  <c r="M236" i="20"/>
  <c r="O236" i="20" s="1"/>
  <c r="M237" i="20"/>
  <c r="O237" i="20" s="1"/>
  <c r="M238" i="20"/>
  <c r="O238" i="20" s="1"/>
  <c r="M239" i="20"/>
  <c r="O239" i="20" s="1"/>
  <c r="M240" i="20"/>
  <c r="O240" i="20" s="1"/>
  <c r="M241" i="20"/>
  <c r="O241" i="20" s="1"/>
  <c r="M242" i="20"/>
  <c r="O242" i="20" s="1"/>
  <c r="M243" i="20"/>
  <c r="O243" i="20" s="1"/>
  <c r="M244" i="20"/>
  <c r="O244" i="20" s="1"/>
  <c r="M245" i="20"/>
  <c r="O245" i="20" s="1"/>
  <c r="M246" i="20"/>
  <c r="O246" i="20" s="1"/>
  <c r="M247" i="20"/>
  <c r="O247" i="20" s="1"/>
  <c r="M248" i="20"/>
  <c r="O248" i="20" s="1"/>
  <c r="M249" i="20"/>
  <c r="O249" i="20" s="1"/>
  <c r="M250" i="20"/>
  <c r="O250" i="20" s="1"/>
  <c r="M251" i="20"/>
  <c r="O251" i="20" s="1"/>
  <c r="M252" i="20"/>
  <c r="O252" i="20" s="1"/>
  <c r="M253" i="20"/>
  <c r="O253" i="20" s="1"/>
  <c r="M254" i="20"/>
  <c r="O254" i="20" s="1"/>
  <c r="M255" i="20"/>
  <c r="O255" i="20" s="1"/>
  <c r="M256" i="20"/>
  <c r="O256" i="20" s="1"/>
  <c r="M257" i="20"/>
  <c r="O257" i="20" s="1"/>
  <c r="M258" i="20"/>
  <c r="O258" i="20" s="1"/>
  <c r="M259" i="20"/>
  <c r="O259" i="20" s="1"/>
  <c r="M260" i="20"/>
  <c r="O260" i="20" s="1"/>
  <c r="M261" i="20"/>
  <c r="O261" i="20" s="1"/>
  <c r="M262" i="20"/>
  <c r="O262" i="20" s="1"/>
  <c r="M263" i="20"/>
  <c r="O263" i="20" s="1"/>
  <c r="M264" i="20"/>
  <c r="O264" i="20" s="1"/>
  <c r="M265" i="20"/>
  <c r="O265" i="20" s="1"/>
  <c r="M266" i="20"/>
  <c r="O266" i="20" s="1"/>
  <c r="M267" i="20"/>
  <c r="O267" i="20" s="1"/>
  <c r="M268" i="20"/>
  <c r="O268" i="20" s="1"/>
  <c r="M269" i="20"/>
  <c r="O269" i="20" s="1"/>
  <c r="M270" i="20"/>
  <c r="O270" i="20" s="1"/>
  <c r="M271" i="20"/>
  <c r="O271" i="20" s="1"/>
  <c r="M9" i="20"/>
  <c r="O9" i="20" s="1"/>
  <c r="M10" i="20"/>
  <c r="O10" i="20" s="1"/>
  <c r="M11" i="20"/>
  <c r="O11" i="20" s="1"/>
  <c r="M12" i="20"/>
  <c r="O12" i="20" s="1"/>
  <c r="M13" i="20"/>
  <c r="O13" i="20" s="1"/>
  <c r="M15" i="20"/>
  <c r="O15" i="20" s="1"/>
  <c r="M16" i="20"/>
  <c r="O16" i="20" s="1"/>
  <c r="M17" i="20"/>
  <c r="O17" i="20" s="1"/>
  <c r="M18" i="20"/>
  <c r="O18" i="20" s="1"/>
  <c r="M19" i="20"/>
  <c r="O19" i="20" s="1"/>
  <c r="M20" i="20"/>
  <c r="O20" i="20" s="1"/>
  <c r="M21" i="20"/>
  <c r="O21" i="20" s="1"/>
  <c r="M22" i="20"/>
  <c r="O22" i="20" s="1"/>
  <c r="M23" i="20"/>
  <c r="O23" i="20" s="1"/>
  <c r="M24" i="20"/>
  <c r="O24" i="20" s="1"/>
  <c r="M25" i="20"/>
  <c r="O25" i="20" s="1"/>
  <c r="M26" i="20"/>
  <c r="O26" i="20" s="1"/>
  <c r="M27" i="20"/>
  <c r="O27" i="20" s="1"/>
  <c r="M28" i="20"/>
  <c r="O28" i="20" s="1"/>
  <c r="M29" i="20"/>
  <c r="O29" i="20" s="1"/>
  <c r="M30" i="20"/>
  <c r="O30" i="20" s="1"/>
  <c r="M31" i="20"/>
  <c r="O31" i="20" s="1"/>
  <c r="M32" i="20"/>
  <c r="O32" i="20" s="1"/>
  <c r="M33" i="20"/>
  <c r="O33" i="20" s="1"/>
  <c r="M34" i="20"/>
  <c r="O34" i="20" s="1"/>
  <c r="M35" i="20"/>
  <c r="O35" i="20" s="1"/>
  <c r="M36" i="20"/>
  <c r="O36" i="20" s="1"/>
  <c r="M37" i="20"/>
  <c r="O37" i="20" s="1"/>
  <c r="M38" i="20"/>
  <c r="O38" i="20" s="1"/>
  <c r="M39" i="20"/>
  <c r="O39" i="20" s="1"/>
  <c r="M40" i="20"/>
  <c r="O40" i="20" s="1"/>
  <c r="M41" i="20"/>
  <c r="O41" i="20" s="1"/>
  <c r="M42" i="20"/>
  <c r="O42" i="20" s="1"/>
  <c r="M43" i="20"/>
  <c r="O43" i="20" s="1"/>
  <c r="M44" i="20"/>
  <c r="O44" i="20" s="1"/>
  <c r="M45" i="20"/>
  <c r="O45" i="20" s="1"/>
  <c r="M46" i="20"/>
  <c r="O46" i="20" s="1"/>
  <c r="M47" i="20"/>
  <c r="O47" i="20" s="1"/>
  <c r="M48" i="20"/>
  <c r="O48" i="20" s="1"/>
  <c r="M49" i="20"/>
  <c r="O49" i="20" s="1"/>
  <c r="M8" i="20"/>
  <c r="M319" i="20"/>
  <c r="H319" i="20"/>
  <c r="O319" i="20"/>
  <c r="O8" i="20"/>
  <c r="O391" i="34"/>
  <c r="O392" i="34"/>
  <c r="O393" i="34"/>
  <c r="O394" i="34"/>
  <c r="O395" i="34"/>
  <c r="O396" i="34"/>
  <c r="O397" i="34"/>
  <c r="O398" i="34"/>
  <c r="O399" i="34"/>
  <c r="O400" i="34"/>
  <c r="O401" i="34"/>
  <c r="O402" i="34"/>
  <c r="O403" i="34"/>
  <c r="O404" i="34"/>
  <c r="O405" i="34"/>
  <c r="O406" i="34"/>
  <c r="O407" i="34"/>
  <c r="O408" i="34"/>
  <c r="O409" i="34"/>
  <c r="O410" i="34"/>
  <c r="O411" i="34"/>
  <c r="O412" i="34"/>
  <c r="O413" i="34"/>
  <c r="O414" i="34"/>
  <c r="O415" i="34"/>
  <c r="O416" i="34"/>
  <c r="O417" i="34"/>
  <c r="O418" i="34"/>
  <c r="O419" i="34"/>
  <c r="O420" i="34"/>
  <c r="O421" i="34"/>
  <c r="O422" i="34"/>
  <c r="O423" i="34"/>
  <c r="O424" i="34"/>
  <c r="O425" i="34"/>
  <c r="O426" i="34"/>
  <c r="O427" i="34"/>
  <c r="O428" i="34"/>
  <c r="O429" i="34"/>
  <c r="O430" i="34"/>
  <c r="O431" i="34"/>
  <c r="O432" i="34"/>
  <c r="O433" i="34"/>
  <c r="O434" i="34"/>
  <c r="O435" i="34"/>
  <c r="O436" i="34"/>
  <c r="O437" i="34"/>
  <c r="O438" i="34"/>
  <c r="O439" i="34"/>
  <c r="O440" i="34"/>
  <c r="O441" i="34"/>
  <c r="O442" i="34"/>
  <c r="O443" i="34"/>
  <c r="O444" i="34"/>
  <c r="O445" i="34"/>
  <c r="O446" i="34"/>
  <c r="O447" i="34"/>
  <c r="O448" i="34"/>
  <c r="O449" i="34"/>
  <c r="O450" i="34"/>
  <c r="O451" i="34"/>
  <c r="O452" i="34"/>
  <c r="O453" i="34"/>
  <c r="O454" i="34"/>
  <c r="O455" i="34"/>
  <c r="O456" i="34"/>
  <c r="O457" i="34"/>
  <c r="O458" i="34"/>
  <c r="O459" i="34"/>
  <c r="O460" i="34"/>
  <c r="O461" i="34"/>
  <c r="O462" i="34"/>
  <c r="O463" i="34"/>
  <c r="O464" i="34"/>
  <c r="O465" i="34"/>
  <c r="O466" i="34"/>
  <c r="O467" i="34"/>
  <c r="O468" i="34"/>
  <c r="O469" i="34"/>
  <c r="O470" i="34"/>
  <c r="O471" i="34"/>
  <c r="O472" i="34"/>
  <c r="O473" i="34"/>
  <c r="O474" i="34"/>
  <c r="O475" i="34"/>
  <c r="O476" i="34"/>
  <c r="O477" i="34"/>
  <c r="O478" i="34"/>
  <c r="O479" i="34"/>
  <c r="O480" i="34"/>
  <c r="O481" i="34"/>
  <c r="O482" i="34"/>
  <c r="O483" i="34"/>
  <c r="O484" i="34"/>
  <c r="O485" i="34"/>
  <c r="O486" i="34"/>
  <c r="O487" i="34"/>
  <c r="O488" i="34"/>
  <c r="O489" i="34"/>
  <c r="O490" i="34"/>
  <c r="O491" i="34"/>
  <c r="O492" i="34"/>
  <c r="O493" i="34"/>
  <c r="O494" i="34"/>
  <c r="O495" i="34"/>
  <c r="O496" i="34"/>
  <c r="O497" i="34"/>
  <c r="O498" i="34"/>
  <c r="O499" i="34"/>
  <c r="O500" i="34"/>
  <c r="O501" i="34"/>
  <c r="O502" i="34"/>
  <c r="O503" i="34"/>
  <c r="O504" i="34"/>
  <c r="O505" i="34"/>
  <c r="O506" i="34"/>
  <c r="O507" i="34"/>
  <c r="O508" i="34"/>
  <c r="O509" i="34"/>
  <c r="O510" i="34"/>
  <c r="O511" i="34"/>
  <c r="O512" i="34"/>
  <c r="O513" i="34"/>
  <c r="O514" i="34"/>
  <c r="O515" i="34"/>
  <c r="O516" i="34"/>
  <c r="O517" i="34"/>
  <c r="O518" i="34"/>
  <c r="O519" i="34"/>
  <c r="O520" i="34"/>
  <c r="O521" i="34"/>
  <c r="O522" i="34"/>
  <c r="O523" i="34"/>
  <c r="O524" i="34"/>
  <c r="O525" i="34"/>
  <c r="O526" i="34"/>
  <c r="O527" i="34"/>
  <c r="O528" i="34"/>
  <c r="O529" i="34"/>
  <c r="O530" i="34"/>
  <c r="O531" i="34"/>
  <c r="O532" i="34"/>
  <c r="O533" i="34"/>
  <c r="O534" i="34"/>
  <c r="O535" i="34"/>
  <c r="O536" i="34"/>
  <c r="O537" i="34"/>
  <c r="O538" i="34"/>
  <c r="O539" i="34"/>
  <c r="O540" i="34"/>
  <c r="O541" i="34"/>
  <c r="O542" i="34"/>
  <c r="O543" i="34"/>
  <c r="O544" i="34"/>
  <c r="O545" i="34"/>
  <c r="O546" i="34"/>
  <c r="O547" i="34"/>
  <c r="O548" i="34"/>
  <c r="O549" i="34"/>
  <c r="O550" i="34"/>
  <c r="O551" i="34"/>
  <c r="O552" i="34"/>
  <c r="O553" i="34"/>
  <c r="O554" i="34"/>
  <c r="O555" i="34"/>
  <c r="O556" i="34"/>
  <c r="O390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8" i="34"/>
  <c r="M472" i="42"/>
  <c r="O472" i="42" s="1"/>
  <c r="M473" i="42"/>
  <c r="O473" i="42" s="1"/>
  <c r="M474" i="42"/>
  <c r="O474" i="42" s="1"/>
  <c r="M475" i="42"/>
  <c r="O475" i="42" s="1"/>
  <c r="M476" i="42"/>
  <c r="O476" i="42" s="1"/>
  <c r="M477" i="42"/>
  <c r="O477" i="42" s="1"/>
  <c r="M478" i="42"/>
  <c r="O478" i="42" s="1"/>
  <c r="M479" i="42"/>
  <c r="O479" i="42" s="1"/>
  <c r="M480" i="42"/>
  <c r="O480" i="42" s="1"/>
  <c r="M482" i="42"/>
  <c r="O482" i="42" s="1"/>
  <c r="M483" i="42"/>
  <c r="O483" i="42" s="1"/>
  <c r="M484" i="42"/>
  <c r="O484" i="42" s="1"/>
  <c r="M485" i="42"/>
  <c r="O485" i="42" s="1"/>
  <c r="M486" i="42"/>
  <c r="O486" i="42" s="1"/>
  <c r="M487" i="42"/>
  <c r="O487" i="42" s="1"/>
  <c r="M488" i="42"/>
  <c r="O488" i="42" s="1"/>
  <c r="M489" i="42"/>
  <c r="O489" i="42" s="1"/>
  <c r="M490" i="42"/>
  <c r="O490" i="42" s="1"/>
  <c r="M491" i="42"/>
  <c r="O491" i="42" s="1"/>
  <c r="M492" i="42"/>
  <c r="O492" i="42" s="1"/>
  <c r="M493" i="42"/>
  <c r="O493" i="42" s="1"/>
  <c r="M494" i="42"/>
  <c r="O494" i="42" s="1"/>
  <c r="M495" i="42"/>
  <c r="O495" i="42" s="1"/>
  <c r="M496" i="42"/>
  <c r="O496" i="42" s="1"/>
  <c r="M497" i="42"/>
  <c r="O497" i="42" s="1"/>
  <c r="M498" i="42"/>
  <c r="O498" i="42" s="1"/>
  <c r="M499" i="42"/>
  <c r="O499" i="42" s="1"/>
  <c r="M500" i="42"/>
  <c r="O500" i="42" s="1"/>
  <c r="M501" i="42"/>
  <c r="O501" i="42" s="1"/>
  <c r="M502" i="42"/>
  <c r="O502" i="42" s="1"/>
  <c r="M503" i="42"/>
  <c r="O503" i="42" s="1"/>
  <c r="M504" i="42"/>
  <c r="O504" i="42" s="1"/>
  <c r="M505" i="42"/>
  <c r="O505" i="42" s="1"/>
  <c r="M506" i="42"/>
  <c r="O506" i="42" s="1"/>
  <c r="M507" i="42"/>
  <c r="O507" i="42" s="1"/>
  <c r="M508" i="42"/>
  <c r="O508" i="42" s="1"/>
  <c r="M509" i="42"/>
  <c r="O509" i="42" s="1"/>
  <c r="M510" i="42"/>
  <c r="O510" i="42" s="1"/>
  <c r="M511" i="42"/>
  <c r="O511" i="42" s="1"/>
  <c r="M512" i="42"/>
  <c r="O512" i="42" s="1"/>
  <c r="M513" i="42"/>
  <c r="O513" i="42" s="1"/>
  <c r="M514" i="42"/>
  <c r="O514" i="42" s="1"/>
  <c r="M515" i="42"/>
  <c r="O515" i="42" s="1"/>
  <c r="M516" i="42"/>
  <c r="O516" i="42" s="1"/>
  <c r="M517" i="42"/>
  <c r="O517" i="42" s="1"/>
  <c r="M518" i="42"/>
  <c r="O518" i="42" s="1"/>
  <c r="M519" i="42"/>
  <c r="O519" i="42" s="1"/>
  <c r="M520" i="42"/>
  <c r="O520" i="42" s="1"/>
  <c r="M521" i="42"/>
  <c r="O521" i="42" s="1"/>
  <c r="M522" i="42"/>
  <c r="O522" i="42" s="1"/>
  <c r="M523" i="42"/>
  <c r="O523" i="42" s="1"/>
  <c r="M524" i="42"/>
  <c r="O524" i="42" s="1"/>
  <c r="M525" i="42"/>
  <c r="O525" i="42" s="1"/>
  <c r="M526" i="42"/>
  <c r="O526" i="42" s="1"/>
  <c r="M527" i="42"/>
  <c r="O527" i="42" s="1"/>
  <c r="M528" i="42"/>
  <c r="O528" i="42" s="1"/>
  <c r="M529" i="42"/>
  <c r="O529" i="42" s="1"/>
  <c r="M530" i="42"/>
  <c r="O530" i="42" s="1"/>
  <c r="M531" i="42"/>
  <c r="O531" i="42" s="1"/>
  <c r="M532" i="42"/>
  <c r="O532" i="42" s="1"/>
  <c r="M533" i="42"/>
  <c r="O533" i="42" s="1"/>
  <c r="M534" i="42"/>
  <c r="O534" i="42" s="1"/>
  <c r="M535" i="42"/>
  <c r="O535" i="42" s="1"/>
  <c r="M536" i="42"/>
  <c r="O536" i="42" s="1"/>
  <c r="M537" i="42"/>
  <c r="O537" i="42" s="1"/>
  <c r="M538" i="42"/>
  <c r="O538" i="42" s="1"/>
  <c r="M539" i="42"/>
  <c r="O539" i="42" s="1"/>
  <c r="M540" i="42"/>
  <c r="O540" i="42" s="1"/>
  <c r="M541" i="42"/>
  <c r="O541" i="42" s="1"/>
  <c r="M542" i="42"/>
  <c r="O542" i="42" s="1"/>
  <c r="M543" i="42"/>
  <c r="O543" i="42" s="1"/>
  <c r="M544" i="42"/>
  <c r="O544" i="42" s="1"/>
  <c r="M545" i="42"/>
  <c r="O545" i="42" s="1"/>
  <c r="M546" i="42"/>
  <c r="O546" i="42" s="1"/>
  <c r="M547" i="42"/>
  <c r="O547" i="42" s="1"/>
  <c r="M548" i="42"/>
  <c r="O548" i="42" s="1"/>
  <c r="M549" i="42"/>
  <c r="O549" i="42" s="1"/>
  <c r="M550" i="42"/>
  <c r="O550" i="42" s="1"/>
  <c r="M551" i="42"/>
  <c r="O551" i="42" s="1"/>
  <c r="M552" i="42"/>
  <c r="O552" i="42" s="1"/>
  <c r="M553" i="42"/>
  <c r="O553" i="42" s="1"/>
  <c r="M554" i="42"/>
  <c r="O554" i="42" s="1"/>
  <c r="M555" i="42"/>
  <c r="O555" i="42" s="1"/>
  <c r="M470" i="42"/>
  <c r="M471" i="42"/>
  <c r="O471" i="42" s="1"/>
  <c r="O444" i="42"/>
  <c r="O445" i="42"/>
  <c r="O446" i="42"/>
  <c r="O447" i="42"/>
  <c r="O448" i="42"/>
  <c r="O449" i="42"/>
  <c r="O450" i="42"/>
  <c r="O451" i="42"/>
  <c r="O452" i="42"/>
  <c r="O453" i="42"/>
  <c r="O454" i="42"/>
  <c r="O455" i="42"/>
  <c r="O456" i="42"/>
  <c r="O457" i="42"/>
  <c r="O458" i="42"/>
  <c r="O459" i="42"/>
  <c r="O460" i="42"/>
  <c r="O461" i="42"/>
  <c r="O462" i="42"/>
  <c r="M443" i="42"/>
  <c r="M278" i="21"/>
  <c r="O278" i="21" s="1"/>
  <c r="M279" i="21"/>
  <c r="O279" i="21" s="1"/>
  <c r="M280" i="21"/>
  <c r="O280" i="21" s="1"/>
  <c r="M281" i="21"/>
  <c r="O281" i="21" s="1"/>
  <c r="M282" i="21"/>
  <c r="O282" i="21" s="1"/>
  <c r="M283" i="21"/>
  <c r="M284" i="21"/>
  <c r="O284" i="21" s="1"/>
  <c r="M285" i="21"/>
  <c r="M286" i="21"/>
  <c r="M287" i="21"/>
  <c r="O287" i="21" s="1"/>
  <c r="M288" i="21"/>
  <c r="O288" i="21" s="1"/>
  <c r="M289" i="21"/>
  <c r="M290" i="21"/>
  <c r="O290" i="21" s="1"/>
  <c r="M292" i="21"/>
  <c r="O292" i="21" s="1"/>
  <c r="M293" i="21"/>
  <c r="O293" i="21" s="1"/>
  <c r="M294" i="21"/>
  <c r="M298" i="21"/>
  <c r="M297" i="21" s="1"/>
  <c r="M299" i="21"/>
  <c r="O299" i="21" s="1"/>
  <c r="M300" i="21"/>
  <c r="O300" i="21" s="1"/>
  <c r="M301" i="21"/>
  <c r="O301" i="21" s="1"/>
  <c r="M302" i="21"/>
  <c r="O302" i="21" s="1"/>
  <c r="M303" i="21"/>
  <c r="O303" i="21" s="1"/>
  <c r="M304" i="21"/>
  <c r="O304" i="21" s="1"/>
  <c r="M305" i="21"/>
  <c r="M308" i="21" s="1"/>
  <c r="M306" i="21"/>
  <c r="O306" i="21" s="1"/>
  <c r="M307" i="21"/>
  <c r="O307" i="21" s="1"/>
  <c r="M309" i="21"/>
  <c r="M310" i="21"/>
  <c r="O310" i="21" s="1"/>
  <c r="M312" i="21"/>
  <c r="O312" i="21" s="1"/>
  <c r="M313" i="21"/>
  <c r="O313" i="21" s="1"/>
  <c r="M314" i="21"/>
  <c r="O314" i="21" s="1"/>
  <c r="M315" i="21"/>
  <c r="O315" i="21" s="1"/>
  <c r="M316" i="21"/>
  <c r="M317" i="21"/>
  <c r="O317" i="21" s="1"/>
  <c r="M318" i="21"/>
  <c r="O318" i="21" s="1"/>
  <c r="M319" i="21"/>
  <c r="O319" i="21" s="1"/>
  <c r="M320" i="21"/>
  <c r="M321" i="21"/>
  <c r="O321" i="21" s="1"/>
  <c r="M323" i="21"/>
  <c r="M324" i="21"/>
  <c r="O324" i="21" s="1"/>
  <c r="M326" i="21"/>
  <c r="O326" i="21" s="1"/>
  <c r="M327" i="21"/>
  <c r="O327" i="21" s="1"/>
  <c r="M328" i="21"/>
  <c r="O328" i="21" s="1"/>
  <c r="M329" i="21"/>
  <c r="O329" i="21" s="1"/>
  <c r="M330" i="21"/>
  <c r="O330" i="21" s="1"/>
  <c r="M331" i="21"/>
  <c r="O331" i="21" s="1"/>
  <c r="M332" i="21"/>
  <c r="O332" i="21" s="1"/>
  <c r="M333" i="21"/>
  <c r="O333" i="21" s="1"/>
  <c r="M334" i="21"/>
  <c r="O334" i="21" s="1"/>
  <c r="M335" i="21"/>
  <c r="M336" i="21" s="1"/>
  <c r="M338" i="21"/>
  <c r="O338" i="21" s="1"/>
  <c r="M339" i="21"/>
  <c r="O339" i="21" s="1"/>
  <c r="M340" i="21"/>
  <c r="O340" i="21" s="1"/>
  <c r="M341" i="21"/>
  <c r="O341" i="21" s="1"/>
  <c r="M342" i="21"/>
  <c r="O342" i="21" s="1"/>
  <c r="M343" i="21"/>
  <c r="O343" i="21" s="1"/>
  <c r="M344" i="21"/>
  <c r="O344" i="21" s="1"/>
  <c r="M345" i="21"/>
  <c r="O345" i="21" s="1"/>
  <c r="M346" i="21"/>
  <c r="O346" i="21" s="1"/>
  <c r="M347" i="21"/>
  <c r="O347" i="21" s="1"/>
  <c r="M348" i="21"/>
  <c r="O348" i="21" s="1"/>
  <c r="M349" i="21"/>
  <c r="O349" i="21" s="1"/>
  <c r="M350" i="21"/>
  <c r="O350" i="21" s="1"/>
  <c r="M351" i="21"/>
  <c r="O351" i="21" s="1"/>
  <c r="M352" i="21"/>
  <c r="O352" i="21" s="1"/>
  <c r="M353" i="21"/>
  <c r="O353" i="21" s="1"/>
  <c r="M354" i="21"/>
  <c r="O354" i="21" s="1"/>
  <c r="M355" i="21"/>
  <c r="O355" i="21" s="1"/>
  <c r="M356" i="21"/>
  <c r="O356" i="21" s="1"/>
  <c r="M357" i="21"/>
  <c r="O357" i="21" s="1"/>
  <c r="M358" i="21"/>
  <c r="O358" i="21" s="1"/>
  <c r="M359" i="21"/>
  <c r="O359" i="21" s="1"/>
  <c r="M360" i="21"/>
  <c r="O360" i="21" s="1"/>
  <c r="M361" i="21"/>
  <c r="O361" i="21" s="1"/>
  <c r="M362" i="21"/>
  <c r="O362" i="21" s="1"/>
  <c r="M363" i="21"/>
  <c r="O363" i="21" s="1"/>
  <c r="M364" i="21"/>
  <c r="O364" i="21" s="1"/>
  <c r="M365" i="21"/>
  <c r="O365" i="21" s="1"/>
  <c r="M366" i="21"/>
  <c r="O366" i="21" s="1"/>
  <c r="M367" i="21"/>
  <c r="O367" i="21" s="1"/>
  <c r="M368" i="21"/>
  <c r="O368" i="21" s="1"/>
  <c r="M369" i="21"/>
  <c r="O369" i="21" s="1"/>
  <c r="M370" i="21"/>
  <c r="O370" i="21" s="1"/>
  <c r="M371" i="21"/>
  <c r="O371" i="21" s="1"/>
  <c r="M372" i="21"/>
  <c r="O372" i="21" s="1"/>
  <c r="M373" i="21"/>
  <c r="O373" i="21" s="1"/>
  <c r="M374" i="21"/>
  <c r="O374" i="21" s="1"/>
  <c r="M375" i="21"/>
  <c r="O375" i="21" s="1"/>
  <c r="M376" i="21"/>
  <c r="O376" i="21" s="1"/>
  <c r="M377" i="21"/>
  <c r="O377" i="21" s="1"/>
  <c r="M378" i="21"/>
  <c r="O378" i="21" s="1"/>
  <c r="M379" i="21"/>
  <c r="O379" i="21" s="1"/>
  <c r="M380" i="21"/>
  <c r="O380" i="21" s="1"/>
  <c r="M381" i="21"/>
  <c r="O381" i="21" s="1"/>
  <c r="M382" i="21"/>
  <c r="O382" i="21" s="1"/>
  <c r="M383" i="21"/>
  <c r="O383" i="21" s="1"/>
  <c r="M384" i="21"/>
  <c r="O384" i="21" s="1"/>
  <c r="M385" i="21"/>
  <c r="O385" i="21" s="1"/>
  <c r="M386" i="21"/>
  <c r="O386" i="21" s="1"/>
  <c r="M387" i="21"/>
  <c r="O387" i="21" s="1"/>
  <c r="M388" i="21"/>
  <c r="O388" i="21" s="1"/>
  <c r="M389" i="21"/>
  <c r="O389" i="21" s="1"/>
  <c r="M390" i="21"/>
  <c r="O390" i="21" s="1"/>
  <c r="M391" i="21"/>
  <c r="O391" i="21" s="1"/>
  <c r="M392" i="21"/>
  <c r="O392" i="21" s="1"/>
  <c r="M393" i="21"/>
  <c r="O393" i="21" s="1"/>
  <c r="M394" i="21"/>
  <c r="O394" i="21" s="1"/>
  <c r="M395" i="21"/>
  <c r="O395" i="21" s="1"/>
  <c r="M396" i="21"/>
  <c r="O396" i="21" s="1"/>
  <c r="M397" i="21"/>
  <c r="O397" i="21" s="1"/>
  <c r="M398" i="21"/>
  <c r="O398" i="21" s="1"/>
  <c r="M399" i="21"/>
  <c r="O399" i="21" s="1"/>
  <c r="M400" i="21"/>
  <c r="O400" i="21" s="1"/>
  <c r="M401" i="21"/>
  <c r="O401" i="21" s="1"/>
  <c r="M402" i="21"/>
  <c r="O402" i="21" s="1"/>
  <c r="M403" i="21"/>
  <c r="O403" i="21" s="1"/>
  <c r="M404" i="21"/>
  <c r="O404" i="21" s="1"/>
  <c r="M405" i="21"/>
  <c r="O405" i="21" s="1"/>
  <c r="M406" i="21"/>
  <c r="O406" i="21" s="1"/>
  <c r="M407" i="21"/>
  <c r="O407" i="21" s="1"/>
  <c r="M408" i="21"/>
  <c r="O408" i="21" s="1"/>
  <c r="M409" i="21"/>
  <c r="O409" i="21" s="1"/>
  <c r="M410" i="21"/>
  <c r="O410" i="21" s="1"/>
  <c r="M411" i="21"/>
  <c r="O411" i="21" s="1"/>
  <c r="M412" i="21"/>
  <c r="O412" i="21" s="1"/>
  <c r="M413" i="21"/>
  <c r="O413" i="21" s="1"/>
  <c r="M414" i="21"/>
  <c r="O414" i="21" s="1"/>
  <c r="M415" i="21"/>
  <c r="O415" i="21" s="1"/>
  <c r="M416" i="21"/>
  <c r="O416" i="21" s="1"/>
  <c r="M417" i="21"/>
  <c r="O417" i="21" s="1"/>
  <c r="M418" i="21"/>
  <c r="O418" i="21" s="1"/>
  <c r="M419" i="21"/>
  <c r="O419" i="21" s="1"/>
  <c r="M420" i="21"/>
  <c r="O420" i="21" s="1"/>
  <c r="M421" i="21"/>
  <c r="O421" i="21" s="1"/>
  <c r="M422" i="21"/>
  <c r="O422" i="21" s="1"/>
  <c r="M423" i="21"/>
  <c r="O423" i="21" s="1"/>
  <c r="M424" i="21"/>
  <c r="O424" i="21" s="1"/>
  <c r="M425" i="21"/>
  <c r="O425" i="21" s="1"/>
  <c r="M426" i="21"/>
  <c r="O426" i="21" s="1"/>
  <c r="M427" i="21"/>
  <c r="O427" i="21" s="1"/>
  <c r="M428" i="21"/>
  <c r="O428" i="21" s="1"/>
  <c r="M429" i="21"/>
  <c r="O429" i="21" s="1"/>
  <c r="M430" i="21"/>
  <c r="O430" i="21" s="1"/>
  <c r="M431" i="21"/>
  <c r="O431" i="21" s="1"/>
  <c r="M432" i="21"/>
  <c r="O432" i="21" s="1"/>
  <c r="M433" i="21"/>
  <c r="O433" i="21" s="1"/>
  <c r="M434" i="21"/>
  <c r="O434" i="21" s="1"/>
  <c r="M435" i="21"/>
  <c r="O435" i="21" s="1"/>
  <c r="M436" i="21"/>
  <c r="O436" i="21" s="1"/>
  <c r="M437" i="21"/>
  <c r="O437" i="21" s="1"/>
  <c r="M438" i="21"/>
  <c r="O438" i="21" s="1"/>
  <c r="M439" i="21"/>
  <c r="O439" i="21" s="1"/>
  <c r="M440" i="21"/>
  <c r="O440" i="21" s="1"/>
  <c r="M441" i="21"/>
  <c r="O441" i="21" s="1"/>
  <c r="M442" i="21"/>
  <c r="O442" i="21" s="1"/>
  <c r="M443" i="21"/>
  <c r="O443" i="21" s="1"/>
  <c r="M444" i="21"/>
  <c r="O444" i="21" s="1"/>
  <c r="M445" i="21"/>
  <c r="O445" i="21" s="1"/>
  <c r="M446" i="21"/>
  <c r="O446" i="21" s="1"/>
  <c r="M447" i="21"/>
  <c r="O447" i="21" s="1"/>
  <c r="M448" i="21"/>
  <c r="O448" i="21" s="1"/>
  <c r="M449" i="21"/>
  <c r="O449" i="21" s="1"/>
  <c r="M450" i="21"/>
  <c r="O450" i="21" s="1"/>
  <c r="M451" i="21"/>
  <c r="O451" i="21" s="1"/>
  <c r="M452" i="21"/>
  <c r="O452" i="21" s="1"/>
  <c r="M453" i="21"/>
  <c r="O453" i="21" s="1"/>
  <c r="M454" i="21"/>
  <c r="O454" i="21" s="1"/>
  <c r="M455" i="21"/>
  <c r="O455" i="21" s="1"/>
  <c r="M456" i="21"/>
  <c r="O456" i="21" s="1"/>
  <c r="M457" i="21"/>
  <c r="O457" i="21" s="1"/>
  <c r="M458" i="21"/>
  <c r="O458" i="21" s="1"/>
  <c r="M459" i="21"/>
  <c r="O459" i="21" s="1"/>
  <c r="M460" i="21"/>
  <c r="O460" i="21" s="1"/>
  <c r="M461" i="21"/>
  <c r="O461" i="21" s="1"/>
  <c r="M462" i="21"/>
  <c r="O462" i="21" s="1"/>
  <c r="M463" i="21"/>
  <c r="O463" i="21" s="1"/>
  <c r="M464" i="21"/>
  <c r="O464" i="21" s="1"/>
  <c r="M465" i="21"/>
  <c r="O465" i="21" s="1"/>
  <c r="M466" i="21"/>
  <c r="O466" i="21" s="1"/>
  <c r="M467" i="21"/>
  <c r="O467" i="21" s="1"/>
  <c r="M468" i="21"/>
  <c r="O468" i="21" s="1"/>
  <c r="M469" i="21"/>
  <c r="O469" i="21" s="1"/>
  <c r="M470" i="21"/>
  <c r="O470" i="21" s="1"/>
  <c r="M471" i="21"/>
  <c r="O471" i="21" s="1"/>
  <c r="M472" i="21"/>
  <c r="O472" i="21" s="1"/>
  <c r="M473" i="21"/>
  <c r="O473" i="21" s="1"/>
  <c r="M474" i="21"/>
  <c r="O474" i="21" s="1"/>
  <c r="M475" i="21"/>
  <c r="O475" i="21" s="1"/>
  <c r="M476" i="21"/>
  <c r="O476" i="21" s="1"/>
  <c r="M477" i="21"/>
  <c r="O477" i="21" s="1"/>
  <c r="M478" i="21"/>
  <c r="O478" i="21" s="1"/>
  <c r="M479" i="21"/>
  <c r="O479" i="21" s="1"/>
  <c r="M480" i="21"/>
  <c r="O480" i="21" s="1"/>
  <c r="O481" i="21"/>
  <c r="M482" i="21"/>
  <c r="O482" i="21" s="1"/>
  <c r="M483" i="21"/>
  <c r="O483" i="21" s="1"/>
  <c r="M484" i="21"/>
  <c r="O484" i="21" s="1"/>
  <c r="M485" i="21"/>
  <c r="O485" i="21" s="1"/>
  <c r="M486" i="21"/>
  <c r="O486" i="21" s="1"/>
  <c r="M487" i="21"/>
  <c r="O487" i="21" s="1"/>
  <c r="M488" i="21"/>
  <c r="O488" i="21" s="1"/>
  <c r="M489" i="21"/>
  <c r="O489" i="21" s="1"/>
  <c r="M490" i="21"/>
  <c r="O490" i="21" s="1"/>
  <c r="M491" i="21"/>
  <c r="M492" i="21"/>
  <c r="O492" i="21" s="1"/>
  <c r="M493" i="21"/>
  <c r="O493" i="21" s="1"/>
  <c r="M494" i="21"/>
  <c r="O494" i="21" s="1"/>
  <c r="M496" i="21"/>
  <c r="O496" i="21" s="1"/>
  <c r="M497" i="21"/>
  <c r="O497" i="21" s="1"/>
  <c r="M498" i="21"/>
  <c r="O498" i="21" s="1"/>
  <c r="M499" i="21"/>
  <c r="O499" i="21" s="1"/>
  <c r="M500" i="21"/>
  <c r="O500" i="21" s="1"/>
  <c r="M501" i="21"/>
  <c r="O501" i="21" s="1"/>
  <c r="M502" i="21"/>
  <c r="O502" i="21" s="1"/>
  <c r="M503" i="21"/>
  <c r="O503" i="21" s="1"/>
  <c r="M504" i="21"/>
  <c r="O504" i="21" s="1"/>
  <c r="M505" i="21"/>
  <c r="O505" i="21" s="1"/>
  <c r="M506" i="21"/>
  <c r="O506" i="21" s="1"/>
  <c r="M507" i="21"/>
  <c r="O507" i="21" s="1"/>
  <c r="M508" i="21"/>
  <c r="O508" i="21" s="1"/>
  <c r="M509" i="21"/>
  <c r="O509" i="21" s="1"/>
  <c r="M510" i="21"/>
  <c r="O510" i="21" s="1"/>
  <c r="M511" i="21"/>
  <c r="O511" i="21" s="1"/>
  <c r="M512" i="21"/>
  <c r="O512" i="21" s="1"/>
  <c r="M513" i="21"/>
  <c r="O513" i="21" s="1"/>
  <c r="M514" i="21"/>
  <c r="O514" i="21" s="1"/>
  <c r="M515" i="21"/>
  <c r="O515" i="21" s="1"/>
  <c r="M516" i="21"/>
  <c r="O516" i="21" s="1"/>
  <c r="M517" i="21"/>
  <c r="O517" i="21" s="1"/>
  <c r="M518" i="21"/>
  <c r="O518" i="21" s="1"/>
  <c r="M519" i="21"/>
  <c r="O519" i="21" s="1"/>
  <c r="M520" i="21"/>
  <c r="O520" i="21" s="1"/>
  <c r="M521" i="21"/>
  <c r="O521" i="21" s="1"/>
  <c r="M522" i="21"/>
  <c r="O522" i="21" s="1"/>
  <c r="M523" i="21"/>
  <c r="O523" i="21" s="1"/>
  <c r="M524" i="21"/>
  <c r="O524" i="21" s="1"/>
  <c r="M525" i="21"/>
  <c r="O525" i="21" s="1"/>
  <c r="M526" i="21"/>
  <c r="O526" i="21" s="1"/>
  <c r="M527" i="21"/>
  <c r="O527" i="21" s="1"/>
  <c r="M528" i="21"/>
  <c r="O528" i="21" s="1"/>
  <c r="M529" i="21"/>
  <c r="O529" i="21" s="1"/>
  <c r="M530" i="21"/>
  <c r="O530" i="21" s="1"/>
  <c r="M531" i="21"/>
  <c r="O531" i="21" s="1"/>
  <c r="M532" i="21"/>
  <c r="O532" i="21" s="1"/>
  <c r="M533" i="21"/>
  <c r="O533" i="21" s="1"/>
  <c r="M534" i="21"/>
  <c r="O534" i="21" s="1"/>
  <c r="M535" i="21"/>
  <c r="O535" i="21" s="1"/>
  <c r="M536" i="21"/>
  <c r="O536" i="21" s="1"/>
  <c r="M537" i="21"/>
  <c r="O537" i="21" s="1"/>
  <c r="M538" i="21"/>
  <c r="O538" i="21" s="1"/>
  <c r="M539" i="21"/>
  <c r="O539" i="21" s="1"/>
  <c r="M540" i="21"/>
  <c r="O540" i="21" s="1"/>
  <c r="M541" i="21"/>
  <c r="O541" i="21" s="1"/>
  <c r="M542" i="21"/>
  <c r="O542" i="21" s="1"/>
  <c r="M543" i="21"/>
  <c r="O543" i="21" s="1"/>
  <c r="M544" i="21"/>
  <c r="O544" i="21" s="1"/>
  <c r="M545" i="21"/>
  <c r="O545" i="21" s="1"/>
  <c r="M546" i="21"/>
  <c r="O546" i="21" s="1"/>
  <c r="M547" i="21"/>
  <c r="O547" i="21" s="1"/>
  <c r="M548" i="21"/>
  <c r="O548" i="21" s="1"/>
  <c r="M549" i="21"/>
  <c r="O549" i="21" s="1"/>
  <c r="M550" i="21"/>
  <c r="O550" i="21" s="1"/>
  <c r="M551" i="21"/>
  <c r="O551" i="21" s="1"/>
  <c r="M552" i="21"/>
  <c r="O552" i="21" s="1"/>
  <c r="M553" i="21"/>
  <c r="O553" i="21" s="1"/>
  <c r="M554" i="21"/>
  <c r="O554" i="21" s="1"/>
  <c r="M555" i="21"/>
  <c r="O555" i="21" s="1"/>
  <c r="M12" i="21"/>
  <c r="O12" i="21" s="1"/>
  <c r="M13" i="21"/>
  <c r="O13" i="21" s="1"/>
  <c r="M15" i="21"/>
  <c r="O15" i="21" s="1"/>
  <c r="M16" i="21"/>
  <c r="O16" i="21" s="1"/>
  <c r="M17" i="21"/>
  <c r="O17" i="21" s="1"/>
  <c r="M18" i="21"/>
  <c r="O18" i="21" s="1"/>
  <c r="M19" i="21"/>
  <c r="O19" i="21" s="1"/>
  <c r="M20" i="21"/>
  <c r="O20" i="21" s="1"/>
  <c r="M21" i="21"/>
  <c r="O21" i="21" s="1"/>
  <c r="M22" i="21"/>
  <c r="O22" i="21" s="1"/>
  <c r="M23" i="21"/>
  <c r="O23" i="21" s="1"/>
  <c r="M24" i="21"/>
  <c r="O24" i="21" s="1"/>
  <c r="M25" i="21"/>
  <c r="O25" i="21" s="1"/>
  <c r="M26" i="21"/>
  <c r="O26" i="21" s="1"/>
  <c r="M27" i="21"/>
  <c r="O27" i="21" s="1"/>
  <c r="M28" i="21"/>
  <c r="O28" i="21" s="1"/>
  <c r="M29" i="21"/>
  <c r="O29" i="21" s="1"/>
  <c r="M30" i="21"/>
  <c r="O30" i="21" s="1"/>
  <c r="M31" i="21"/>
  <c r="O31" i="21" s="1"/>
  <c r="M32" i="21"/>
  <c r="O32" i="21" s="1"/>
  <c r="M33" i="21"/>
  <c r="O33" i="21" s="1"/>
  <c r="M34" i="21"/>
  <c r="O34" i="21" s="1"/>
  <c r="M35" i="21"/>
  <c r="O35" i="21" s="1"/>
  <c r="M36" i="21"/>
  <c r="O36" i="21" s="1"/>
  <c r="M37" i="21"/>
  <c r="O37" i="21" s="1"/>
  <c r="M38" i="21"/>
  <c r="O38" i="21" s="1"/>
  <c r="M39" i="21"/>
  <c r="O39" i="21" s="1"/>
  <c r="M40" i="21"/>
  <c r="O40" i="21" s="1"/>
  <c r="M41" i="21"/>
  <c r="O41" i="21" s="1"/>
  <c r="M42" i="21"/>
  <c r="O42" i="21" s="1"/>
  <c r="M43" i="21"/>
  <c r="O43" i="21" s="1"/>
  <c r="M44" i="21"/>
  <c r="O44" i="21" s="1"/>
  <c r="M45" i="21"/>
  <c r="O45" i="21" s="1"/>
  <c r="M46" i="21"/>
  <c r="O46" i="21" s="1"/>
  <c r="M47" i="21"/>
  <c r="O47" i="21" s="1"/>
  <c r="M48" i="21"/>
  <c r="O48" i="21" s="1"/>
  <c r="M49" i="21"/>
  <c r="O49" i="21" s="1"/>
  <c r="M51" i="21"/>
  <c r="O51" i="21" s="1"/>
  <c r="M52" i="21"/>
  <c r="O52" i="21" s="1"/>
  <c r="M53" i="21"/>
  <c r="O53" i="21" s="1"/>
  <c r="M54" i="21"/>
  <c r="O54" i="21" s="1"/>
  <c r="M55" i="21"/>
  <c r="O55" i="21" s="1"/>
  <c r="M56" i="21"/>
  <c r="O56" i="21" s="1"/>
  <c r="M57" i="21"/>
  <c r="O57" i="21" s="1"/>
  <c r="M58" i="21"/>
  <c r="O58" i="21" s="1"/>
  <c r="M59" i="21"/>
  <c r="O59" i="21" s="1"/>
  <c r="M60" i="21"/>
  <c r="O60" i="21" s="1"/>
  <c r="M61" i="21"/>
  <c r="O61" i="21" s="1"/>
  <c r="M62" i="21"/>
  <c r="O62" i="21" s="1"/>
  <c r="M63" i="21"/>
  <c r="O63" i="21" s="1"/>
  <c r="M64" i="21"/>
  <c r="O64" i="21" s="1"/>
  <c r="M65" i="21"/>
  <c r="O65" i="21" s="1"/>
  <c r="M66" i="21"/>
  <c r="O66" i="21" s="1"/>
  <c r="M67" i="21"/>
  <c r="O67" i="21" s="1"/>
  <c r="M68" i="21"/>
  <c r="O68" i="21" s="1"/>
  <c r="M69" i="21"/>
  <c r="O69" i="21" s="1"/>
  <c r="M70" i="21"/>
  <c r="O70" i="21" s="1"/>
  <c r="M71" i="21"/>
  <c r="O71" i="21" s="1"/>
  <c r="M72" i="21"/>
  <c r="O72" i="21" s="1"/>
  <c r="M73" i="21"/>
  <c r="O73" i="21" s="1"/>
  <c r="M74" i="21"/>
  <c r="O74" i="21" s="1"/>
  <c r="M75" i="21"/>
  <c r="O75" i="21" s="1"/>
  <c r="M76" i="21"/>
  <c r="O76" i="21" s="1"/>
  <c r="M77" i="21"/>
  <c r="O77" i="21" s="1"/>
  <c r="M78" i="21"/>
  <c r="O78" i="21" s="1"/>
  <c r="M79" i="21"/>
  <c r="O79" i="21" s="1"/>
  <c r="M80" i="21"/>
  <c r="O80" i="21" s="1"/>
  <c r="M81" i="21"/>
  <c r="O81" i="21" s="1"/>
  <c r="M82" i="21"/>
  <c r="O82" i="21" s="1"/>
  <c r="M83" i="21"/>
  <c r="O83" i="21" s="1"/>
  <c r="M84" i="21"/>
  <c r="O84" i="21" s="1"/>
  <c r="M85" i="21"/>
  <c r="O85" i="21" s="1"/>
  <c r="M86" i="21"/>
  <c r="O86" i="21" s="1"/>
  <c r="M87" i="21"/>
  <c r="O87" i="21" s="1"/>
  <c r="M88" i="21"/>
  <c r="O88" i="21" s="1"/>
  <c r="M89" i="21"/>
  <c r="O89" i="21" s="1"/>
  <c r="M90" i="21"/>
  <c r="O90" i="21" s="1"/>
  <c r="M91" i="21"/>
  <c r="O91" i="21" s="1"/>
  <c r="M92" i="21"/>
  <c r="O92" i="21" s="1"/>
  <c r="M93" i="21"/>
  <c r="O93" i="21" s="1"/>
  <c r="M94" i="21"/>
  <c r="O94" i="21" s="1"/>
  <c r="M95" i="21"/>
  <c r="O95" i="21" s="1"/>
  <c r="M96" i="21"/>
  <c r="O96" i="21" s="1"/>
  <c r="M97" i="21"/>
  <c r="O97" i="21" s="1"/>
  <c r="M98" i="21"/>
  <c r="O98" i="21" s="1"/>
  <c r="M99" i="21"/>
  <c r="O99" i="21" s="1"/>
  <c r="M100" i="21"/>
  <c r="O100" i="21" s="1"/>
  <c r="M101" i="21"/>
  <c r="O101" i="21" s="1"/>
  <c r="M102" i="21"/>
  <c r="O102" i="21" s="1"/>
  <c r="M103" i="21"/>
  <c r="O103" i="21" s="1"/>
  <c r="M104" i="21"/>
  <c r="O104" i="21" s="1"/>
  <c r="M105" i="21"/>
  <c r="O105" i="21" s="1"/>
  <c r="M106" i="21"/>
  <c r="O106" i="21" s="1"/>
  <c r="M107" i="21"/>
  <c r="O107" i="21" s="1"/>
  <c r="M108" i="21"/>
  <c r="O108" i="21" s="1"/>
  <c r="M109" i="21"/>
  <c r="O109" i="21" s="1"/>
  <c r="M110" i="21"/>
  <c r="O110" i="21" s="1"/>
  <c r="M111" i="21"/>
  <c r="O111" i="21" s="1"/>
  <c r="M112" i="21"/>
  <c r="O112" i="21" s="1"/>
  <c r="M113" i="21"/>
  <c r="O113" i="21" s="1"/>
  <c r="M114" i="21"/>
  <c r="O114" i="21" s="1"/>
  <c r="M115" i="21"/>
  <c r="O115" i="21" s="1"/>
  <c r="M116" i="21"/>
  <c r="O116" i="21" s="1"/>
  <c r="M117" i="21"/>
  <c r="O117" i="21" s="1"/>
  <c r="M118" i="21"/>
  <c r="O118" i="21" s="1"/>
  <c r="M119" i="21"/>
  <c r="O119" i="21" s="1"/>
  <c r="M120" i="21"/>
  <c r="O120" i="21" s="1"/>
  <c r="M121" i="21"/>
  <c r="O121" i="21" s="1"/>
  <c r="M122" i="21"/>
  <c r="O122" i="21" s="1"/>
  <c r="M123" i="21"/>
  <c r="O123" i="21" s="1"/>
  <c r="M124" i="21"/>
  <c r="O124" i="21" s="1"/>
  <c r="M125" i="21"/>
  <c r="O125" i="21" s="1"/>
  <c r="M126" i="21"/>
  <c r="O126" i="21" s="1"/>
  <c r="M127" i="21"/>
  <c r="O127" i="21" s="1"/>
  <c r="M128" i="21"/>
  <c r="O128" i="21" s="1"/>
  <c r="M129" i="21"/>
  <c r="O129" i="21" s="1"/>
  <c r="M130" i="21"/>
  <c r="O130" i="21" s="1"/>
  <c r="M131" i="21"/>
  <c r="O131" i="21" s="1"/>
  <c r="M132" i="21"/>
  <c r="O132" i="21" s="1"/>
  <c r="M133" i="21"/>
  <c r="O133" i="21" s="1"/>
  <c r="M134" i="21"/>
  <c r="O134" i="21" s="1"/>
  <c r="M135" i="21"/>
  <c r="O135" i="21" s="1"/>
  <c r="M136" i="21"/>
  <c r="O136" i="21" s="1"/>
  <c r="M137" i="21"/>
  <c r="O137" i="21" s="1"/>
  <c r="M138" i="21"/>
  <c r="O138" i="21" s="1"/>
  <c r="M139" i="21"/>
  <c r="O139" i="21" s="1"/>
  <c r="M140" i="21"/>
  <c r="O140" i="21" s="1"/>
  <c r="M141" i="21"/>
  <c r="O141" i="21" s="1"/>
  <c r="M142" i="21"/>
  <c r="O142" i="21" s="1"/>
  <c r="M143" i="21"/>
  <c r="O143" i="21" s="1"/>
  <c r="M144" i="21"/>
  <c r="O144" i="21" s="1"/>
  <c r="M145" i="21"/>
  <c r="O145" i="21" s="1"/>
  <c r="M146" i="21"/>
  <c r="O146" i="21" s="1"/>
  <c r="M147" i="21"/>
  <c r="O147" i="21" s="1"/>
  <c r="M148" i="21"/>
  <c r="O148" i="21" s="1"/>
  <c r="M149" i="21"/>
  <c r="O149" i="21" s="1"/>
  <c r="M150" i="21"/>
  <c r="O150" i="21" s="1"/>
  <c r="M151" i="21"/>
  <c r="O151" i="21" s="1"/>
  <c r="M152" i="21"/>
  <c r="O152" i="21" s="1"/>
  <c r="M153" i="21"/>
  <c r="O153" i="21" s="1"/>
  <c r="M154" i="21"/>
  <c r="O154" i="21" s="1"/>
  <c r="M155" i="21"/>
  <c r="O155" i="21" s="1"/>
  <c r="M156" i="21"/>
  <c r="O156" i="21" s="1"/>
  <c r="M157" i="21"/>
  <c r="O157" i="21" s="1"/>
  <c r="M158" i="21"/>
  <c r="O158" i="21" s="1"/>
  <c r="M159" i="21"/>
  <c r="O159" i="21" s="1"/>
  <c r="M160" i="21"/>
  <c r="O160" i="21" s="1"/>
  <c r="M161" i="21"/>
  <c r="O161" i="21" s="1"/>
  <c r="M162" i="21"/>
  <c r="O162" i="21" s="1"/>
  <c r="M163" i="21"/>
  <c r="O163" i="21" s="1"/>
  <c r="M164" i="21"/>
  <c r="O164" i="21" s="1"/>
  <c r="M165" i="21"/>
  <c r="O165" i="21" s="1"/>
  <c r="M166" i="21"/>
  <c r="O166" i="21" s="1"/>
  <c r="M167" i="21"/>
  <c r="O167" i="21" s="1"/>
  <c r="M168" i="21"/>
  <c r="O168" i="21" s="1"/>
  <c r="M169" i="21"/>
  <c r="O169" i="21" s="1"/>
  <c r="M170" i="21"/>
  <c r="O170" i="21" s="1"/>
  <c r="M171" i="21"/>
  <c r="O171" i="21" s="1"/>
  <c r="M172" i="21"/>
  <c r="O172" i="21" s="1"/>
  <c r="M173" i="21"/>
  <c r="O173" i="21" s="1"/>
  <c r="M174" i="21"/>
  <c r="O174" i="21" s="1"/>
  <c r="M175" i="21"/>
  <c r="O175" i="21" s="1"/>
  <c r="M176" i="21"/>
  <c r="O176" i="21" s="1"/>
  <c r="M177" i="21"/>
  <c r="O177" i="21" s="1"/>
  <c r="M178" i="21"/>
  <c r="O178" i="21" s="1"/>
  <c r="M179" i="21"/>
  <c r="O179" i="21" s="1"/>
  <c r="M180" i="21"/>
  <c r="O180" i="21" s="1"/>
  <c r="M181" i="21"/>
  <c r="O181" i="21" s="1"/>
  <c r="M182" i="21"/>
  <c r="O182" i="21" s="1"/>
  <c r="M183" i="21"/>
  <c r="O183" i="21" s="1"/>
  <c r="M184" i="21"/>
  <c r="O184" i="21" s="1"/>
  <c r="M185" i="21"/>
  <c r="O185" i="21" s="1"/>
  <c r="M186" i="21"/>
  <c r="O186" i="21" s="1"/>
  <c r="M187" i="21"/>
  <c r="M188" i="21"/>
  <c r="M189" i="21"/>
  <c r="O189" i="21" s="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O201" i="21" s="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5" i="21"/>
  <c r="O215" i="21" s="1"/>
  <c r="M216" i="21"/>
  <c r="O216" i="21" s="1"/>
  <c r="M217" i="21"/>
  <c r="O217" i="21" s="1"/>
  <c r="M218" i="21"/>
  <c r="O218" i="21" s="1"/>
  <c r="M219" i="21"/>
  <c r="O219" i="21" s="1"/>
  <c r="M220" i="21"/>
  <c r="O220" i="21" s="1"/>
  <c r="M221" i="21"/>
  <c r="O221" i="21" s="1"/>
  <c r="M222" i="21"/>
  <c r="O222" i="21" s="1"/>
  <c r="M223" i="21"/>
  <c r="O223" i="21" s="1"/>
  <c r="M224" i="21"/>
  <c r="O224" i="21" s="1"/>
  <c r="M226" i="21"/>
  <c r="O226" i="21" s="1"/>
  <c r="M227" i="21"/>
  <c r="O227" i="21" s="1"/>
  <c r="M228" i="21"/>
  <c r="O228" i="21" s="1"/>
  <c r="M229" i="21"/>
  <c r="O229" i="21" s="1"/>
  <c r="M230" i="21"/>
  <c r="O230" i="21" s="1"/>
  <c r="M231" i="21"/>
  <c r="O231" i="21" s="1"/>
  <c r="M232" i="21"/>
  <c r="O232" i="21" s="1"/>
  <c r="M233" i="21"/>
  <c r="O233" i="21" s="1"/>
  <c r="M234" i="21"/>
  <c r="M235" i="21"/>
  <c r="O235" i="21" s="1"/>
  <c r="M236" i="21"/>
  <c r="O236" i="21" s="1"/>
  <c r="M237" i="21"/>
  <c r="O237" i="21" s="1"/>
  <c r="M238" i="21"/>
  <c r="O238" i="21" s="1"/>
  <c r="M239" i="21"/>
  <c r="O239" i="21" s="1"/>
  <c r="M240" i="21"/>
  <c r="O240" i="21" s="1"/>
  <c r="M241" i="21"/>
  <c r="O241" i="21" s="1"/>
  <c r="M242" i="21"/>
  <c r="O242" i="21" s="1"/>
  <c r="M243" i="21"/>
  <c r="O243" i="21" s="1"/>
  <c r="M244" i="21"/>
  <c r="O244" i="21" s="1"/>
  <c r="M245" i="21"/>
  <c r="O245" i="21" s="1"/>
  <c r="M246" i="21"/>
  <c r="O246" i="21" s="1"/>
  <c r="M247" i="21"/>
  <c r="O247" i="21" s="1"/>
  <c r="M248" i="21"/>
  <c r="O248" i="21" s="1"/>
  <c r="M249" i="21"/>
  <c r="O249" i="21" s="1"/>
  <c r="M250" i="21"/>
  <c r="O250" i="21" s="1"/>
  <c r="M251" i="21"/>
  <c r="O251" i="21" s="1"/>
  <c r="M252" i="21"/>
  <c r="O252" i="21" s="1"/>
  <c r="M253" i="21"/>
  <c r="O253" i="21" s="1"/>
  <c r="M254" i="21"/>
  <c r="O254" i="21" s="1"/>
  <c r="M255" i="21"/>
  <c r="O255" i="21" s="1"/>
  <c r="M256" i="21"/>
  <c r="O256" i="21" s="1"/>
  <c r="M257" i="21"/>
  <c r="O257" i="21" s="1"/>
  <c r="M258" i="21"/>
  <c r="O258" i="21" s="1"/>
  <c r="M259" i="21"/>
  <c r="O259" i="21" s="1"/>
  <c r="M260" i="21"/>
  <c r="O260" i="21" s="1"/>
  <c r="M261" i="21"/>
  <c r="O261" i="21" s="1"/>
  <c r="M262" i="21"/>
  <c r="O262" i="21" s="1"/>
  <c r="M263" i="21"/>
  <c r="O263" i="21" s="1"/>
  <c r="M264" i="21"/>
  <c r="O264" i="21" s="1"/>
  <c r="M265" i="21"/>
  <c r="O265" i="21" s="1"/>
  <c r="M266" i="21"/>
  <c r="O266" i="21" s="1"/>
  <c r="M267" i="21"/>
  <c r="O267" i="21" s="1"/>
  <c r="M268" i="21"/>
  <c r="O268" i="21" s="1"/>
  <c r="M269" i="21"/>
  <c r="O269" i="21" s="1"/>
  <c r="M270" i="21"/>
  <c r="O270" i="21" s="1"/>
  <c r="M271" i="21"/>
  <c r="O271" i="21" s="1"/>
  <c r="M277" i="21"/>
  <c r="M11" i="21"/>
  <c r="O277" i="21"/>
  <c r="O11" i="21"/>
  <c r="M320" i="19"/>
  <c r="M321" i="19"/>
  <c r="O321" i="19" s="1"/>
  <c r="M323" i="19"/>
  <c r="O323" i="19" s="1"/>
  <c r="M324" i="19"/>
  <c r="O324" i="19" s="1"/>
  <c r="O325" i="19"/>
  <c r="M326" i="19"/>
  <c r="O326" i="19" s="1"/>
  <c r="M327" i="19"/>
  <c r="O327" i="19" s="1"/>
  <c r="M328" i="19"/>
  <c r="O328" i="19" s="1"/>
  <c r="M329" i="19"/>
  <c r="O329" i="19" s="1"/>
  <c r="M330" i="19"/>
  <c r="O330" i="19" s="1"/>
  <c r="M331" i="19"/>
  <c r="O331" i="19" s="1"/>
  <c r="M332" i="19"/>
  <c r="O332" i="19" s="1"/>
  <c r="M333" i="19"/>
  <c r="O333" i="19" s="1"/>
  <c r="M334" i="19"/>
  <c r="O334" i="19" s="1"/>
  <c r="M335" i="19"/>
  <c r="M338" i="19"/>
  <c r="O338" i="19" s="1"/>
  <c r="M339" i="19"/>
  <c r="O339" i="19" s="1"/>
  <c r="M340" i="19"/>
  <c r="O340" i="19" s="1"/>
  <c r="M341" i="19"/>
  <c r="O341" i="19" s="1"/>
  <c r="M342" i="19"/>
  <c r="O342" i="19" s="1"/>
  <c r="M343" i="19"/>
  <c r="O343" i="19" s="1"/>
  <c r="M344" i="19"/>
  <c r="O344" i="19" s="1"/>
  <c r="M345" i="19"/>
  <c r="O345" i="19" s="1"/>
  <c r="M346" i="19"/>
  <c r="O346" i="19" s="1"/>
  <c r="M347" i="19"/>
  <c r="O347" i="19" s="1"/>
  <c r="M348" i="19"/>
  <c r="O348" i="19" s="1"/>
  <c r="M349" i="19"/>
  <c r="O349" i="19" s="1"/>
  <c r="M350" i="19"/>
  <c r="O350" i="19" s="1"/>
  <c r="M351" i="19"/>
  <c r="O351" i="19" s="1"/>
  <c r="M352" i="19"/>
  <c r="O352" i="19" s="1"/>
  <c r="M353" i="19"/>
  <c r="O353" i="19" s="1"/>
  <c r="M354" i="19"/>
  <c r="O354" i="19" s="1"/>
  <c r="M355" i="19"/>
  <c r="O355" i="19" s="1"/>
  <c r="M356" i="19"/>
  <c r="O356" i="19" s="1"/>
  <c r="M357" i="19"/>
  <c r="O357" i="19" s="1"/>
  <c r="M358" i="19"/>
  <c r="O358" i="19" s="1"/>
  <c r="M359" i="19"/>
  <c r="O359" i="19" s="1"/>
  <c r="M360" i="19"/>
  <c r="O360" i="19" s="1"/>
  <c r="M361" i="19"/>
  <c r="O361" i="19" s="1"/>
  <c r="M362" i="19"/>
  <c r="O362" i="19" s="1"/>
  <c r="M363" i="19"/>
  <c r="O363" i="19" s="1"/>
  <c r="M364" i="19"/>
  <c r="O364" i="19" s="1"/>
  <c r="M365" i="19"/>
  <c r="O365" i="19" s="1"/>
  <c r="M366" i="19"/>
  <c r="O366" i="19" s="1"/>
  <c r="M367" i="19"/>
  <c r="O367" i="19" s="1"/>
  <c r="M368" i="19"/>
  <c r="O368" i="19" s="1"/>
  <c r="M369" i="19"/>
  <c r="O369" i="19" s="1"/>
  <c r="M370" i="19"/>
  <c r="O370" i="19" s="1"/>
  <c r="M371" i="19"/>
  <c r="O371" i="19" s="1"/>
  <c r="M372" i="19"/>
  <c r="O372" i="19" s="1"/>
  <c r="M373" i="19"/>
  <c r="O373" i="19" s="1"/>
  <c r="M374" i="19"/>
  <c r="O374" i="19" s="1"/>
  <c r="M375" i="19"/>
  <c r="O375" i="19" s="1"/>
  <c r="M376" i="19"/>
  <c r="O376" i="19" s="1"/>
  <c r="M377" i="19"/>
  <c r="O377" i="19" s="1"/>
  <c r="M378" i="19"/>
  <c r="O378" i="19" s="1"/>
  <c r="M379" i="19"/>
  <c r="O379" i="19" s="1"/>
  <c r="M380" i="19"/>
  <c r="O380" i="19" s="1"/>
  <c r="M381" i="19"/>
  <c r="O381" i="19" s="1"/>
  <c r="M382" i="19"/>
  <c r="O382" i="19" s="1"/>
  <c r="M383" i="19"/>
  <c r="O383" i="19" s="1"/>
  <c r="M384" i="19"/>
  <c r="O384" i="19" s="1"/>
  <c r="M385" i="19"/>
  <c r="O385" i="19" s="1"/>
  <c r="M386" i="19"/>
  <c r="O386" i="19" s="1"/>
  <c r="M387" i="19"/>
  <c r="O387" i="19" s="1"/>
  <c r="M388" i="19"/>
  <c r="O388" i="19" s="1"/>
  <c r="M389" i="19"/>
  <c r="O389" i="19" s="1"/>
  <c r="M390" i="19"/>
  <c r="O390" i="19" s="1"/>
  <c r="M391" i="19"/>
  <c r="O391" i="19" s="1"/>
  <c r="M392" i="19"/>
  <c r="O392" i="19" s="1"/>
  <c r="M393" i="19"/>
  <c r="O393" i="19" s="1"/>
  <c r="M394" i="19"/>
  <c r="O394" i="19" s="1"/>
  <c r="M395" i="19"/>
  <c r="O395" i="19" s="1"/>
  <c r="M396" i="19"/>
  <c r="O396" i="19" s="1"/>
  <c r="M397" i="19"/>
  <c r="O397" i="19" s="1"/>
  <c r="M398" i="19"/>
  <c r="O398" i="19" s="1"/>
  <c r="M399" i="19"/>
  <c r="O399" i="19" s="1"/>
  <c r="M400" i="19"/>
  <c r="O400" i="19" s="1"/>
  <c r="M401" i="19"/>
  <c r="O401" i="19" s="1"/>
  <c r="M402" i="19"/>
  <c r="O402" i="19" s="1"/>
  <c r="M403" i="19"/>
  <c r="O403" i="19" s="1"/>
  <c r="M404" i="19"/>
  <c r="O404" i="19" s="1"/>
  <c r="M405" i="19"/>
  <c r="O405" i="19" s="1"/>
  <c r="M406" i="19"/>
  <c r="O406" i="19" s="1"/>
  <c r="M407" i="19"/>
  <c r="O407" i="19" s="1"/>
  <c r="M408" i="19"/>
  <c r="O408" i="19" s="1"/>
  <c r="M409" i="19"/>
  <c r="O409" i="19" s="1"/>
  <c r="M410" i="19"/>
  <c r="O410" i="19" s="1"/>
  <c r="M411" i="19"/>
  <c r="O411" i="19" s="1"/>
  <c r="M412" i="19"/>
  <c r="O412" i="19" s="1"/>
  <c r="M413" i="19"/>
  <c r="O413" i="19" s="1"/>
  <c r="M414" i="19"/>
  <c r="O414" i="19" s="1"/>
  <c r="M415" i="19"/>
  <c r="O415" i="19" s="1"/>
  <c r="M416" i="19"/>
  <c r="O416" i="19" s="1"/>
  <c r="M417" i="19"/>
  <c r="O417" i="19" s="1"/>
  <c r="M418" i="19"/>
  <c r="O418" i="19" s="1"/>
  <c r="M419" i="19"/>
  <c r="O419" i="19" s="1"/>
  <c r="M420" i="19"/>
  <c r="O420" i="19" s="1"/>
  <c r="M421" i="19"/>
  <c r="O421" i="19" s="1"/>
  <c r="M422" i="19"/>
  <c r="O422" i="19" s="1"/>
  <c r="M423" i="19"/>
  <c r="O423" i="19" s="1"/>
  <c r="M424" i="19"/>
  <c r="O424" i="19" s="1"/>
  <c r="M425" i="19"/>
  <c r="O425" i="19" s="1"/>
  <c r="M426" i="19"/>
  <c r="O426" i="19" s="1"/>
  <c r="M427" i="19"/>
  <c r="O427" i="19" s="1"/>
  <c r="M428" i="19"/>
  <c r="O428" i="19" s="1"/>
  <c r="M429" i="19"/>
  <c r="O429" i="19" s="1"/>
  <c r="M430" i="19"/>
  <c r="O430" i="19" s="1"/>
  <c r="M431" i="19"/>
  <c r="O431" i="19" s="1"/>
  <c r="M432" i="19"/>
  <c r="O432" i="19" s="1"/>
  <c r="M433" i="19"/>
  <c r="O433" i="19" s="1"/>
  <c r="M434" i="19"/>
  <c r="O434" i="19" s="1"/>
  <c r="M435" i="19"/>
  <c r="O435" i="19" s="1"/>
  <c r="M436" i="19"/>
  <c r="O436" i="19" s="1"/>
  <c r="M437" i="19"/>
  <c r="O437" i="19" s="1"/>
  <c r="M438" i="19"/>
  <c r="O438" i="19" s="1"/>
  <c r="M439" i="19"/>
  <c r="O439" i="19" s="1"/>
  <c r="M440" i="19"/>
  <c r="O440" i="19" s="1"/>
  <c r="M441" i="19"/>
  <c r="O441" i="19" s="1"/>
  <c r="M442" i="19"/>
  <c r="O442" i="19" s="1"/>
  <c r="M443" i="19"/>
  <c r="O443" i="19" s="1"/>
  <c r="M444" i="19"/>
  <c r="O444" i="19" s="1"/>
  <c r="M445" i="19"/>
  <c r="O445" i="19" s="1"/>
  <c r="M446" i="19"/>
  <c r="O446" i="19" s="1"/>
  <c r="M447" i="19"/>
  <c r="O447" i="19" s="1"/>
  <c r="M448" i="19"/>
  <c r="O448" i="19" s="1"/>
  <c r="M449" i="19"/>
  <c r="O449" i="19" s="1"/>
  <c r="M450" i="19"/>
  <c r="O450" i="19" s="1"/>
  <c r="M451" i="19"/>
  <c r="O451" i="19" s="1"/>
  <c r="M452" i="19"/>
  <c r="O452" i="19" s="1"/>
  <c r="M453" i="19"/>
  <c r="O453" i="19" s="1"/>
  <c r="M454" i="19"/>
  <c r="O454" i="19" s="1"/>
  <c r="M455" i="19"/>
  <c r="O455" i="19" s="1"/>
  <c r="M456" i="19"/>
  <c r="O456" i="19" s="1"/>
  <c r="M457" i="19"/>
  <c r="O457" i="19" s="1"/>
  <c r="M458" i="19"/>
  <c r="O458" i="19" s="1"/>
  <c r="M459" i="19"/>
  <c r="O459" i="19" s="1"/>
  <c r="M460" i="19"/>
  <c r="O460" i="19" s="1"/>
  <c r="M461" i="19"/>
  <c r="O461" i="19" s="1"/>
  <c r="M462" i="19"/>
  <c r="O462" i="19" s="1"/>
  <c r="M463" i="19"/>
  <c r="O463" i="19" s="1"/>
  <c r="M464" i="19"/>
  <c r="O464" i="19" s="1"/>
  <c r="M465" i="19"/>
  <c r="O465" i="19" s="1"/>
  <c r="M466" i="19"/>
  <c r="O466" i="19" s="1"/>
  <c r="M467" i="19"/>
  <c r="O467" i="19" s="1"/>
  <c r="M468" i="19"/>
  <c r="O468" i="19" s="1"/>
  <c r="M469" i="19"/>
  <c r="O469" i="19" s="1"/>
  <c r="M470" i="19"/>
  <c r="O470" i="19" s="1"/>
  <c r="M471" i="19"/>
  <c r="O471" i="19" s="1"/>
  <c r="M472" i="19"/>
  <c r="O472" i="19" s="1"/>
  <c r="M473" i="19"/>
  <c r="O473" i="19" s="1"/>
  <c r="M474" i="19"/>
  <c r="O474" i="19" s="1"/>
  <c r="M475" i="19"/>
  <c r="O475" i="19" s="1"/>
  <c r="M476" i="19"/>
  <c r="O476" i="19" s="1"/>
  <c r="M477" i="19"/>
  <c r="O477" i="19" s="1"/>
  <c r="M478" i="19"/>
  <c r="O478" i="19" s="1"/>
  <c r="M479" i="19"/>
  <c r="O479" i="19" s="1"/>
  <c r="M480" i="19"/>
  <c r="O480" i="19" s="1"/>
  <c r="O481" i="19"/>
  <c r="M482" i="19"/>
  <c r="O482" i="19" s="1"/>
  <c r="M483" i="19"/>
  <c r="O483" i="19" s="1"/>
  <c r="M484" i="19"/>
  <c r="O484" i="19" s="1"/>
  <c r="M485" i="19"/>
  <c r="O485" i="19" s="1"/>
  <c r="M486" i="19"/>
  <c r="O486" i="19" s="1"/>
  <c r="M487" i="19"/>
  <c r="O487" i="19" s="1"/>
  <c r="M488" i="19"/>
  <c r="O488" i="19" s="1"/>
  <c r="M489" i="19"/>
  <c r="O489" i="19" s="1"/>
  <c r="M490" i="19"/>
  <c r="O490" i="19" s="1"/>
  <c r="M491" i="19"/>
  <c r="O491" i="19" s="1"/>
  <c r="M492" i="19"/>
  <c r="O492" i="19" s="1"/>
  <c r="M493" i="19"/>
  <c r="O493" i="19" s="1"/>
  <c r="M494" i="19"/>
  <c r="O494" i="19" s="1"/>
  <c r="M495" i="19"/>
  <c r="O495" i="19" s="1"/>
  <c r="M496" i="19"/>
  <c r="O496" i="19" s="1"/>
  <c r="M497" i="19"/>
  <c r="O497" i="19" s="1"/>
  <c r="M498" i="19"/>
  <c r="O498" i="19" s="1"/>
  <c r="M499" i="19"/>
  <c r="O499" i="19" s="1"/>
  <c r="M500" i="19"/>
  <c r="O500" i="19" s="1"/>
  <c r="M501" i="19"/>
  <c r="O501" i="19" s="1"/>
  <c r="M502" i="19"/>
  <c r="O502" i="19" s="1"/>
  <c r="M503" i="19"/>
  <c r="O503" i="19" s="1"/>
  <c r="M504" i="19"/>
  <c r="O504" i="19" s="1"/>
  <c r="M505" i="19"/>
  <c r="O505" i="19" s="1"/>
  <c r="M506" i="19"/>
  <c r="O506" i="19" s="1"/>
  <c r="M507" i="19"/>
  <c r="O507" i="19" s="1"/>
  <c r="M508" i="19"/>
  <c r="O508" i="19" s="1"/>
  <c r="M509" i="19"/>
  <c r="O509" i="19" s="1"/>
  <c r="M510" i="19"/>
  <c r="O510" i="19" s="1"/>
  <c r="M511" i="19"/>
  <c r="O511" i="19" s="1"/>
  <c r="M512" i="19"/>
  <c r="O512" i="19" s="1"/>
  <c r="M513" i="19"/>
  <c r="O513" i="19" s="1"/>
  <c r="M514" i="19"/>
  <c r="O514" i="19" s="1"/>
  <c r="M515" i="19"/>
  <c r="O515" i="19" s="1"/>
  <c r="M516" i="19"/>
  <c r="O516" i="19" s="1"/>
  <c r="M517" i="19"/>
  <c r="O517" i="19" s="1"/>
  <c r="M518" i="19"/>
  <c r="O518" i="19" s="1"/>
  <c r="M519" i="19"/>
  <c r="O519" i="19" s="1"/>
  <c r="M520" i="19"/>
  <c r="O520" i="19" s="1"/>
  <c r="M521" i="19"/>
  <c r="O521" i="19" s="1"/>
  <c r="M522" i="19"/>
  <c r="O522" i="19" s="1"/>
  <c r="M523" i="19"/>
  <c r="O523" i="19" s="1"/>
  <c r="M524" i="19"/>
  <c r="O524" i="19" s="1"/>
  <c r="M525" i="19"/>
  <c r="O525" i="19" s="1"/>
  <c r="M526" i="19"/>
  <c r="O526" i="19" s="1"/>
  <c r="M527" i="19"/>
  <c r="O527" i="19" s="1"/>
  <c r="M528" i="19"/>
  <c r="O528" i="19" s="1"/>
  <c r="M529" i="19"/>
  <c r="O529" i="19" s="1"/>
  <c r="M530" i="19"/>
  <c r="O530" i="19" s="1"/>
  <c r="M531" i="19"/>
  <c r="O531" i="19" s="1"/>
  <c r="M532" i="19"/>
  <c r="O532" i="19" s="1"/>
  <c r="M533" i="19"/>
  <c r="O533" i="19" s="1"/>
  <c r="M534" i="19"/>
  <c r="O534" i="19" s="1"/>
  <c r="M535" i="19"/>
  <c r="O535" i="19" s="1"/>
  <c r="M536" i="19"/>
  <c r="O536" i="19" s="1"/>
  <c r="M537" i="19"/>
  <c r="O537" i="19" s="1"/>
  <c r="M538" i="19"/>
  <c r="O538" i="19" s="1"/>
  <c r="M539" i="19"/>
  <c r="O539" i="19" s="1"/>
  <c r="M540" i="19"/>
  <c r="O540" i="19" s="1"/>
  <c r="M541" i="19"/>
  <c r="O541" i="19" s="1"/>
  <c r="M542" i="19"/>
  <c r="O542" i="19" s="1"/>
  <c r="M543" i="19"/>
  <c r="O543" i="19" s="1"/>
  <c r="M544" i="19"/>
  <c r="O544" i="19" s="1"/>
  <c r="M545" i="19"/>
  <c r="O545" i="19" s="1"/>
  <c r="M546" i="19"/>
  <c r="O546" i="19" s="1"/>
  <c r="M547" i="19"/>
  <c r="O547" i="19" s="1"/>
  <c r="M548" i="19"/>
  <c r="O548" i="19" s="1"/>
  <c r="M549" i="19"/>
  <c r="O549" i="19" s="1"/>
  <c r="M550" i="19"/>
  <c r="O550" i="19" s="1"/>
  <c r="M551" i="19"/>
  <c r="O551" i="19" s="1"/>
  <c r="M552" i="19"/>
  <c r="O552" i="19" s="1"/>
  <c r="M553" i="19"/>
  <c r="O553" i="19" s="1"/>
  <c r="M554" i="19"/>
  <c r="O554" i="19" s="1"/>
  <c r="M555" i="19"/>
  <c r="O555" i="19" s="1"/>
  <c r="M15" i="19"/>
  <c r="O15" i="19" s="1"/>
  <c r="M16" i="19"/>
  <c r="O16" i="19" s="1"/>
  <c r="M17" i="19"/>
  <c r="O17" i="19" s="1"/>
  <c r="M18" i="19"/>
  <c r="O18" i="19" s="1"/>
  <c r="M19" i="19"/>
  <c r="O19" i="19" s="1"/>
  <c r="M20" i="19"/>
  <c r="O20" i="19" s="1"/>
  <c r="M21" i="19"/>
  <c r="O21" i="19" s="1"/>
  <c r="M22" i="19"/>
  <c r="O22" i="19" s="1"/>
  <c r="M23" i="19"/>
  <c r="O23" i="19" s="1"/>
  <c r="M24" i="19"/>
  <c r="O24" i="19" s="1"/>
  <c r="M25" i="19"/>
  <c r="O25" i="19" s="1"/>
  <c r="M26" i="19"/>
  <c r="O26" i="19" s="1"/>
  <c r="M27" i="19"/>
  <c r="O27" i="19" s="1"/>
  <c r="M28" i="19"/>
  <c r="O28" i="19" s="1"/>
  <c r="M29" i="19"/>
  <c r="O29" i="19" s="1"/>
  <c r="M30" i="19"/>
  <c r="O30" i="19" s="1"/>
  <c r="M31" i="19"/>
  <c r="O31" i="19" s="1"/>
  <c r="M32" i="19"/>
  <c r="O32" i="19" s="1"/>
  <c r="M33" i="19"/>
  <c r="O33" i="19" s="1"/>
  <c r="M34" i="19"/>
  <c r="O34" i="19" s="1"/>
  <c r="M35" i="19"/>
  <c r="O35" i="19" s="1"/>
  <c r="M36" i="19"/>
  <c r="O36" i="19" s="1"/>
  <c r="M37" i="19"/>
  <c r="O37" i="19" s="1"/>
  <c r="M38" i="19"/>
  <c r="O38" i="19" s="1"/>
  <c r="M39" i="19"/>
  <c r="O39" i="19" s="1"/>
  <c r="M40" i="19"/>
  <c r="O40" i="19" s="1"/>
  <c r="M41" i="19"/>
  <c r="O41" i="19" s="1"/>
  <c r="M42" i="19"/>
  <c r="O42" i="19" s="1"/>
  <c r="M43" i="19"/>
  <c r="O43" i="19" s="1"/>
  <c r="M44" i="19"/>
  <c r="O44" i="19" s="1"/>
  <c r="M45" i="19"/>
  <c r="O45" i="19" s="1"/>
  <c r="M46" i="19"/>
  <c r="O46" i="19" s="1"/>
  <c r="M47" i="19"/>
  <c r="O47" i="19" s="1"/>
  <c r="M48" i="19"/>
  <c r="O48" i="19" s="1"/>
  <c r="M49" i="19"/>
  <c r="O49" i="19" s="1"/>
  <c r="M51" i="19"/>
  <c r="O51" i="19" s="1"/>
  <c r="M52" i="19"/>
  <c r="O52" i="19" s="1"/>
  <c r="M53" i="19"/>
  <c r="O53" i="19" s="1"/>
  <c r="M54" i="19"/>
  <c r="O54" i="19" s="1"/>
  <c r="M55" i="19"/>
  <c r="O55" i="19" s="1"/>
  <c r="M56" i="19"/>
  <c r="O56" i="19" s="1"/>
  <c r="M57" i="19"/>
  <c r="O57" i="19" s="1"/>
  <c r="M58" i="19"/>
  <c r="O58" i="19" s="1"/>
  <c r="M59" i="19"/>
  <c r="O59" i="19" s="1"/>
  <c r="M60" i="19"/>
  <c r="O60" i="19" s="1"/>
  <c r="M61" i="19"/>
  <c r="O61" i="19" s="1"/>
  <c r="M62" i="19"/>
  <c r="O62" i="19" s="1"/>
  <c r="M63" i="19"/>
  <c r="O63" i="19" s="1"/>
  <c r="M64" i="19"/>
  <c r="O64" i="19" s="1"/>
  <c r="M65" i="19"/>
  <c r="O65" i="19" s="1"/>
  <c r="M66" i="19"/>
  <c r="O66" i="19" s="1"/>
  <c r="M67" i="19"/>
  <c r="O67" i="19" s="1"/>
  <c r="M68" i="19"/>
  <c r="O68" i="19" s="1"/>
  <c r="M69" i="19"/>
  <c r="O69" i="19" s="1"/>
  <c r="M70" i="19"/>
  <c r="O70" i="19" s="1"/>
  <c r="M71" i="19"/>
  <c r="O71" i="19" s="1"/>
  <c r="M72" i="19"/>
  <c r="O72" i="19" s="1"/>
  <c r="M73" i="19"/>
  <c r="O73" i="19" s="1"/>
  <c r="M74" i="19"/>
  <c r="O74" i="19" s="1"/>
  <c r="M75" i="19"/>
  <c r="O75" i="19" s="1"/>
  <c r="M76" i="19"/>
  <c r="O76" i="19" s="1"/>
  <c r="M77" i="19"/>
  <c r="O77" i="19" s="1"/>
  <c r="M78" i="19"/>
  <c r="O78" i="19" s="1"/>
  <c r="M79" i="19"/>
  <c r="O79" i="19" s="1"/>
  <c r="M80" i="19"/>
  <c r="O80" i="19" s="1"/>
  <c r="M81" i="19"/>
  <c r="O81" i="19" s="1"/>
  <c r="M82" i="19"/>
  <c r="O82" i="19" s="1"/>
  <c r="M83" i="19"/>
  <c r="O83" i="19" s="1"/>
  <c r="M84" i="19"/>
  <c r="O84" i="19" s="1"/>
  <c r="M85" i="19"/>
  <c r="O85" i="19" s="1"/>
  <c r="M86" i="19"/>
  <c r="O86" i="19" s="1"/>
  <c r="M87" i="19"/>
  <c r="O87" i="19" s="1"/>
  <c r="M88" i="19"/>
  <c r="O88" i="19" s="1"/>
  <c r="M89" i="19"/>
  <c r="O89" i="19" s="1"/>
  <c r="M90" i="19"/>
  <c r="O90" i="19" s="1"/>
  <c r="M91" i="19"/>
  <c r="O91" i="19" s="1"/>
  <c r="M92" i="19"/>
  <c r="O92" i="19" s="1"/>
  <c r="M93" i="19"/>
  <c r="O93" i="19" s="1"/>
  <c r="M94" i="19"/>
  <c r="O94" i="19" s="1"/>
  <c r="M95" i="19"/>
  <c r="O95" i="19" s="1"/>
  <c r="M96" i="19"/>
  <c r="O96" i="19" s="1"/>
  <c r="M97" i="19"/>
  <c r="O97" i="19" s="1"/>
  <c r="M98" i="19"/>
  <c r="O98" i="19" s="1"/>
  <c r="M99" i="19"/>
  <c r="O99" i="19" s="1"/>
  <c r="M100" i="19"/>
  <c r="O100" i="19" s="1"/>
  <c r="M101" i="19"/>
  <c r="O101" i="19" s="1"/>
  <c r="M102" i="19"/>
  <c r="O102" i="19" s="1"/>
  <c r="M103" i="19"/>
  <c r="O103" i="19" s="1"/>
  <c r="M104" i="19"/>
  <c r="O104" i="19" s="1"/>
  <c r="M105" i="19"/>
  <c r="O105" i="19" s="1"/>
  <c r="M106" i="19"/>
  <c r="O106" i="19" s="1"/>
  <c r="M107" i="19"/>
  <c r="O107" i="19" s="1"/>
  <c r="M108" i="19"/>
  <c r="O108" i="19" s="1"/>
  <c r="M109" i="19"/>
  <c r="O109" i="19" s="1"/>
  <c r="M110" i="19"/>
  <c r="O110" i="19" s="1"/>
  <c r="M111" i="19"/>
  <c r="O111" i="19" s="1"/>
  <c r="M112" i="19"/>
  <c r="O112" i="19" s="1"/>
  <c r="M113" i="19"/>
  <c r="O113" i="19" s="1"/>
  <c r="M114" i="19"/>
  <c r="O114" i="19" s="1"/>
  <c r="M115" i="19"/>
  <c r="O115" i="19" s="1"/>
  <c r="M116" i="19"/>
  <c r="O116" i="19" s="1"/>
  <c r="M117" i="19"/>
  <c r="O117" i="19" s="1"/>
  <c r="M118" i="19"/>
  <c r="O118" i="19" s="1"/>
  <c r="M119" i="19"/>
  <c r="O119" i="19" s="1"/>
  <c r="M120" i="19"/>
  <c r="O120" i="19" s="1"/>
  <c r="M121" i="19"/>
  <c r="O121" i="19" s="1"/>
  <c r="M122" i="19"/>
  <c r="O122" i="19" s="1"/>
  <c r="M123" i="19"/>
  <c r="O123" i="19" s="1"/>
  <c r="M124" i="19"/>
  <c r="O124" i="19" s="1"/>
  <c r="M125" i="19"/>
  <c r="O125" i="19" s="1"/>
  <c r="M126" i="19"/>
  <c r="O126" i="19" s="1"/>
  <c r="M127" i="19"/>
  <c r="O127" i="19" s="1"/>
  <c r="M128" i="19"/>
  <c r="O128" i="19" s="1"/>
  <c r="M129" i="19"/>
  <c r="O129" i="19" s="1"/>
  <c r="M130" i="19"/>
  <c r="O130" i="19" s="1"/>
  <c r="M131" i="19"/>
  <c r="O131" i="19" s="1"/>
  <c r="M132" i="19"/>
  <c r="O132" i="19" s="1"/>
  <c r="M133" i="19"/>
  <c r="O133" i="19" s="1"/>
  <c r="M134" i="19"/>
  <c r="O134" i="19" s="1"/>
  <c r="M135" i="19"/>
  <c r="O135" i="19" s="1"/>
  <c r="M136" i="19"/>
  <c r="O136" i="19" s="1"/>
  <c r="M137" i="19"/>
  <c r="O137" i="19" s="1"/>
  <c r="M138" i="19"/>
  <c r="O138" i="19" s="1"/>
  <c r="M139" i="19"/>
  <c r="O139" i="19" s="1"/>
  <c r="M140" i="19"/>
  <c r="O140" i="19" s="1"/>
  <c r="M141" i="19"/>
  <c r="O141" i="19" s="1"/>
  <c r="M142" i="19"/>
  <c r="O142" i="19" s="1"/>
  <c r="M143" i="19"/>
  <c r="O143" i="19" s="1"/>
  <c r="M144" i="19"/>
  <c r="O144" i="19" s="1"/>
  <c r="M145" i="19"/>
  <c r="O145" i="19" s="1"/>
  <c r="M146" i="19"/>
  <c r="O146" i="19" s="1"/>
  <c r="M147" i="19"/>
  <c r="O147" i="19" s="1"/>
  <c r="M148" i="19"/>
  <c r="O148" i="19" s="1"/>
  <c r="M149" i="19"/>
  <c r="O149" i="19" s="1"/>
  <c r="M150" i="19"/>
  <c r="O150" i="19" s="1"/>
  <c r="M151" i="19"/>
  <c r="O151" i="19" s="1"/>
  <c r="M152" i="19"/>
  <c r="O152" i="19" s="1"/>
  <c r="M153" i="19"/>
  <c r="O153" i="19" s="1"/>
  <c r="M154" i="19"/>
  <c r="O154" i="19" s="1"/>
  <c r="M155" i="19"/>
  <c r="O155" i="19" s="1"/>
  <c r="M156" i="19"/>
  <c r="O156" i="19" s="1"/>
  <c r="M157" i="19"/>
  <c r="O157" i="19" s="1"/>
  <c r="M158" i="19"/>
  <c r="O158" i="19" s="1"/>
  <c r="M159" i="19"/>
  <c r="O159" i="19" s="1"/>
  <c r="M160" i="19"/>
  <c r="O160" i="19" s="1"/>
  <c r="M161" i="19"/>
  <c r="O161" i="19" s="1"/>
  <c r="M162" i="19"/>
  <c r="O162" i="19" s="1"/>
  <c r="M163" i="19"/>
  <c r="O163" i="19" s="1"/>
  <c r="M164" i="19"/>
  <c r="O164" i="19" s="1"/>
  <c r="M165" i="19"/>
  <c r="O165" i="19" s="1"/>
  <c r="M166" i="19"/>
  <c r="O166" i="19" s="1"/>
  <c r="M167" i="19"/>
  <c r="O167" i="19" s="1"/>
  <c r="M168" i="19"/>
  <c r="O168" i="19" s="1"/>
  <c r="M169" i="19"/>
  <c r="O169" i="19" s="1"/>
  <c r="M170" i="19"/>
  <c r="O170" i="19" s="1"/>
  <c r="M171" i="19"/>
  <c r="O171" i="19" s="1"/>
  <c r="M172" i="19"/>
  <c r="O172" i="19" s="1"/>
  <c r="M173" i="19"/>
  <c r="O173" i="19" s="1"/>
  <c r="M174" i="19"/>
  <c r="O174" i="19" s="1"/>
  <c r="M175" i="19"/>
  <c r="O175" i="19" s="1"/>
  <c r="M176" i="19"/>
  <c r="O176" i="19" s="1"/>
  <c r="M177" i="19"/>
  <c r="O177" i="19" s="1"/>
  <c r="M178" i="19"/>
  <c r="O178" i="19" s="1"/>
  <c r="M179" i="19"/>
  <c r="O179" i="19" s="1"/>
  <c r="M180" i="19"/>
  <c r="O180" i="19" s="1"/>
  <c r="M181" i="19"/>
  <c r="O181" i="19" s="1"/>
  <c r="M182" i="19"/>
  <c r="O182" i="19" s="1"/>
  <c r="M183" i="19"/>
  <c r="O183" i="19" s="1"/>
  <c r="M184" i="19"/>
  <c r="O184" i="19" s="1"/>
  <c r="M185" i="19"/>
  <c r="O185" i="19" s="1"/>
  <c r="M186" i="19"/>
  <c r="O186" i="19" s="1"/>
  <c r="M187" i="19"/>
  <c r="O187" i="19" s="1"/>
  <c r="M188" i="19"/>
  <c r="O188" i="19" s="1"/>
  <c r="M189" i="19"/>
  <c r="O189" i="19" s="1"/>
  <c r="M190" i="19"/>
  <c r="O190" i="19" s="1"/>
  <c r="M191" i="19"/>
  <c r="O191" i="19" s="1"/>
  <c r="M192" i="19"/>
  <c r="O192" i="19" s="1"/>
  <c r="M193" i="19"/>
  <c r="O193" i="19" s="1"/>
  <c r="M194" i="19"/>
  <c r="O194" i="19" s="1"/>
  <c r="M195" i="19"/>
  <c r="O195" i="19" s="1"/>
  <c r="M196" i="19"/>
  <c r="O196" i="19" s="1"/>
  <c r="M197" i="19"/>
  <c r="O197" i="19" s="1"/>
  <c r="M198" i="19"/>
  <c r="O198" i="19" s="1"/>
  <c r="M199" i="19"/>
  <c r="O199" i="19" s="1"/>
  <c r="M200" i="19"/>
  <c r="O200" i="19" s="1"/>
  <c r="M201" i="19"/>
  <c r="O201" i="19" s="1"/>
  <c r="M202" i="19"/>
  <c r="O202" i="19" s="1"/>
  <c r="M203" i="19"/>
  <c r="O203" i="19" s="1"/>
  <c r="M204" i="19"/>
  <c r="O204" i="19" s="1"/>
  <c r="M205" i="19"/>
  <c r="O205" i="19" s="1"/>
  <c r="M206" i="19"/>
  <c r="O206" i="19" s="1"/>
  <c r="M207" i="19"/>
  <c r="O207" i="19" s="1"/>
  <c r="M208" i="19"/>
  <c r="O208" i="19" s="1"/>
  <c r="M209" i="19"/>
  <c r="O209" i="19" s="1"/>
  <c r="M210" i="19"/>
  <c r="O210" i="19" s="1"/>
  <c r="M211" i="19"/>
  <c r="O211" i="19" s="1"/>
  <c r="M212" i="19"/>
  <c r="O212" i="19" s="1"/>
  <c r="M213" i="19"/>
  <c r="O213" i="19" s="1"/>
  <c r="O214" i="19"/>
  <c r="M215" i="19"/>
  <c r="O215" i="19" s="1"/>
  <c r="M216" i="19"/>
  <c r="O216" i="19" s="1"/>
  <c r="M217" i="19"/>
  <c r="O217" i="19" s="1"/>
  <c r="M218" i="19"/>
  <c r="O218" i="19" s="1"/>
  <c r="M219" i="19"/>
  <c r="O219" i="19" s="1"/>
  <c r="M220" i="19"/>
  <c r="O220" i="19" s="1"/>
  <c r="M221" i="19"/>
  <c r="O221" i="19" s="1"/>
  <c r="M222" i="19"/>
  <c r="O222" i="19" s="1"/>
  <c r="M223" i="19"/>
  <c r="O223" i="19" s="1"/>
  <c r="M224" i="19"/>
  <c r="O224" i="19" s="1"/>
  <c r="M226" i="19"/>
  <c r="O226" i="19" s="1"/>
  <c r="M227" i="19"/>
  <c r="O227" i="19" s="1"/>
  <c r="M228" i="19"/>
  <c r="O228" i="19" s="1"/>
  <c r="M229" i="19"/>
  <c r="O229" i="19" s="1"/>
  <c r="M230" i="19"/>
  <c r="O230" i="19" s="1"/>
  <c r="M231" i="19"/>
  <c r="O231" i="19" s="1"/>
  <c r="M232" i="19"/>
  <c r="O232" i="19" s="1"/>
  <c r="M233" i="19"/>
  <c r="O233" i="19" s="1"/>
  <c r="M234" i="19"/>
  <c r="M235" i="19"/>
  <c r="O235" i="19" s="1"/>
  <c r="M236" i="19"/>
  <c r="O236" i="19" s="1"/>
  <c r="M237" i="19"/>
  <c r="O237" i="19" s="1"/>
  <c r="M238" i="19"/>
  <c r="O238" i="19" s="1"/>
  <c r="M239" i="19"/>
  <c r="O239" i="19" s="1"/>
  <c r="M240" i="19"/>
  <c r="O240" i="19" s="1"/>
  <c r="M241" i="19"/>
  <c r="O241" i="19" s="1"/>
  <c r="M242" i="19"/>
  <c r="O242" i="19" s="1"/>
  <c r="M243" i="19"/>
  <c r="O243" i="19" s="1"/>
  <c r="M244" i="19"/>
  <c r="O244" i="19" s="1"/>
  <c r="M245" i="19"/>
  <c r="O245" i="19" s="1"/>
  <c r="M246" i="19"/>
  <c r="O246" i="19" s="1"/>
  <c r="M247" i="19"/>
  <c r="O247" i="19" s="1"/>
  <c r="M248" i="19"/>
  <c r="O248" i="19" s="1"/>
  <c r="M249" i="19"/>
  <c r="O249" i="19" s="1"/>
  <c r="M250" i="19"/>
  <c r="O250" i="19" s="1"/>
  <c r="M251" i="19"/>
  <c r="O251" i="19" s="1"/>
  <c r="M252" i="19"/>
  <c r="O252" i="19" s="1"/>
  <c r="M253" i="19"/>
  <c r="O253" i="19" s="1"/>
  <c r="M254" i="19"/>
  <c r="O254" i="19" s="1"/>
  <c r="M255" i="19"/>
  <c r="O255" i="19" s="1"/>
  <c r="M256" i="19"/>
  <c r="O256" i="19" s="1"/>
  <c r="M257" i="19"/>
  <c r="O257" i="19" s="1"/>
  <c r="M258" i="19"/>
  <c r="O258" i="19" s="1"/>
  <c r="M259" i="19"/>
  <c r="O259" i="19" s="1"/>
  <c r="M260" i="19"/>
  <c r="O260" i="19" s="1"/>
  <c r="M261" i="19"/>
  <c r="O261" i="19" s="1"/>
  <c r="M262" i="19"/>
  <c r="O262" i="19" s="1"/>
  <c r="M263" i="19"/>
  <c r="O263" i="19" s="1"/>
  <c r="M264" i="19"/>
  <c r="O264" i="19" s="1"/>
  <c r="M265" i="19"/>
  <c r="O265" i="19" s="1"/>
  <c r="M266" i="19"/>
  <c r="O266" i="19" s="1"/>
  <c r="M267" i="19"/>
  <c r="O267" i="19" s="1"/>
  <c r="M268" i="19"/>
  <c r="O268" i="19" s="1"/>
  <c r="M269" i="19"/>
  <c r="O269" i="19" s="1"/>
  <c r="M270" i="19"/>
  <c r="O270" i="19" s="1"/>
  <c r="M271" i="19"/>
  <c r="O271" i="19" s="1"/>
  <c r="M9" i="19"/>
  <c r="O9" i="19" s="1"/>
  <c r="M10" i="19"/>
  <c r="M11" i="19"/>
  <c r="O11" i="19" s="1"/>
  <c r="M12" i="19"/>
  <c r="O12" i="19" s="1"/>
  <c r="M13" i="19"/>
  <c r="O13" i="19" s="1"/>
  <c r="M8" i="19"/>
  <c r="M319" i="19"/>
  <c r="O8" i="19"/>
  <c r="M278" i="15"/>
  <c r="O278" i="15" s="1"/>
  <c r="M279" i="15"/>
  <c r="O279" i="15" s="1"/>
  <c r="M280" i="15"/>
  <c r="O280" i="15" s="1"/>
  <c r="M281" i="15"/>
  <c r="O281" i="15" s="1"/>
  <c r="M282" i="15"/>
  <c r="O282" i="15" s="1"/>
  <c r="M283" i="15"/>
  <c r="O283" i="15" s="1"/>
  <c r="M284" i="15"/>
  <c r="O284" i="15" s="1"/>
  <c r="M285" i="15"/>
  <c r="O285" i="15" s="1"/>
  <c r="M286" i="15"/>
  <c r="O286" i="15" s="1"/>
  <c r="M287" i="15"/>
  <c r="O287" i="15" s="1"/>
  <c r="M288" i="15"/>
  <c r="O288" i="15" s="1"/>
  <c r="M289" i="15"/>
  <c r="O289" i="15" s="1"/>
  <c r="M290" i="15"/>
  <c r="O290" i="15" s="1"/>
  <c r="M292" i="15"/>
  <c r="M293" i="15"/>
  <c r="O293" i="15" s="1"/>
  <c r="M294" i="15"/>
  <c r="O294" i="15" s="1"/>
  <c r="M298" i="15"/>
  <c r="M297" i="15" s="1"/>
  <c r="M299" i="15"/>
  <c r="O299" i="15" s="1"/>
  <c r="M300" i="15"/>
  <c r="O300" i="15" s="1"/>
  <c r="M301" i="15"/>
  <c r="O301" i="15" s="1"/>
  <c r="M302" i="15"/>
  <c r="O302" i="15" s="1"/>
  <c r="M303" i="15"/>
  <c r="O303" i="15" s="1"/>
  <c r="M304" i="15"/>
  <c r="O304" i="15" s="1"/>
  <c r="M305" i="15"/>
  <c r="O305" i="15" s="1"/>
  <c r="M306" i="15"/>
  <c r="O306" i="15" s="1"/>
  <c r="M307" i="15"/>
  <c r="O307" i="15" s="1"/>
  <c r="O308" i="15"/>
  <c r="M309" i="15"/>
  <c r="O309" i="15" s="1"/>
  <c r="M310" i="15"/>
  <c r="O310" i="15" s="1"/>
  <c r="O311" i="15"/>
  <c r="M312" i="15"/>
  <c r="O312" i="15" s="1"/>
  <c r="M313" i="15"/>
  <c r="O313" i="15" s="1"/>
  <c r="M314" i="15"/>
  <c r="O314" i="15" s="1"/>
  <c r="M315" i="15"/>
  <c r="O315" i="15" s="1"/>
  <c r="M316" i="15"/>
  <c r="O316" i="15" s="1"/>
  <c r="M317" i="15"/>
  <c r="O317" i="15" s="1"/>
  <c r="M318" i="15"/>
  <c r="O318" i="15" s="1"/>
  <c r="M319" i="15"/>
  <c r="O319" i="15" s="1"/>
  <c r="M320" i="15"/>
  <c r="M321" i="15"/>
  <c r="O321" i="15" s="1"/>
  <c r="M323" i="15"/>
  <c r="O323" i="15" s="1"/>
  <c r="M324" i="15"/>
  <c r="O324" i="15" s="1"/>
  <c r="O325" i="15"/>
  <c r="M326" i="15"/>
  <c r="M327" i="15"/>
  <c r="O327" i="15" s="1"/>
  <c r="M328" i="15"/>
  <c r="O328" i="15" s="1"/>
  <c r="M329" i="15"/>
  <c r="O329" i="15" s="1"/>
  <c r="M330" i="15"/>
  <c r="O330" i="15" s="1"/>
  <c r="M331" i="15"/>
  <c r="O331" i="15" s="1"/>
  <c r="M332" i="15"/>
  <c r="O332" i="15" s="1"/>
  <c r="M333" i="15"/>
  <c r="O333" i="15" s="1"/>
  <c r="M334" i="15"/>
  <c r="O334" i="15" s="1"/>
  <c r="M335" i="15"/>
  <c r="M338" i="15"/>
  <c r="O338" i="15" s="1"/>
  <c r="M339" i="15"/>
  <c r="O339" i="15" s="1"/>
  <c r="M340" i="15"/>
  <c r="O340" i="15" s="1"/>
  <c r="M341" i="15"/>
  <c r="O341" i="15" s="1"/>
  <c r="M342" i="15"/>
  <c r="O342" i="15" s="1"/>
  <c r="M343" i="15"/>
  <c r="O343" i="15" s="1"/>
  <c r="M344" i="15"/>
  <c r="O344" i="15" s="1"/>
  <c r="M345" i="15"/>
  <c r="O345" i="15" s="1"/>
  <c r="M346" i="15"/>
  <c r="O346" i="15" s="1"/>
  <c r="M347" i="15"/>
  <c r="O347" i="15" s="1"/>
  <c r="M348" i="15"/>
  <c r="O348" i="15" s="1"/>
  <c r="M349" i="15"/>
  <c r="O349" i="15" s="1"/>
  <c r="M350" i="15"/>
  <c r="O350" i="15" s="1"/>
  <c r="M351" i="15"/>
  <c r="O351" i="15" s="1"/>
  <c r="M352" i="15"/>
  <c r="O352" i="15" s="1"/>
  <c r="M353" i="15"/>
  <c r="O353" i="15" s="1"/>
  <c r="M354" i="15"/>
  <c r="O354" i="15" s="1"/>
  <c r="M355" i="15"/>
  <c r="O355" i="15" s="1"/>
  <c r="M356" i="15"/>
  <c r="O356" i="15" s="1"/>
  <c r="M357" i="15"/>
  <c r="O357" i="15" s="1"/>
  <c r="M358" i="15"/>
  <c r="O358" i="15" s="1"/>
  <c r="M359" i="15"/>
  <c r="O359" i="15" s="1"/>
  <c r="M360" i="15"/>
  <c r="O360" i="15" s="1"/>
  <c r="M361" i="15"/>
  <c r="O361" i="15" s="1"/>
  <c r="M362" i="15"/>
  <c r="O362" i="15" s="1"/>
  <c r="M363" i="15"/>
  <c r="O363" i="15" s="1"/>
  <c r="M364" i="15"/>
  <c r="O364" i="15" s="1"/>
  <c r="M365" i="15"/>
  <c r="O365" i="15" s="1"/>
  <c r="M366" i="15"/>
  <c r="O366" i="15" s="1"/>
  <c r="M367" i="15"/>
  <c r="O367" i="15" s="1"/>
  <c r="M368" i="15"/>
  <c r="O368" i="15" s="1"/>
  <c r="M369" i="15"/>
  <c r="O369" i="15" s="1"/>
  <c r="M370" i="15"/>
  <c r="O370" i="15" s="1"/>
  <c r="M371" i="15"/>
  <c r="O371" i="15" s="1"/>
  <c r="M372" i="15"/>
  <c r="O372" i="15" s="1"/>
  <c r="M373" i="15"/>
  <c r="O373" i="15" s="1"/>
  <c r="M374" i="15"/>
  <c r="O374" i="15" s="1"/>
  <c r="M375" i="15"/>
  <c r="O375" i="15" s="1"/>
  <c r="M376" i="15"/>
  <c r="O376" i="15" s="1"/>
  <c r="M377" i="15"/>
  <c r="O377" i="15" s="1"/>
  <c r="M378" i="15"/>
  <c r="O378" i="15" s="1"/>
  <c r="M379" i="15"/>
  <c r="O379" i="15" s="1"/>
  <c r="M380" i="15"/>
  <c r="O380" i="15" s="1"/>
  <c r="M381" i="15"/>
  <c r="O381" i="15" s="1"/>
  <c r="M382" i="15"/>
  <c r="O382" i="15" s="1"/>
  <c r="M383" i="15"/>
  <c r="O383" i="15" s="1"/>
  <c r="M384" i="15"/>
  <c r="O384" i="15" s="1"/>
  <c r="M385" i="15"/>
  <c r="O385" i="15" s="1"/>
  <c r="M386" i="15"/>
  <c r="O386" i="15" s="1"/>
  <c r="M387" i="15"/>
  <c r="O387" i="15" s="1"/>
  <c r="M388" i="15"/>
  <c r="O388" i="15" s="1"/>
  <c r="M389" i="15"/>
  <c r="O389" i="15" s="1"/>
  <c r="M390" i="15"/>
  <c r="O390" i="15" s="1"/>
  <c r="M391" i="15"/>
  <c r="O391" i="15" s="1"/>
  <c r="M392" i="15"/>
  <c r="O392" i="15" s="1"/>
  <c r="M393" i="15"/>
  <c r="O393" i="15" s="1"/>
  <c r="M394" i="15"/>
  <c r="O394" i="15" s="1"/>
  <c r="M395" i="15"/>
  <c r="O395" i="15" s="1"/>
  <c r="M396" i="15"/>
  <c r="O396" i="15" s="1"/>
  <c r="M397" i="15"/>
  <c r="O397" i="15" s="1"/>
  <c r="M398" i="15"/>
  <c r="O398" i="15" s="1"/>
  <c r="M399" i="15"/>
  <c r="O399" i="15" s="1"/>
  <c r="M400" i="15"/>
  <c r="O400" i="15" s="1"/>
  <c r="M401" i="15"/>
  <c r="O401" i="15" s="1"/>
  <c r="M402" i="15"/>
  <c r="O402" i="15" s="1"/>
  <c r="M403" i="15"/>
  <c r="O403" i="15" s="1"/>
  <c r="M404" i="15"/>
  <c r="O404" i="15" s="1"/>
  <c r="M405" i="15"/>
  <c r="O405" i="15" s="1"/>
  <c r="M406" i="15"/>
  <c r="O406" i="15" s="1"/>
  <c r="M407" i="15"/>
  <c r="O407" i="15" s="1"/>
  <c r="M408" i="15"/>
  <c r="O408" i="15" s="1"/>
  <c r="M409" i="15"/>
  <c r="O409" i="15" s="1"/>
  <c r="M410" i="15"/>
  <c r="O410" i="15" s="1"/>
  <c r="M411" i="15"/>
  <c r="O411" i="15" s="1"/>
  <c r="M412" i="15"/>
  <c r="O412" i="15" s="1"/>
  <c r="M413" i="15"/>
  <c r="O413" i="15" s="1"/>
  <c r="M414" i="15"/>
  <c r="O414" i="15" s="1"/>
  <c r="M415" i="15"/>
  <c r="O415" i="15" s="1"/>
  <c r="M416" i="15"/>
  <c r="O416" i="15" s="1"/>
  <c r="M417" i="15"/>
  <c r="O417" i="15" s="1"/>
  <c r="M418" i="15"/>
  <c r="O418" i="15" s="1"/>
  <c r="M419" i="15"/>
  <c r="O419" i="15" s="1"/>
  <c r="M420" i="15"/>
  <c r="O420" i="15" s="1"/>
  <c r="M421" i="15"/>
  <c r="O421" i="15" s="1"/>
  <c r="M422" i="15"/>
  <c r="O422" i="15" s="1"/>
  <c r="M423" i="15"/>
  <c r="O423" i="15" s="1"/>
  <c r="M424" i="15"/>
  <c r="O424" i="15" s="1"/>
  <c r="M425" i="15"/>
  <c r="O425" i="15" s="1"/>
  <c r="M426" i="15"/>
  <c r="O426" i="15" s="1"/>
  <c r="M427" i="15"/>
  <c r="O427" i="15" s="1"/>
  <c r="M428" i="15"/>
  <c r="O428" i="15" s="1"/>
  <c r="M429" i="15"/>
  <c r="O429" i="15" s="1"/>
  <c r="M430" i="15"/>
  <c r="O430" i="15" s="1"/>
  <c r="M431" i="15"/>
  <c r="O431" i="15" s="1"/>
  <c r="M432" i="15"/>
  <c r="O432" i="15" s="1"/>
  <c r="M433" i="15"/>
  <c r="O433" i="15" s="1"/>
  <c r="M434" i="15"/>
  <c r="O434" i="15" s="1"/>
  <c r="M435" i="15"/>
  <c r="O435" i="15" s="1"/>
  <c r="M436" i="15"/>
  <c r="O436" i="15" s="1"/>
  <c r="M437" i="15"/>
  <c r="O437" i="15" s="1"/>
  <c r="M438" i="15"/>
  <c r="O438" i="15" s="1"/>
  <c r="M439" i="15"/>
  <c r="O439" i="15" s="1"/>
  <c r="M440" i="15"/>
  <c r="O440" i="15" s="1"/>
  <c r="M441" i="15"/>
  <c r="O441" i="15" s="1"/>
  <c r="M442" i="15"/>
  <c r="O442" i="15" s="1"/>
  <c r="M443" i="15"/>
  <c r="O443" i="15" s="1"/>
  <c r="M444" i="15"/>
  <c r="O444" i="15" s="1"/>
  <c r="M445" i="15"/>
  <c r="O445" i="15" s="1"/>
  <c r="M446" i="15"/>
  <c r="O446" i="15" s="1"/>
  <c r="M447" i="15"/>
  <c r="O447" i="15" s="1"/>
  <c r="M448" i="15"/>
  <c r="O448" i="15" s="1"/>
  <c r="M449" i="15"/>
  <c r="O449" i="15" s="1"/>
  <c r="M450" i="15"/>
  <c r="O450" i="15" s="1"/>
  <c r="M451" i="15"/>
  <c r="O451" i="15" s="1"/>
  <c r="M452" i="15"/>
  <c r="O452" i="15" s="1"/>
  <c r="M453" i="15"/>
  <c r="O453" i="15" s="1"/>
  <c r="M454" i="15"/>
  <c r="O454" i="15" s="1"/>
  <c r="M455" i="15"/>
  <c r="O455" i="15" s="1"/>
  <c r="M456" i="15"/>
  <c r="O456" i="15" s="1"/>
  <c r="M457" i="15"/>
  <c r="O457" i="15" s="1"/>
  <c r="M458" i="15"/>
  <c r="O458" i="15" s="1"/>
  <c r="M459" i="15"/>
  <c r="O459" i="15" s="1"/>
  <c r="M460" i="15"/>
  <c r="O460" i="15" s="1"/>
  <c r="M461" i="15"/>
  <c r="O461" i="15" s="1"/>
  <c r="M462" i="15"/>
  <c r="O462" i="15" s="1"/>
  <c r="M463" i="15"/>
  <c r="O463" i="15" s="1"/>
  <c r="M464" i="15"/>
  <c r="O464" i="15" s="1"/>
  <c r="M465" i="15"/>
  <c r="O465" i="15" s="1"/>
  <c r="M466" i="15"/>
  <c r="O466" i="15" s="1"/>
  <c r="M467" i="15"/>
  <c r="O467" i="15" s="1"/>
  <c r="M468" i="15"/>
  <c r="O468" i="15" s="1"/>
  <c r="M469" i="15"/>
  <c r="O469" i="15" s="1"/>
  <c r="M470" i="15"/>
  <c r="O470" i="15" s="1"/>
  <c r="M471" i="15"/>
  <c r="O471" i="15" s="1"/>
  <c r="M472" i="15"/>
  <c r="O472" i="15" s="1"/>
  <c r="M473" i="15"/>
  <c r="O473" i="15" s="1"/>
  <c r="M474" i="15"/>
  <c r="O474" i="15" s="1"/>
  <c r="M475" i="15"/>
  <c r="O475" i="15" s="1"/>
  <c r="M476" i="15"/>
  <c r="O476" i="15" s="1"/>
  <c r="M477" i="15"/>
  <c r="O477" i="15" s="1"/>
  <c r="M478" i="15"/>
  <c r="O478" i="15" s="1"/>
  <c r="M479" i="15"/>
  <c r="O479" i="15" s="1"/>
  <c r="M480" i="15"/>
  <c r="O480" i="15" s="1"/>
  <c r="O481" i="15"/>
  <c r="M482" i="15"/>
  <c r="O482" i="15" s="1"/>
  <c r="M483" i="15"/>
  <c r="O483" i="15" s="1"/>
  <c r="M484" i="15"/>
  <c r="O484" i="15" s="1"/>
  <c r="M485" i="15"/>
  <c r="O485" i="15" s="1"/>
  <c r="M486" i="15"/>
  <c r="O486" i="15" s="1"/>
  <c r="M487" i="15"/>
  <c r="O487" i="15" s="1"/>
  <c r="M488" i="15"/>
  <c r="O488" i="15" s="1"/>
  <c r="M489" i="15"/>
  <c r="O489" i="15" s="1"/>
  <c r="M490" i="15"/>
  <c r="O490" i="15" s="1"/>
  <c r="M491" i="15"/>
  <c r="O491" i="15" s="1"/>
  <c r="M492" i="15"/>
  <c r="O492" i="15" s="1"/>
  <c r="M493" i="15"/>
  <c r="O493" i="15" s="1"/>
  <c r="M494" i="15"/>
  <c r="O494" i="15" s="1"/>
  <c r="M495" i="15"/>
  <c r="O495" i="15" s="1"/>
  <c r="M496" i="15"/>
  <c r="O496" i="15" s="1"/>
  <c r="M497" i="15"/>
  <c r="O497" i="15" s="1"/>
  <c r="M498" i="15"/>
  <c r="O498" i="15" s="1"/>
  <c r="M499" i="15"/>
  <c r="O499" i="15" s="1"/>
  <c r="M500" i="15"/>
  <c r="O500" i="15" s="1"/>
  <c r="M501" i="15"/>
  <c r="O501" i="15" s="1"/>
  <c r="M502" i="15"/>
  <c r="O502" i="15" s="1"/>
  <c r="M503" i="15"/>
  <c r="O503" i="15" s="1"/>
  <c r="M504" i="15"/>
  <c r="O504" i="15" s="1"/>
  <c r="M505" i="15"/>
  <c r="O505" i="15" s="1"/>
  <c r="M506" i="15"/>
  <c r="O506" i="15" s="1"/>
  <c r="M507" i="15"/>
  <c r="O507" i="15" s="1"/>
  <c r="M508" i="15"/>
  <c r="O508" i="15" s="1"/>
  <c r="M509" i="15"/>
  <c r="O509" i="15" s="1"/>
  <c r="M510" i="15"/>
  <c r="O510" i="15" s="1"/>
  <c r="M511" i="15"/>
  <c r="O511" i="15" s="1"/>
  <c r="M512" i="15"/>
  <c r="O512" i="15" s="1"/>
  <c r="M513" i="15"/>
  <c r="O513" i="15" s="1"/>
  <c r="M514" i="15"/>
  <c r="O514" i="15" s="1"/>
  <c r="M515" i="15"/>
  <c r="O515" i="15" s="1"/>
  <c r="M516" i="15"/>
  <c r="O516" i="15" s="1"/>
  <c r="M517" i="15"/>
  <c r="O517" i="15" s="1"/>
  <c r="M518" i="15"/>
  <c r="O518" i="15" s="1"/>
  <c r="M519" i="15"/>
  <c r="O519" i="15" s="1"/>
  <c r="M520" i="15"/>
  <c r="O520" i="15" s="1"/>
  <c r="M521" i="15"/>
  <c r="O521" i="15" s="1"/>
  <c r="M522" i="15"/>
  <c r="O522" i="15" s="1"/>
  <c r="M523" i="15"/>
  <c r="O523" i="15" s="1"/>
  <c r="M524" i="15"/>
  <c r="O524" i="15" s="1"/>
  <c r="M525" i="15"/>
  <c r="O525" i="15" s="1"/>
  <c r="M526" i="15"/>
  <c r="O526" i="15" s="1"/>
  <c r="M527" i="15"/>
  <c r="O527" i="15" s="1"/>
  <c r="M528" i="15"/>
  <c r="O528" i="15" s="1"/>
  <c r="M529" i="15"/>
  <c r="O529" i="15" s="1"/>
  <c r="M530" i="15"/>
  <c r="O530" i="15" s="1"/>
  <c r="M531" i="15"/>
  <c r="O531" i="15" s="1"/>
  <c r="M532" i="15"/>
  <c r="O532" i="15" s="1"/>
  <c r="M533" i="15"/>
  <c r="O533" i="15" s="1"/>
  <c r="M534" i="15"/>
  <c r="O534" i="15" s="1"/>
  <c r="M535" i="15"/>
  <c r="O535" i="15" s="1"/>
  <c r="M536" i="15"/>
  <c r="O536" i="15" s="1"/>
  <c r="M537" i="15"/>
  <c r="O537" i="15" s="1"/>
  <c r="M538" i="15"/>
  <c r="O538" i="15" s="1"/>
  <c r="M539" i="15"/>
  <c r="O539" i="15" s="1"/>
  <c r="M540" i="15"/>
  <c r="O540" i="15" s="1"/>
  <c r="M541" i="15"/>
  <c r="O541" i="15" s="1"/>
  <c r="M542" i="15"/>
  <c r="O542" i="15" s="1"/>
  <c r="M543" i="15"/>
  <c r="O543" i="15" s="1"/>
  <c r="M544" i="15"/>
  <c r="O544" i="15" s="1"/>
  <c r="M545" i="15"/>
  <c r="O545" i="15" s="1"/>
  <c r="M546" i="15"/>
  <c r="O546" i="15" s="1"/>
  <c r="M547" i="15"/>
  <c r="O547" i="15" s="1"/>
  <c r="M548" i="15"/>
  <c r="O548" i="15" s="1"/>
  <c r="M549" i="15"/>
  <c r="O549" i="15" s="1"/>
  <c r="M550" i="15"/>
  <c r="O550" i="15" s="1"/>
  <c r="M551" i="15"/>
  <c r="O551" i="15" s="1"/>
  <c r="M552" i="15"/>
  <c r="O552" i="15" s="1"/>
  <c r="M553" i="15"/>
  <c r="O553" i="15" s="1"/>
  <c r="M554" i="15"/>
  <c r="O554" i="15" s="1"/>
  <c r="M555" i="15"/>
  <c r="O555" i="15" s="1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M12" i="15"/>
  <c r="O12" i="15" s="1"/>
  <c r="M13" i="15"/>
  <c r="O13" i="15" s="1"/>
  <c r="O14" i="15"/>
  <c r="M277" i="15"/>
  <c r="M11" i="15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6" i="12"/>
  <c r="M292" i="12"/>
  <c r="M293" i="12"/>
  <c r="M294" i="12"/>
  <c r="M298" i="12"/>
  <c r="M297" i="12" s="1"/>
  <c r="M299" i="12"/>
  <c r="M300" i="12"/>
  <c r="M301" i="12"/>
  <c r="M302" i="12"/>
  <c r="M303" i="12"/>
  <c r="M304" i="12"/>
  <c r="M305" i="12"/>
  <c r="M306" i="12"/>
  <c r="M307" i="12"/>
  <c r="M309" i="12"/>
  <c r="M310" i="12"/>
  <c r="M312" i="12"/>
  <c r="M313" i="12"/>
  <c r="M314" i="12"/>
  <c r="M315" i="12"/>
  <c r="M316" i="12"/>
  <c r="O316" i="12" s="1"/>
  <c r="M317" i="12"/>
  <c r="M318" i="12"/>
  <c r="M319" i="12"/>
  <c r="M320" i="12"/>
  <c r="M321" i="12"/>
  <c r="M323" i="12"/>
  <c r="M324" i="12"/>
  <c r="M326" i="12"/>
  <c r="M327" i="12"/>
  <c r="M328" i="12"/>
  <c r="M329" i="12"/>
  <c r="M330" i="12"/>
  <c r="M331" i="12"/>
  <c r="M332" i="12"/>
  <c r="M333" i="12"/>
  <c r="M334" i="12"/>
  <c r="M335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2" i="12"/>
  <c r="M483" i="12"/>
  <c r="M484" i="12"/>
  <c r="M485" i="12"/>
  <c r="M486" i="12"/>
  <c r="M487" i="12"/>
  <c r="M488" i="12"/>
  <c r="M489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O278" i="12"/>
  <c r="O279" i="12"/>
  <c r="O280" i="12"/>
  <c r="O281" i="12"/>
  <c r="O282" i="12"/>
  <c r="O283" i="12"/>
  <c r="O284" i="12"/>
  <c r="O285" i="12"/>
  <c r="O286" i="12"/>
  <c r="O287" i="12"/>
  <c r="O288" i="12"/>
  <c r="O289" i="12"/>
  <c r="O290" i="12"/>
  <c r="O291" i="12"/>
  <c r="O292" i="12"/>
  <c r="O293" i="12"/>
  <c r="O294" i="12"/>
  <c r="O295" i="12"/>
  <c r="O296" i="12"/>
  <c r="O297" i="12"/>
  <c r="O298" i="12"/>
  <c r="O299" i="12"/>
  <c r="O300" i="12"/>
  <c r="O301" i="12"/>
  <c r="O302" i="12"/>
  <c r="O303" i="12"/>
  <c r="O304" i="12"/>
  <c r="O305" i="12"/>
  <c r="O306" i="12"/>
  <c r="O307" i="12"/>
  <c r="O308" i="12"/>
  <c r="O309" i="12"/>
  <c r="O310" i="12"/>
  <c r="O311" i="12"/>
  <c r="O312" i="12"/>
  <c r="O313" i="12"/>
  <c r="O314" i="12"/>
  <c r="O315" i="12"/>
  <c r="O317" i="12"/>
  <c r="O318" i="12"/>
  <c r="O319" i="12"/>
  <c r="O320" i="12"/>
  <c r="O321" i="12"/>
  <c r="O322" i="12"/>
  <c r="O323" i="12"/>
  <c r="O324" i="12"/>
  <c r="O325" i="12"/>
  <c r="O326" i="12"/>
  <c r="O327" i="12"/>
  <c r="O328" i="12"/>
  <c r="O329" i="12"/>
  <c r="O330" i="12"/>
  <c r="O331" i="12"/>
  <c r="O332" i="12"/>
  <c r="O333" i="12"/>
  <c r="O334" i="12"/>
  <c r="O335" i="12"/>
  <c r="O336" i="12"/>
  <c r="O338" i="12"/>
  <c r="O339" i="12"/>
  <c r="O340" i="12"/>
  <c r="O341" i="12"/>
  <c r="O342" i="12"/>
  <c r="O343" i="12"/>
  <c r="O344" i="12"/>
  <c r="O345" i="12"/>
  <c r="O346" i="12"/>
  <c r="O347" i="12"/>
  <c r="O348" i="12"/>
  <c r="O349" i="12"/>
  <c r="O350" i="12"/>
  <c r="O351" i="12"/>
  <c r="O352" i="12"/>
  <c r="O353" i="12"/>
  <c r="O354" i="12"/>
  <c r="O355" i="12"/>
  <c r="O356" i="12"/>
  <c r="O357" i="12"/>
  <c r="O358" i="12"/>
  <c r="O359" i="12"/>
  <c r="O360" i="12"/>
  <c r="O361" i="12"/>
  <c r="O362" i="12"/>
  <c r="O363" i="12"/>
  <c r="O364" i="12"/>
  <c r="O365" i="12"/>
  <c r="O366" i="12"/>
  <c r="O367" i="12"/>
  <c r="O368" i="12"/>
  <c r="O369" i="12"/>
  <c r="O370" i="12"/>
  <c r="O371" i="12"/>
  <c r="O372" i="12"/>
  <c r="O373" i="12"/>
  <c r="O374" i="12"/>
  <c r="O375" i="12"/>
  <c r="O376" i="12"/>
  <c r="O377" i="12"/>
  <c r="O378" i="12"/>
  <c r="O379" i="12"/>
  <c r="O380" i="12"/>
  <c r="O381" i="12"/>
  <c r="O382" i="12"/>
  <c r="O383" i="12"/>
  <c r="O384" i="12"/>
  <c r="O385" i="12"/>
  <c r="O386" i="12"/>
  <c r="O387" i="12"/>
  <c r="O388" i="12"/>
  <c r="O389" i="12"/>
  <c r="O390" i="12"/>
  <c r="O391" i="12"/>
  <c r="O392" i="12"/>
  <c r="O393" i="12"/>
  <c r="O394" i="12"/>
  <c r="O395" i="12"/>
  <c r="O396" i="12"/>
  <c r="O397" i="12"/>
  <c r="O398" i="12"/>
  <c r="O399" i="12"/>
  <c r="O400" i="12"/>
  <c r="O401" i="12"/>
  <c r="O402" i="12"/>
  <c r="O403" i="12"/>
  <c r="O404" i="12"/>
  <c r="O405" i="12"/>
  <c r="O406" i="12"/>
  <c r="O407" i="12"/>
  <c r="O408" i="12"/>
  <c r="O409" i="12"/>
  <c r="O410" i="12"/>
  <c r="O411" i="12"/>
  <c r="O412" i="12"/>
  <c r="O413" i="12"/>
  <c r="O414" i="12"/>
  <c r="O415" i="12"/>
  <c r="O416" i="12"/>
  <c r="O417" i="12"/>
  <c r="O418" i="12"/>
  <c r="O419" i="12"/>
  <c r="O420" i="12"/>
  <c r="O421" i="12"/>
  <c r="O422" i="12"/>
  <c r="O423" i="12"/>
  <c r="O424" i="12"/>
  <c r="O425" i="12"/>
  <c r="O426" i="12"/>
  <c r="O427" i="12"/>
  <c r="O428" i="12"/>
  <c r="O429" i="12"/>
  <c r="O430" i="12"/>
  <c r="O431" i="12"/>
  <c r="O432" i="12"/>
  <c r="O433" i="12"/>
  <c r="O434" i="12"/>
  <c r="O435" i="12"/>
  <c r="O436" i="12"/>
  <c r="O437" i="12"/>
  <c r="O438" i="12"/>
  <c r="O439" i="12"/>
  <c r="O440" i="12"/>
  <c r="O441" i="12"/>
  <c r="O442" i="12"/>
  <c r="O443" i="12"/>
  <c r="O444" i="12"/>
  <c r="O445" i="12"/>
  <c r="O446" i="12"/>
  <c r="O447" i="12"/>
  <c r="O448" i="12"/>
  <c r="O449" i="12"/>
  <c r="O450" i="12"/>
  <c r="O451" i="12"/>
  <c r="O452" i="12"/>
  <c r="O453" i="12"/>
  <c r="O454" i="12"/>
  <c r="O455" i="12"/>
  <c r="O456" i="12"/>
  <c r="O457" i="12"/>
  <c r="O458" i="12"/>
  <c r="O459" i="12"/>
  <c r="O460" i="12"/>
  <c r="O461" i="12"/>
  <c r="O462" i="12"/>
  <c r="O463" i="12"/>
  <c r="O464" i="12"/>
  <c r="O465" i="12"/>
  <c r="O466" i="12"/>
  <c r="O467" i="12"/>
  <c r="O468" i="12"/>
  <c r="O469" i="12"/>
  <c r="O470" i="12"/>
  <c r="O471" i="12"/>
  <c r="O472" i="12"/>
  <c r="O473" i="12"/>
  <c r="O474" i="12"/>
  <c r="O475" i="12"/>
  <c r="O476" i="12"/>
  <c r="O477" i="12"/>
  <c r="O478" i="12"/>
  <c r="O479" i="12"/>
  <c r="O480" i="12"/>
  <c r="O481" i="12"/>
  <c r="O482" i="12"/>
  <c r="O483" i="12"/>
  <c r="O484" i="12"/>
  <c r="O485" i="12"/>
  <c r="O486" i="12"/>
  <c r="O487" i="12"/>
  <c r="O488" i="12"/>
  <c r="O489" i="12"/>
  <c r="O490" i="12"/>
  <c r="O491" i="12"/>
  <c r="O492" i="12"/>
  <c r="O493" i="12"/>
  <c r="O494" i="12"/>
  <c r="O495" i="12"/>
  <c r="O496" i="12"/>
  <c r="O497" i="12"/>
  <c r="O498" i="12"/>
  <c r="O499" i="12"/>
  <c r="O500" i="12"/>
  <c r="O501" i="12"/>
  <c r="O502" i="12"/>
  <c r="O503" i="12"/>
  <c r="O504" i="12"/>
  <c r="O505" i="12"/>
  <c r="O506" i="12"/>
  <c r="O507" i="12"/>
  <c r="O508" i="12"/>
  <c r="O509" i="12"/>
  <c r="O510" i="12"/>
  <c r="O511" i="12"/>
  <c r="O512" i="12"/>
  <c r="O513" i="12"/>
  <c r="O514" i="12"/>
  <c r="O515" i="12"/>
  <c r="O516" i="12"/>
  <c r="O517" i="12"/>
  <c r="O518" i="12"/>
  <c r="O519" i="12"/>
  <c r="O520" i="12"/>
  <c r="O521" i="12"/>
  <c r="O522" i="12"/>
  <c r="O523" i="12"/>
  <c r="O524" i="12"/>
  <c r="O525" i="12"/>
  <c r="O526" i="12"/>
  <c r="O527" i="12"/>
  <c r="O528" i="12"/>
  <c r="O529" i="12"/>
  <c r="O530" i="12"/>
  <c r="O531" i="12"/>
  <c r="O532" i="12"/>
  <c r="O533" i="12"/>
  <c r="O534" i="12"/>
  <c r="O535" i="12"/>
  <c r="O536" i="12"/>
  <c r="O537" i="12"/>
  <c r="O538" i="12"/>
  <c r="O539" i="12"/>
  <c r="O540" i="12"/>
  <c r="O541" i="12"/>
  <c r="O542" i="12"/>
  <c r="O543" i="12"/>
  <c r="O544" i="12"/>
  <c r="O545" i="12"/>
  <c r="O546" i="12"/>
  <c r="O547" i="12"/>
  <c r="O548" i="12"/>
  <c r="O549" i="12"/>
  <c r="O550" i="12"/>
  <c r="O551" i="12"/>
  <c r="O552" i="12"/>
  <c r="O553" i="12"/>
  <c r="O554" i="12"/>
  <c r="O555" i="12"/>
  <c r="O556" i="12"/>
  <c r="M9" i="12"/>
  <c r="O9" i="12" s="1"/>
  <c r="M10" i="12"/>
  <c r="O10" i="12" s="1"/>
  <c r="M11" i="12"/>
  <c r="O11" i="12" s="1"/>
  <c r="M12" i="12"/>
  <c r="O12" i="12" s="1"/>
  <c r="M13" i="12"/>
  <c r="O13" i="12" s="1"/>
  <c r="O14" i="12"/>
  <c r="M15" i="12"/>
  <c r="M16" i="12"/>
  <c r="O16" i="12" s="1"/>
  <c r="M17" i="12"/>
  <c r="O17" i="12" s="1"/>
  <c r="M18" i="12"/>
  <c r="O18" i="12" s="1"/>
  <c r="M19" i="12"/>
  <c r="O19" i="12" s="1"/>
  <c r="M20" i="12"/>
  <c r="O20" i="12" s="1"/>
  <c r="M21" i="12"/>
  <c r="O21" i="12" s="1"/>
  <c r="M22" i="12"/>
  <c r="O22" i="12" s="1"/>
  <c r="M23" i="12"/>
  <c r="O23" i="12" s="1"/>
  <c r="M24" i="12"/>
  <c r="O24" i="12" s="1"/>
  <c r="M25" i="12"/>
  <c r="O25" i="12" s="1"/>
  <c r="M26" i="12"/>
  <c r="O26" i="12" s="1"/>
  <c r="M27" i="12"/>
  <c r="O27" i="12" s="1"/>
  <c r="M28" i="12"/>
  <c r="O28" i="12" s="1"/>
  <c r="M29" i="12"/>
  <c r="O29" i="12" s="1"/>
  <c r="M30" i="12"/>
  <c r="O30" i="12" s="1"/>
  <c r="M31" i="12"/>
  <c r="O31" i="12" s="1"/>
  <c r="M32" i="12"/>
  <c r="O32" i="12" s="1"/>
  <c r="M33" i="12"/>
  <c r="O33" i="12" s="1"/>
  <c r="M34" i="12"/>
  <c r="O34" i="12" s="1"/>
  <c r="M35" i="12"/>
  <c r="O35" i="12" s="1"/>
  <c r="M36" i="12"/>
  <c r="O36" i="12" s="1"/>
  <c r="M37" i="12"/>
  <c r="O37" i="12" s="1"/>
  <c r="M38" i="12"/>
  <c r="O38" i="12" s="1"/>
  <c r="M39" i="12"/>
  <c r="O39" i="12" s="1"/>
  <c r="M40" i="12"/>
  <c r="O40" i="12" s="1"/>
  <c r="M41" i="12"/>
  <c r="O41" i="12" s="1"/>
  <c r="M42" i="12"/>
  <c r="O42" i="12" s="1"/>
  <c r="M43" i="12"/>
  <c r="O43" i="12" s="1"/>
  <c r="M44" i="12"/>
  <c r="O44" i="12" s="1"/>
  <c r="M45" i="12"/>
  <c r="O45" i="12" s="1"/>
  <c r="M46" i="12"/>
  <c r="O46" i="12" s="1"/>
  <c r="M47" i="12"/>
  <c r="O47" i="12" s="1"/>
  <c r="M48" i="12"/>
  <c r="O48" i="12" s="1"/>
  <c r="M49" i="12"/>
  <c r="O49" i="12" s="1"/>
  <c r="M51" i="12"/>
  <c r="O51" i="12" s="1"/>
  <c r="M52" i="12"/>
  <c r="O52" i="12" s="1"/>
  <c r="M53" i="12"/>
  <c r="O53" i="12" s="1"/>
  <c r="M54" i="12"/>
  <c r="O54" i="12" s="1"/>
  <c r="M55" i="12"/>
  <c r="O55" i="12" s="1"/>
  <c r="M56" i="12"/>
  <c r="O56" i="12" s="1"/>
  <c r="M57" i="12"/>
  <c r="O57" i="12" s="1"/>
  <c r="M58" i="12"/>
  <c r="O58" i="12" s="1"/>
  <c r="M59" i="12"/>
  <c r="O59" i="12" s="1"/>
  <c r="M60" i="12"/>
  <c r="O60" i="12" s="1"/>
  <c r="M61" i="12"/>
  <c r="O61" i="12" s="1"/>
  <c r="M62" i="12"/>
  <c r="O62" i="12" s="1"/>
  <c r="M63" i="12"/>
  <c r="O63" i="12" s="1"/>
  <c r="M64" i="12"/>
  <c r="O64" i="12" s="1"/>
  <c r="M65" i="12"/>
  <c r="O65" i="12" s="1"/>
  <c r="M66" i="12"/>
  <c r="O66" i="12" s="1"/>
  <c r="M67" i="12"/>
  <c r="O67" i="12" s="1"/>
  <c r="M68" i="12"/>
  <c r="O68" i="12" s="1"/>
  <c r="M69" i="12"/>
  <c r="O69" i="12" s="1"/>
  <c r="M70" i="12"/>
  <c r="O70" i="12" s="1"/>
  <c r="M71" i="12"/>
  <c r="O71" i="12" s="1"/>
  <c r="M72" i="12"/>
  <c r="O72" i="12" s="1"/>
  <c r="M73" i="12"/>
  <c r="O73" i="12" s="1"/>
  <c r="M74" i="12"/>
  <c r="O74" i="12" s="1"/>
  <c r="M75" i="12"/>
  <c r="O75" i="12" s="1"/>
  <c r="M76" i="12"/>
  <c r="O76" i="12" s="1"/>
  <c r="M77" i="12"/>
  <c r="O77" i="12" s="1"/>
  <c r="M78" i="12"/>
  <c r="O78" i="12" s="1"/>
  <c r="M79" i="12"/>
  <c r="O79" i="12" s="1"/>
  <c r="M80" i="12"/>
  <c r="O80" i="12" s="1"/>
  <c r="M81" i="12"/>
  <c r="O81" i="12" s="1"/>
  <c r="M82" i="12"/>
  <c r="O82" i="12" s="1"/>
  <c r="M83" i="12"/>
  <c r="O83" i="12" s="1"/>
  <c r="M84" i="12"/>
  <c r="O84" i="12" s="1"/>
  <c r="M85" i="12"/>
  <c r="O85" i="12" s="1"/>
  <c r="M86" i="12"/>
  <c r="O86" i="12" s="1"/>
  <c r="M87" i="12"/>
  <c r="O87" i="12" s="1"/>
  <c r="M88" i="12"/>
  <c r="O88" i="12" s="1"/>
  <c r="M89" i="12"/>
  <c r="O89" i="12" s="1"/>
  <c r="M90" i="12"/>
  <c r="O90" i="12" s="1"/>
  <c r="M91" i="12"/>
  <c r="O91" i="12" s="1"/>
  <c r="M92" i="12"/>
  <c r="O92" i="12" s="1"/>
  <c r="M93" i="12"/>
  <c r="O93" i="12" s="1"/>
  <c r="M94" i="12"/>
  <c r="O94" i="12" s="1"/>
  <c r="M95" i="12"/>
  <c r="O95" i="12" s="1"/>
  <c r="M96" i="12"/>
  <c r="O96" i="12" s="1"/>
  <c r="M97" i="12"/>
  <c r="O97" i="12" s="1"/>
  <c r="M98" i="12"/>
  <c r="O98" i="12" s="1"/>
  <c r="M99" i="12"/>
  <c r="O99" i="12" s="1"/>
  <c r="M100" i="12"/>
  <c r="O100" i="12" s="1"/>
  <c r="M101" i="12"/>
  <c r="O101" i="12" s="1"/>
  <c r="M102" i="12"/>
  <c r="O102" i="12" s="1"/>
  <c r="M103" i="12"/>
  <c r="O103" i="12" s="1"/>
  <c r="M104" i="12"/>
  <c r="O104" i="12" s="1"/>
  <c r="M105" i="12"/>
  <c r="O105" i="12" s="1"/>
  <c r="M106" i="12"/>
  <c r="O106" i="12" s="1"/>
  <c r="M107" i="12"/>
  <c r="O107" i="12" s="1"/>
  <c r="M108" i="12"/>
  <c r="O108" i="12" s="1"/>
  <c r="M109" i="12"/>
  <c r="O109" i="12" s="1"/>
  <c r="M110" i="12"/>
  <c r="O110" i="12" s="1"/>
  <c r="M111" i="12"/>
  <c r="O111" i="12" s="1"/>
  <c r="M112" i="12"/>
  <c r="O112" i="12" s="1"/>
  <c r="M113" i="12"/>
  <c r="O113" i="12" s="1"/>
  <c r="M114" i="12"/>
  <c r="O114" i="12" s="1"/>
  <c r="M115" i="12"/>
  <c r="O115" i="12" s="1"/>
  <c r="M116" i="12"/>
  <c r="O116" i="12" s="1"/>
  <c r="M117" i="12"/>
  <c r="O117" i="12" s="1"/>
  <c r="M118" i="12"/>
  <c r="O118" i="12" s="1"/>
  <c r="M119" i="12"/>
  <c r="O119" i="12" s="1"/>
  <c r="M120" i="12"/>
  <c r="O120" i="12" s="1"/>
  <c r="M121" i="12"/>
  <c r="O121" i="12" s="1"/>
  <c r="M122" i="12"/>
  <c r="O122" i="12" s="1"/>
  <c r="M123" i="12"/>
  <c r="O123" i="12" s="1"/>
  <c r="M124" i="12"/>
  <c r="O124" i="12" s="1"/>
  <c r="M125" i="12"/>
  <c r="O125" i="12" s="1"/>
  <c r="M126" i="12"/>
  <c r="O126" i="12" s="1"/>
  <c r="M127" i="12"/>
  <c r="O127" i="12" s="1"/>
  <c r="M128" i="12"/>
  <c r="O128" i="12" s="1"/>
  <c r="M129" i="12"/>
  <c r="O129" i="12" s="1"/>
  <c r="M130" i="12"/>
  <c r="O130" i="12" s="1"/>
  <c r="M131" i="12"/>
  <c r="O131" i="12" s="1"/>
  <c r="M132" i="12"/>
  <c r="O132" i="12" s="1"/>
  <c r="M133" i="12"/>
  <c r="O133" i="12" s="1"/>
  <c r="M134" i="12"/>
  <c r="O134" i="12" s="1"/>
  <c r="M135" i="12"/>
  <c r="O135" i="12" s="1"/>
  <c r="M136" i="12"/>
  <c r="O136" i="12" s="1"/>
  <c r="M137" i="12"/>
  <c r="O137" i="12" s="1"/>
  <c r="M138" i="12"/>
  <c r="O138" i="12" s="1"/>
  <c r="M139" i="12"/>
  <c r="O139" i="12" s="1"/>
  <c r="M140" i="12"/>
  <c r="O140" i="12" s="1"/>
  <c r="M141" i="12"/>
  <c r="O141" i="12" s="1"/>
  <c r="M142" i="12"/>
  <c r="O142" i="12" s="1"/>
  <c r="M143" i="12"/>
  <c r="O143" i="12" s="1"/>
  <c r="M144" i="12"/>
  <c r="O144" i="12" s="1"/>
  <c r="M145" i="12"/>
  <c r="O145" i="12" s="1"/>
  <c r="M146" i="12"/>
  <c r="O146" i="12" s="1"/>
  <c r="M147" i="12"/>
  <c r="O147" i="12" s="1"/>
  <c r="M148" i="12"/>
  <c r="O148" i="12" s="1"/>
  <c r="M149" i="12"/>
  <c r="O149" i="12" s="1"/>
  <c r="M150" i="12"/>
  <c r="O150" i="12" s="1"/>
  <c r="M151" i="12"/>
  <c r="O151" i="12" s="1"/>
  <c r="M152" i="12"/>
  <c r="O152" i="12" s="1"/>
  <c r="M153" i="12"/>
  <c r="O153" i="12" s="1"/>
  <c r="M154" i="12"/>
  <c r="O154" i="12" s="1"/>
  <c r="M155" i="12"/>
  <c r="O155" i="12" s="1"/>
  <c r="M156" i="12"/>
  <c r="O156" i="12" s="1"/>
  <c r="M157" i="12"/>
  <c r="O157" i="12" s="1"/>
  <c r="M158" i="12"/>
  <c r="O158" i="12" s="1"/>
  <c r="M159" i="12"/>
  <c r="O159" i="12" s="1"/>
  <c r="M160" i="12"/>
  <c r="O160" i="12" s="1"/>
  <c r="M161" i="12"/>
  <c r="O161" i="12" s="1"/>
  <c r="M162" i="12"/>
  <c r="O162" i="12" s="1"/>
  <c r="M163" i="12"/>
  <c r="O163" i="12" s="1"/>
  <c r="M164" i="12"/>
  <c r="O164" i="12" s="1"/>
  <c r="M165" i="12"/>
  <c r="O165" i="12" s="1"/>
  <c r="M166" i="12"/>
  <c r="O166" i="12" s="1"/>
  <c r="M167" i="12"/>
  <c r="O167" i="12" s="1"/>
  <c r="M168" i="12"/>
  <c r="O168" i="12" s="1"/>
  <c r="M169" i="12"/>
  <c r="O169" i="12" s="1"/>
  <c r="M170" i="12"/>
  <c r="O170" i="12" s="1"/>
  <c r="M171" i="12"/>
  <c r="O171" i="12" s="1"/>
  <c r="M172" i="12"/>
  <c r="O172" i="12" s="1"/>
  <c r="M173" i="12"/>
  <c r="O173" i="12" s="1"/>
  <c r="M174" i="12"/>
  <c r="O174" i="12" s="1"/>
  <c r="M175" i="12"/>
  <c r="O175" i="12" s="1"/>
  <c r="M176" i="12"/>
  <c r="O176" i="12" s="1"/>
  <c r="M177" i="12"/>
  <c r="O177" i="12" s="1"/>
  <c r="M178" i="12"/>
  <c r="O178" i="12" s="1"/>
  <c r="M179" i="12"/>
  <c r="O179" i="12" s="1"/>
  <c r="M180" i="12"/>
  <c r="O180" i="12" s="1"/>
  <c r="M181" i="12"/>
  <c r="O181" i="12" s="1"/>
  <c r="M182" i="12"/>
  <c r="O182" i="12" s="1"/>
  <c r="M183" i="12"/>
  <c r="O183" i="12" s="1"/>
  <c r="M184" i="12"/>
  <c r="O184" i="12" s="1"/>
  <c r="M185" i="12"/>
  <c r="O185" i="12" s="1"/>
  <c r="M186" i="12"/>
  <c r="O186" i="12" s="1"/>
  <c r="M187" i="12"/>
  <c r="O187" i="12" s="1"/>
  <c r="M188" i="12"/>
  <c r="O188" i="12" s="1"/>
  <c r="M189" i="12"/>
  <c r="O189" i="12" s="1"/>
  <c r="M190" i="12"/>
  <c r="O190" i="12" s="1"/>
  <c r="M191" i="12"/>
  <c r="O191" i="12" s="1"/>
  <c r="M192" i="12"/>
  <c r="O192" i="12" s="1"/>
  <c r="M193" i="12"/>
  <c r="O193" i="12" s="1"/>
  <c r="M194" i="12"/>
  <c r="O194" i="12" s="1"/>
  <c r="M195" i="12"/>
  <c r="O195" i="12" s="1"/>
  <c r="M196" i="12"/>
  <c r="O196" i="12" s="1"/>
  <c r="M197" i="12"/>
  <c r="O197" i="12" s="1"/>
  <c r="M198" i="12"/>
  <c r="O198" i="12" s="1"/>
  <c r="M199" i="12"/>
  <c r="O199" i="12" s="1"/>
  <c r="M200" i="12"/>
  <c r="O200" i="12" s="1"/>
  <c r="M201" i="12"/>
  <c r="O201" i="12" s="1"/>
  <c r="M202" i="12"/>
  <c r="O202" i="12" s="1"/>
  <c r="M203" i="12"/>
  <c r="O203" i="12" s="1"/>
  <c r="M204" i="12"/>
  <c r="O204" i="12" s="1"/>
  <c r="M205" i="12"/>
  <c r="O205" i="12" s="1"/>
  <c r="M206" i="12"/>
  <c r="O206" i="12" s="1"/>
  <c r="M207" i="12"/>
  <c r="O207" i="12" s="1"/>
  <c r="M208" i="12"/>
  <c r="O208" i="12" s="1"/>
  <c r="M209" i="12"/>
  <c r="O209" i="12" s="1"/>
  <c r="M210" i="12"/>
  <c r="O210" i="12" s="1"/>
  <c r="M211" i="12"/>
  <c r="O211" i="12" s="1"/>
  <c r="M212" i="12"/>
  <c r="O212" i="12" s="1"/>
  <c r="M213" i="12"/>
  <c r="O213" i="12" s="1"/>
  <c r="O214" i="12"/>
  <c r="M215" i="12"/>
  <c r="O215" i="12" s="1"/>
  <c r="M216" i="12"/>
  <c r="O216" i="12" s="1"/>
  <c r="M217" i="12"/>
  <c r="O217" i="12" s="1"/>
  <c r="M218" i="12"/>
  <c r="O218" i="12" s="1"/>
  <c r="M219" i="12"/>
  <c r="O219" i="12" s="1"/>
  <c r="M220" i="12"/>
  <c r="O220" i="12" s="1"/>
  <c r="M221" i="12"/>
  <c r="O221" i="12" s="1"/>
  <c r="M222" i="12"/>
  <c r="O222" i="12" s="1"/>
  <c r="M223" i="12"/>
  <c r="O223" i="12" s="1"/>
  <c r="M224" i="12"/>
  <c r="O224" i="12" s="1"/>
  <c r="M226" i="12"/>
  <c r="O226" i="12" s="1"/>
  <c r="M227" i="12"/>
  <c r="O227" i="12" s="1"/>
  <c r="M228" i="12"/>
  <c r="O228" i="12" s="1"/>
  <c r="M229" i="12"/>
  <c r="O229" i="12" s="1"/>
  <c r="M230" i="12"/>
  <c r="O230" i="12" s="1"/>
  <c r="M231" i="12"/>
  <c r="O231" i="12" s="1"/>
  <c r="M232" i="12"/>
  <c r="O232" i="12" s="1"/>
  <c r="M233" i="12"/>
  <c r="O233" i="12" s="1"/>
  <c r="M234" i="12"/>
  <c r="M235" i="12"/>
  <c r="O235" i="12" s="1"/>
  <c r="M236" i="12"/>
  <c r="O236" i="12" s="1"/>
  <c r="M237" i="12"/>
  <c r="O237" i="12" s="1"/>
  <c r="M238" i="12"/>
  <c r="O238" i="12" s="1"/>
  <c r="M239" i="12"/>
  <c r="O239" i="12" s="1"/>
  <c r="M240" i="12"/>
  <c r="O240" i="12" s="1"/>
  <c r="M241" i="12"/>
  <c r="O241" i="12" s="1"/>
  <c r="M242" i="12"/>
  <c r="O242" i="12" s="1"/>
  <c r="M243" i="12"/>
  <c r="O243" i="12" s="1"/>
  <c r="M244" i="12"/>
  <c r="O244" i="12" s="1"/>
  <c r="M245" i="12"/>
  <c r="O245" i="12" s="1"/>
  <c r="M246" i="12"/>
  <c r="O246" i="12" s="1"/>
  <c r="M247" i="12"/>
  <c r="O247" i="12" s="1"/>
  <c r="M248" i="12"/>
  <c r="O248" i="12" s="1"/>
  <c r="M249" i="12"/>
  <c r="O249" i="12" s="1"/>
  <c r="M250" i="12"/>
  <c r="O250" i="12" s="1"/>
  <c r="M251" i="12"/>
  <c r="O251" i="12" s="1"/>
  <c r="M252" i="12"/>
  <c r="O252" i="12" s="1"/>
  <c r="M253" i="12"/>
  <c r="O253" i="12" s="1"/>
  <c r="M254" i="12"/>
  <c r="O254" i="12" s="1"/>
  <c r="M255" i="12"/>
  <c r="O255" i="12" s="1"/>
  <c r="M256" i="12"/>
  <c r="O256" i="12" s="1"/>
  <c r="M257" i="12"/>
  <c r="O257" i="12" s="1"/>
  <c r="M258" i="12"/>
  <c r="O258" i="12" s="1"/>
  <c r="M259" i="12"/>
  <c r="O259" i="12" s="1"/>
  <c r="M260" i="12"/>
  <c r="O260" i="12" s="1"/>
  <c r="M261" i="12"/>
  <c r="O261" i="12" s="1"/>
  <c r="M262" i="12"/>
  <c r="O262" i="12" s="1"/>
  <c r="M263" i="12"/>
  <c r="O263" i="12" s="1"/>
  <c r="M264" i="12"/>
  <c r="O264" i="12" s="1"/>
  <c r="M265" i="12"/>
  <c r="O265" i="12" s="1"/>
  <c r="M266" i="12"/>
  <c r="O266" i="12" s="1"/>
  <c r="M267" i="12"/>
  <c r="O267" i="12" s="1"/>
  <c r="M268" i="12"/>
  <c r="O268" i="12" s="1"/>
  <c r="M269" i="12"/>
  <c r="O269" i="12" s="1"/>
  <c r="M270" i="12"/>
  <c r="O270" i="12" s="1"/>
  <c r="M271" i="12"/>
  <c r="O271" i="12" s="1"/>
  <c r="M272" i="12"/>
  <c r="O272" i="12" s="1"/>
  <c r="M277" i="12"/>
  <c r="M8" i="12"/>
  <c r="O277" i="12"/>
  <c r="O8" i="12"/>
  <c r="M307" i="27"/>
  <c r="O307" i="27" s="1"/>
  <c r="M309" i="27"/>
  <c r="M310" i="27"/>
  <c r="O310" i="27" s="1"/>
  <c r="M312" i="27"/>
  <c r="M313" i="27"/>
  <c r="O313" i="27" s="1"/>
  <c r="M314" i="27"/>
  <c r="O314" i="27" s="1"/>
  <c r="M315" i="27"/>
  <c r="O315" i="27" s="1"/>
  <c r="M316" i="27"/>
  <c r="O316" i="27" s="1"/>
  <c r="M317" i="27"/>
  <c r="O317" i="27" s="1"/>
  <c r="M318" i="27"/>
  <c r="O318" i="27" s="1"/>
  <c r="M319" i="27"/>
  <c r="O319" i="27" s="1"/>
  <c r="M320" i="27"/>
  <c r="M321" i="27"/>
  <c r="O321" i="27" s="1"/>
  <c r="M323" i="27"/>
  <c r="M324" i="27"/>
  <c r="O324" i="27" s="1"/>
  <c r="M326" i="27"/>
  <c r="M327" i="27"/>
  <c r="O327" i="27" s="1"/>
  <c r="M328" i="27"/>
  <c r="O328" i="27" s="1"/>
  <c r="M329" i="27"/>
  <c r="O329" i="27" s="1"/>
  <c r="M330" i="27"/>
  <c r="O330" i="27" s="1"/>
  <c r="M331" i="27"/>
  <c r="O331" i="27" s="1"/>
  <c r="M332" i="27"/>
  <c r="O332" i="27" s="1"/>
  <c r="M333" i="27"/>
  <c r="O333" i="27" s="1"/>
  <c r="M334" i="27"/>
  <c r="O334" i="27" s="1"/>
  <c r="M335" i="27"/>
  <c r="M338" i="27"/>
  <c r="O338" i="27" s="1"/>
  <c r="M339" i="27"/>
  <c r="O339" i="27" s="1"/>
  <c r="M340" i="27"/>
  <c r="O340" i="27" s="1"/>
  <c r="M341" i="27"/>
  <c r="O341" i="27" s="1"/>
  <c r="M342" i="27"/>
  <c r="O342" i="27" s="1"/>
  <c r="M343" i="27"/>
  <c r="O343" i="27" s="1"/>
  <c r="M344" i="27"/>
  <c r="O344" i="27" s="1"/>
  <c r="M345" i="27"/>
  <c r="O345" i="27" s="1"/>
  <c r="M346" i="27"/>
  <c r="O346" i="27" s="1"/>
  <c r="M347" i="27"/>
  <c r="O347" i="27" s="1"/>
  <c r="M348" i="27"/>
  <c r="O348" i="27" s="1"/>
  <c r="M349" i="27"/>
  <c r="O349" i="27" s="1"/>
  <c r="M350" i="27"/>
  <c r="O350" i="27" s="1"/>
  <c r="M351" i="27"/>
  <c r="O351" i="27" s="1"/>
  <c r="M352" i="27"/>
  <c r="O352" i="27" s="1"/>
  <c r="M353" i="27"/>
  <c r="O353" i="27" s="1"/>
  <c r="M354" i="27"/>
  <c r="O354" i="27" s="1"/>
  <c r="M355" i="27"/>
  <c r="O355" i="27" s="1"/>
  <c r="M356" i="27"/>
  <c r="O356" i="27" s="1"/>
  <c r="M357" i="27"/>
  <c r="O357" i="27" s="1"/>
  <c r="M358" i="27"/>
  <c r="O358" i="27" s="1"/>
  <c r="M359" i="27"/>
  <c r="O359" i="27" s="1"/>
  <c r="M360" i="27"/>
  <c r="O360" i="27" s="1"/>
  <c r="M361" i="27"/>
  <c r="O361" i="27" s="1"/>
  <c r="M362" i="27"/>
  <c r="O362" i="27" s="1"/>
  <c r="M363" i="27"/>
  <c r="O363" i="27" s="1"/>
  <c r="M364" i="27"/>
  <c r="O364" i="27" s="1"/>
  <c r="M365" i="27"/>
  <c r="O365" i="27" s="1"/>
  <c r="M366" i="27"/>
  <c r="O366" i="27" s="1"/>
  <c r="M367" i="27"/>
  <c r="O367" i="27" s="1"/>
  <c r="M368" i="27"/>
  <c r="O368" i="27" s="1"/>
  <c r="M369" i="27"/>
  <c r="O369" i="27" s="1"/>
  <c r="M370" i="27"/>
  <c r="O370" i="27" s="1"/>
  <c r="M371" i="27"/>
  <c r="O371" i="27" s="1"/>
  <c r="M372" i="27"/>
  <c r="O372" i="27" s="1"/>
  <c r="M373" i="27"/>
  <c r="O373" i="27" s="1"/>
  <c r="M374" i="27"/>
  <c r="O374" i="27" s="1"/>
  <c r="M375" i="27"/>
  <c r="O375" i="27" s="1"/>
  <c r="M376" i="27"/>
  <c r="O376" i="27" s="1"/>
  <c r="M377" i="27"/>
  <c r="O377" i="27" s="1"/>
  <c r="M378" i="27"/>
  <c r="O378" i="27" s="1"/>
  <c r="M379" i="27"/>
  <c r="O379" i="27" s="1"/>
  <c r="M380" i="27"/>
  <c r="O380" i="27" s="1"/>
  <c r="M381" i="27"/>
  <c r="O381" i="27" s="1"/>
  <c r="M382" i="27"/>
  <c r="O382" i="27" s="1"/>
  <c r="M383" i="27"/>
  <c r="O383" i="27" s="1"/>
  <c r="M384" i="27"/>
  <c r="O384" i="27" s="1"/>
  <c r="M385" i="27"/>
  <c r="O385" i="27" s="1"/>
  <c r="M386" i="27"/>
  <c r="O386" i="27" s="1"/>
  <c r="M387" i="27"/>
  <c r="O387" i="27" s="1"/>
  <c r="M388" i="27"/>
  <c r="O388" i="27" s="1"/>
  <c r="M389" i="27"/>
  <c r="O389" i="27" s="1"/>
  <c r="M390" i="27"/>
  <c r="O390" i="27" s="1"/>
  <c r="M391" i="27"/>
  <c r="O391" i="27" s="1"/>
  <c r="M392" i="27"/>
  <c r="O392" i="27" s="1"/>
  <c r="M393" i="27"/>
  <c r="O393" i="27" s="1"/>
  <c r="M394" i="27"/>
  <c r="O394" i="27" s="1"/>
  <c r="M395" i="27"/>
  <c r="O395" i="27" s="1"/>
  <c r="M396" i="27"/>
  <c r="O396" i="27" s="1"/>
  <c r="M397" i="27"/>
  <c r="O397" i="27" s="1"/>
  <c r="M398" i="27"/>
  <c r="O398" i="27" s="1"/>
  <c r="M399" i="27"/>
  <c r="O399" i="27" s="1"/>
  <c r="M400" i="27"/>
  <c r="O400" i="27" s="1"/>
  <c r="M401" i="27"/>
  <c r="O401" i="27" s="1"/>
  <c r="M402" i="27"/>
  <c r="O402" i="27" s="1"/>
  <c r="M403" i="27"/>
  <c r="O403" i="27" s="1"/>
  <c r="M404" i="27"/>
  <c r="O404" i="27" s="1"/>
  <c r="M405" i="27"/>
  <c r="O405" i="27" s="1"/>
  <c r="M406" i="27"/>
  <c r="O406" i="27" s="1"/>
  <c r="M407" i="27"/>
  <c r="O407" i="27" s="1"/>
  <c r="M408" i="27"/>
  <c r="O408" i="27" s="1"/>
  <c r="M409" i="27"/>
  <c r="O409" i="27" s="1"/>
  <c r="M410" i="27"/>
  <c r="O410" i="27" s="1"/>
  <c r="M411" i="27"/>
  <c r="O411" i="27" s="1"/>
  <c r="M412" i="27"/>
  <c r="O412" i="27" s="1"/>
  <c r="M413" i="27"/>
  <c r="O413" i="27" s="1"/>
  <c r="M414" i="27"/>
  <c r="O414" i="27" s="1"/>
  <c r="M415" i="27"/>
  <c r="O415" i="27" s="1"/>
  <c r="M416" i="27"/>
  <c r="O416" i="27" s="1"/>
  <c r="M417" i="27"/>
  <c r="O417" i="27" s="1"/>
  <c r="M418" i="27"/>
  <c r="O418" i="27" s="1"/>
  <c r="M419" i="27"/>
  <c r="O419" i="27" s="1"/>
  <c r="M420" i="27"/>
  <c r="O420" i="27" s="1"/>
  <c r="M421" i="27"/>
  <c r="O421" i="27" s="1"/>
  <c r="M422" i="27"/>
  <c r="O422" i="27" s="1"/>
  <c r="M423" i="27"/>
  <c r="O423" i="27" s="1"/>
  <c r="M424" i="27"/>
  <c r="O424" i="27" s="1"/>
  <c r="M425" i="27"/>
  <c r="O425" i="27" s="1"/>
  <c r="M426" i="27"/>
  <c r="O426" i="27" s="1"/>
  <c r="M427" i="27"/>
  <c r="O427" i="27" s="1"/>
  <c r="M428" i="27"/>
  <c r="O428" i="27" s="1"/>
  <c r="M429" i="27"/>
  <c r="O429" i="27" s="1"/>
  <c r="M430" i="27"/>
  <c r="O430" i="27" s="1"/>
  <c r="M431" i="27"/>
  <c r="O431" i="27" s="1"/>
  <c r="M432" i="27"/>
  <c r="O432" i="27" s="1"/>
  <c r="M433" i="27"/>
  <c r="O433" i="27" s="1"/>
  <c r="M434" i="27"/>
  <c r="O434" i="27" s="1"/>
  <c r="M435" i="27"/>
  <c r="O435" i="27" s="1"/>
  <c r="M436" i="27"/>
  <c r="O436" i="27" s="1"/>
  <c r="M437" i="27"/>
  <c r="O437" i="27" s="1"/>
  <c r="M438" i="27"/>
  <c r="O438" i="27" s="1"/>
  <c r="M439" i="27"/>
  <c r="O439" i="27" s="1"/>
  <c r="M440" i="27"/>
  <c r="O440" i="27" s="1"/>
  <c r="M441" i="27"/>
  <c r="O441" i="27" s="1"/>
  <c r="M442" i="27"/>
  <c r="O442" i="27" s="1"/>
  <c r="M443" i="27"/>
  <c r="O443" i="27" s="1"/>
  <c r="M444" i="27"/>
  <c r="O444" i="27" s="1"/>
  <c r="M445" i="27"/>
  <c r="O445" i="27" s="1"/>
  <c r="M446" i="27"/>
  <c r="O446" i="27" s="1"/>
  <c r="M447" i="27"/>
  <c r="O447" i="27" s="1"/>
  <c r="M448" i="27"/>
  <c r="O448" i="27" s="1"/>
  <c r="M449" i="27"/>
  <c r="O449" i="27" s="1"/>
  <c r="M450" i="27"/>
  <c r="O450" i="27" s="1"/>
  <c r="M451" i="27"/>
  <c r="O451" i="27" s="1"/>
  <c r="M452" i="27"/>
  <c r="O452" i="27" s="1"/>
  <c r="M453" i="27"/>
  <c r="O453" i="27" s="1"/>
  <c r="M454" i="27"/>
  <c r="O454" i="27" s="1"/>
  <c r="M455" i="27"/>
  <c r="O455" i="27" s="1"/>
  <c r="M456" i="27"/>
  <c r="O456" i="27" s="1"/>
  <c r="M457" i="27"/>
  <c r="O457" i="27" s="1"/>
  <c r="M458" i="27"/>
  <c r="O458" i="27" s="1"/>
  <c r="M459" i="27"/>
  <c r="O459" i="27" s="1"/>
  <c r="M460" i="27"/>
  <c r="O460" i="27" s="1"/>
  <c r="M461" i="27"/>
  <c r="O461" i="27" s="1"/>
  <c r="M462" i="27"/>
  <c r="O462" i="27" s="1"/>
  <c r="M463" i="27"/>
  <c r="O463" i="27" s="1"/>
  <c r="M464" i="27"/>
  <c r="O464" i="27" s="1"/>
  <c r="M465" i="27"/>
  <c r="O465" i="27" s="1"/>
  <c r="M466" i="27"/>
  <c r="O466" i="27" s="1"/>
  <c r="M467" i="27"/>
  <c r="O467" i="27" s="1"/>
  <c r="M468" i="27"/>
  <c r="O468" i="27" s="1"/>
  <c r="M469" i="27"/>
  <c r="O469" i="27" s="1"/>
  <c r="M470" i="27"/>
  <c r="O470" i="27" s="1"/>
  <c r="M471" i="27"/>
  <c r="O471" i="27" s="1"/>
  <c r="M472" i="27"/>
  <c r="O472" i="27" s="1"/>
  <c r="M473" i="27"/>
  <c r="O473" i="27" s="1"/>
  <c r="M474" i="27"/>
  <c r="O474" i="27" s="1"/>
  <c r="M475" i="27"/>
  <c r="O475" i="27" s="1"/>
  <c r="M476" i="27"/>
  <c r="O476" i="27" s="1"/>
  <c r="M477" i="27"/>
  <c r="O477" i="27" s="1"/>
  <c r="M478" i="27"/>
  <c r="O478" i="27" s="1"/>
  <c r="M479" i="27"/>
  <c r="O479" i="27" s="1"/>
  <c r="M480" i="27"/>
  <c r="O480" i="27" s="1"/>
  <c r="O481" i="27"/>
  <c r="M482" i="27"/>
  <c r="O482" i="27" s="1"/>
  <c r="M483" i="27"/>
  <c r="O483" i="27" s="1"/>
  <c r="M484" i="27"/>
  <c r="O484" i="27" s="1"/>
  <c r="M485" i="27"/>
  <c r="O485" i="27" s="1"/>
  <c r="M486" i="27"/>
  <c r="M487" i="27"/>
  <c r="O487" i="27" s="1"/>
  <c r="M488" i="27"/>
  <c r="O488" i="27" s="1"/>
  <c r="M489" i="27"/>
  <c r="M491" i="27"/>
  <c r="O491" i="27" s="1"/>
  <c r="M492" i="27"/>
  <c r="O492" i="27" s="1"/>
  <c r="M493" i="27"/>
  <c r="O493" i="27" s="1"/>
  <c r="M494" i="27"/>
  <c r="O494" i="27" s="1"/>
  <c r="M495" i="27"/>
  <c r="O495" i="27" s="1"/>
  <c r="M496" i="27"/>
  <c r="O496" i="27" s="1"/>
  <c r="M497" i="27"/>
  <c r="O497" i="27" s="1"/>
  <c r="M498" i="27"/>
  <c r="O498" i="27" s="1"/>
  <c r="M499" i="27"/>
  <c r="O499" i="27" s="1"/>
  <c r="M500" i="27"/>
  <c r="O500" i="27" s="1"/>
  <c r="M501" i="27"/>
  <c r="O501" i="27" s="1"/>
  <c r="M502" i="27"/>
  <c r="O502" i="27" s="1"/>
  <c r="M503" i="27"/>
  <c r="O503" i="27" s="1"/>
  <c r="M504" i="27"/>
  <c r="O504" i="27" s="1"/>
  <c r="M505" i="27"/>
  <c r="O505" i="27" s="1"/>
  <c r="M506" i="27"/>
  <c r="O506" i="27" s="1"/>
  <c r="M507" i="27"/>
  <c r="O507" i="27" s="1"/>
  <c r="M508" i="27"/>
  <c r="O508" i="27" s="1"/>
  <c r="M509" i="27"/>
  <c r="O509" i="27" s="1"/>
  <c r="M510" i="27"/>
  <c r="O510" i="27" s="1"/>
  <c r="M511" i="27"/>
  <c r="O511" i="27" s="1"/>
  <c r="M512" i="27"/>
  <c r="O512" i="27" s="1"/>
  <c r="M513" i="27"/>
  <c r="O513" i="27" s="1"/>
  <c r="M514" i="27"/>
  <c r="O514" i="27" s="1"/>
  <c r="M515" i="27"/>
  <c r="O515" i="27" s="1"/>
  <c r="M516" i="27"/>
  <c r="O516" i="27" s="1"/>
  <c r="M517" i="27"/>
  <c r="O517" i="27" s="1"/>
  <c r="M518" i="27"/>
  <c r="O518" i="27" s="1"/>
  <c r="M519" i="27"/>
  <c r="O519" i="27" s="1"/>
  <c r="M520" i="27"/>
  <c r="O520" i="27" s="1"/>
  <c r="M521" i="27"/>
  <c r="O521" i="27" s="1"/>
  <c r="M522" i="27"/>
  <c r="O522" i="27" s="1"/>
  <c r="M523" i="27"/>
  <c r="O523" i="27" s="1"/>
  <c r="M524" i="27"/>
  <c r="O524" i="27" s="1"/>
  <c r="M525" i="27"/>
  <c r="O525" i="27" s="1"/>
  <c r="M526" i="27"/>
  <c r="O526" i="27" s="1"/>
  <c r="M527" i="27"/>
  <c r="O527" i="27" s="1"/>
  <c r="M528" i="27"/>
  <c r="O528" i="27" s="1"/>
  <c r="M529" i="27"/>
  <c r="O529" i="27" s="1"/>
  <c r="M530" i="27"/>
  <c r="O530" i="27" s="1"/>
  <c r="M531" i="27"/>
  <c r="O531" i="27" s="1"/>
  <c r="M532" i="27"/>
  <c r="O532" i="27" s="1"/>
  <c r="M533" i="27"/>
  <c r="O533" i="27" s="1"/>
  <c r="M534" i="27"/>
  <c r="O534" i="27" s="1"/>
  <c r="M535" i="27"/>
  <c r="O535" i="27" s="1"/>
  <c r="M536" i="27"/>
  <c r="O536" i="27" s="1"/>
  <c r="M537" i="27"/>
  <c r="O537" i="27" s="1"/>
  <c r="M538" i="27"/>
  <c r="O538" i="27" s="1"/>
  <c r="M539" i="27"/>
  <c r="O539" i="27" s="1"/>
  <c r="M540" i="27"/>
  <c r="O540" i="27" s="1"/>
  <c r="M541" i="27"/>
  <c r="O541" i="27" s="1"/>
  <c r="M542" i="27"/>
  <c r="O542" i="27" s="1"/>
  <c r="M543" i="27"/>
  <c r="O543" i="27" s="1"/>
  <c r="M544" i="27"/>
  <c r="O544" i="27" s="1"/>
  <c r="M545" i="27"/>
  <c r="O545" i="27" s="1"/>
  <c r="M546" i="27"/>
  <c r="O546" i="27" s="1"/>
  <c r="M547" i="27"/>
  <c r="O547" i="27" s="1"/>
  <c r="M548" i="27"/>
  <c r="O548" i="27" s="1"/>
  <c r="M549" i="27"/>
  <c r="O549" i="27" s="1"/>
  <c r="M550" i="27"/>
  <c r="O550" i="27" s="1"/>
  <c r="M551" i="27"/>
  <c r="O551" i="27" s="1"/>
  <c r="M552" i="27"/>
  <c r="O552" i="27" s="1"/>
  <c r="M553" i="27"/>
  <c r="O553" i="27" s="1"/>
  <c r="M554" i="27"/>
  <c r="O554" i="27" s="1"/>
  <c r="M555" i="27"/>
  <c r="O555" i="27" s="1"/>
  <c r="M9" i="27"/>
  <c r="O9" i="27" s="1"/>
  <c r="M10" i="27"/>
  <c r="M11" i="27"/>
  <c r="O11" i="27" s="1"/>
  <c r="M12" i="27"/>
  <c r="M13" i="27"/>
  <c r="O13" i="27" s="1"/>
  <c r="M15" i="27"/>
  <c r="M16" i="27"/>
  <c r="O16" i="27" s="1"/>
  <c r="M17" i="27"/>
  <c r="M18" i="27"/>
  <c r="O18" i="27" s="1"/>
  <c r="M19" i="27"/>
  <c r="M20" i="27"/>
  <c r="O20" i="27" s="1"/>
  <c r="M21" i="27"/>
  <c r="M22" i="27"/>
  <c r="O22" i="27" s="1"/>
  <c r="M23" i="27"/>
  <c r="M24" i="27"/>
  <c r="O24" i="27" s="1"/>
  <c r="M25" i="27"/>
  <c r="M26" i="27"/>
  <c r="O26" i="27" s="1"/>
  <c r="M27" i="27"/>
  <c r="M28" i="27"/>
  <c r="O28" i="27" s="1"/>
  <c r="M29" i="27"/>
  <c r="M30" i="27"/>
  <c r="O30" i="27" s="1"/>
  <c r="M31" i="27"/>
  <c r="M32" i="27"/>
  <c r="O32" i="27" s="1"/>
  <c r="M33" i="27"/>
  <c r="M34" i="27"/>
  <c r="O34" i="27" s="1"/>
  <c r="M35" i="27"/>
  <c r="M36" i="27"/>
  <c r="O36" i="27" s="1"/>
  <c r="M37" i="27"/>
  <c r="M38" i="27"/>
  <c r="O38" i="27" s="1"/>
  <c r="M39" i="27"/>
  <c r="M40" i="27"/>
  <c r="O40" i="27" s="1"/>
  <c r="M41" i="27"/>
  <c r="M42" i="27"/>
  <c r="O42" i="27" s="1"/>
  <c r="M43" i="27"/>
  <c r="M44" i="27"/>
  <c r="O44" i="27" s="1"/>
  <c r="M45" i="27"/>
  <c r="M46" i="27"/>
  <c r="O46" i="27" s="1"/>
  <c r="M47" i="27"/>
  <c r="M48" i="27"/>
  <c r="O48" i="27" s="1"/>
  <c r="M49" i="27"/>
  <c r="M51" i="27"/>
  <c r="O51" i="27" s="1"/>
  <c r="M52" i="27"/>
  <c r="M53" i="27"/>
  <c r="O53" i="27" s="1"/>
  <c r="M54" i="27"/>
  <c r="M55" i="27"/>
  <c r="O55" i="27" s="1"/>
  <c r="M56" i="27"/>
  <c r="M57" i="27"/>
  <c r="O57" i="27" s="1"/>
  <c r="M58" i="27"/>
  <c r="M59" i="27"/>
  <c r="O59" i="27" s="1"/>
  <c r="M60" i="27"/>
  <c r="M61" i="27"/>
  <c r="O61" i="27" s="1"/>
  <c r="M62" i="27"/>
  <c r="M63" i="27"/>
  <c r="O63" i="27" s="1"/>
  <c r="M64" i="27"/>
  <c r="M65" i="27"/>
  <c r="O65" i="27" s="1"/>
  <c r="M66" i="27"/>
  <c r="M67" i="27"/>
  <c r="O67" i="27" s="1"/>
  <c r="M68" i="27"/>
  <c r="M69" i="27"/>
  <c r="O69" i="27" s="1"/>
  <c r="M70" i="27"/>
  <c r="M71" i="27"/>
  <c r="O71" i="27" s="1"/>
  <c r="M72" i="27"/>
  <c r="M73" i="27"/>
  <c r="O73" i="27" s="1"/>
  <c r="M74" i="27"/>
  <c r="M75" i="27"/>
  <c r="O75" i="27" s="1"/>
  <c r="M76" i="27"/>
  <c r="M77" i="27"/>
  <c r="O77" i="27" s="1"/>
  <c r="M78" i="27"/>
  <c r="M79" i="27"/>
  <c r="O79" i="27" s="1"/>
  <c r="M80" i="27"/>
  <c r="M81" i="27"/>
  <c r="O81" i="27" s="1"/>
  <c r="M82" i="27"/>
  <c r="M83" i="27"/>
  <c r="O83" i="27" s="1"/>
  <c r="M84" i="27"/>
  <c r="M85" i="27"/>
  <c r="O85" i="27" s="1"/>
  <c r="M86" i="27"/>
  <c r="M87" i="27"/>
  <c r="O87" i="27" s="1"/>
  <c r="M88" i="27"/>
  <c r="M89" i="27"/>
  <c r="O89" i="27" s="1"/>
  <c r="M90" i="27"/>
  <c r="M91" i="27"/>
  <c r="O91" i="27" s="1"/>
  <c r="M92" i="27"/>
  <c r="M93" i="27"/>
  <c r="O93" i="27" s="1"/>
  <c r="M94" i="27"/>
  <c r="M95" i="27"/>
  <c r="O95" i="27" s="1"/>
  <c r="M96" i="27"/>
  <c r="M97" i="27"/>
  <c r="O97" i="27" s="1"/>
  <c r="M98" i="27"/>
  <c r="M99" i="27"/>
  <c r="O99" i="27" s="1"/>
  <c r="M100" i="27"/>
  <c r="M101" i="27"/>
  <c r="O101" i="27" s="1"/>
  <c r="M102" i="27"/>
  <c r="M103" i="27"/>
  <c r="O103" i="27" s="1"/>
  <c r="M104" i="27"/>
  <c r="M105" i="27"/>
  <c r="O105" i="27" s="1"/>
  <c r="M106" i="27"/>
  <c r="M107" i="27"/>
  <c r="O107" i="27" s="1"/>
  <c r="M108" i="27"/>
  <c r="M109" i="27"/>
  <c r="O109" i="27" s="1"/>
  <c r="M110" i="27"/>
  <c r="M111" i="27"/>
  <c r="O111" i="27" s="1"/>
  <c r="M112" i="27"/>
  <c r="M113" i="27"/>
  <c r="O113" i="27" s="1"/>
  <c r="M114" i="27"/>
  <c r="M115" i="27"/>
  <c r="O115" i="27" s="1"/>
  <c r="M116" i="27"/>
  <c r="M117" i="27"/>
  <c r="O117" i="27" s="1"/>
  <c r="M118" i="27"/>
  <c r="M119" i="27"/>
  <c r="O119" i="27" s="1"/>
  <c r="M120" i="27"/>
  <c r="M121" i="27"/>
  <c r="O121" i="27" s="1"/>
  <c r="M122" i="27"/>
  <c r="M123" i="27"/>
  <c r="O123" i="27" s="1"/>
  <c r="M124" i="27"/>
  <c r="M125" i="27"/>
  <c r="O125" i="27" s="1"/>
  <c r="M126" i="27"/>
  <c r="M127" i="27"/>
  <c r="O127" i="27" s="1"/>
  <c r="M128" i="27"/>
  <c r="M129" i="27"/>
  <c r="O129" i="27" s="1"/>
  <c r="M130" i="27"/>
  <c r="M131" i="27"/>
  <c r="O131" i="27" s="1"/>
  <c r="M132" i="27"/>
  <c r="M133" i="27"/>
  <c r="O133" i="27" s="1"/>
  <c r="M134" i="27"/>
  <c r="M135" i="27"/>
  <c r="O135" i="27" s="1"/>
  <c r="M136" i="27"/>
  <c r="M137" i="27"/>
  <c r="O137" i="27" s="1"/>
  <c r="M138" i="27"/>
  <c r="M139" i="27"/>
  <c r="O139" i="27" s="1"/>
  <c r="M140" i="27"/>
  <c r="M141" i="27"/>
  <c r="O141" i="27" s="1"/>
  <c r="M142" i="27"/>
  <c r="M143" i="27"/>
  <c r="O143" i="27" s="1"/>
  <c r="M144" i="27"/>
  <c r="M145" i="27"/>
  <c r="O145" i="27" s="1"/>
  <c r="M146" i="27"/>
  <c r="M147" i="27"/>
  <c r="O147" i="27" s="1"/>
  <c r="M148" i="27"/>
  <c r="M149" i="27"/>
  <c r="O149" i="27" s="1"/>
  <c r="M150" i="27"/>
  <c r="M151" i="27"/>
  <c r="O151" i="27" s="1"/>
  <c r="M152" i="27"/>
  <c r="M153" i="27"/>
  <c r="O153" i="27" s="1"/>
  <c r="M154" i="27"/>
  <c r="M155" i="27"/>
  <c r="O155" i="27" s="1"/>
  <c r="M156" i="27"/>
  <c r="M157" i="27"/>
  <c r="O157" i="27" s="1"/>
  <c r="M158" i="27"/>
  <c r="M159" i="27"/>
  <c r="O159" i="27" s="1"/>
  <c r="M160" i="27"/>
  <c r="M161" i="27"/>
  <c r="O161" i="27" s="1"/>
  <c r="M162" i="27"/>
  <c r="M163" i="27"/>
  <c r="O163" i="27" s="1"/>
  <c r="M164" i="27"/>
  <c r="M165" i="27"/>
  <c r="O165" i="27" s="1"/>
  <c r="M166" i="27"/>
  <c r="M167" i="27"/>
  <c r="O167" i="27" s="1"/>
  <c r="M168" i="27"/>
  <c r="M169" i="27"/>
  <c r="O169" i="27" s="1"/>
  <c r="M170" i="27"/>
  <c r="M171" i="27"/>
  <c r="O171" i="27" s="1"/>
  <c r="M172" i="27"/>
  <c r="M173" i="27"/>
  <c r="O173" i="27" s="1"/>
  <c r="M174" i="27"/>
  <c r="M175" i="27"/>
  <c r="O175" i="27" s="1"/>
  <c r="M176" i="27"/>
  <c r="M177" i="27"/>
  <c r="O177" i="27" s="1"/>
  <c r="M178" i="27"/>
  <c r="M179" i="27"/>
  <c r="O179" i="27" s="1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5" i="27"/>
  <c r="M216" i="27"/>
  <c r="M217" i="27"/>
  <c r="M218" i="27"/>
  <c r="M219" i="27"/>
  <c r="M220" i="27"/>
  <c r="M221" i="27"/>
  <c r="M222" i="27"/>
  <c r="M223" i="27"/>
  <c r="M224" i="27"/>
  <c r="M226" i="27"/>
  <c r="M227" i="27"/>
  <c r="M228" i="27"/>
  <c r="M229" i="27"/>
  <c r="M230" i="27"/>
  <c r="M231" i="27"/>
  <c r="M232" i="27"/>
  <c r="M233" i="27"/>
  <c r="M234" i="27"/>
  <c r="M225" i="27" s="1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O10" i="27"/>
  <c r="O12" i="27"/>
  <c r="O15" i="27"/>
  <c r="O17" i="27"/>
  <c r="O19" i="27"/>
  <c r="O21" i="27"/>
  <c r="O23" i="27"/>
  <c r="O25" i="27"/>
  <c r="O27" i="27"/>
  <c r="O29" i="27"/>
  <c r="O31" i="27"/>
  <c r="O33" i="27"/>
  <c r="O35" i="27"/>
  <c r="O37" i="27"/>
  <c r="O39" i="27"/>
  <c r="O41" i="27"/>
  <c r="O43" i="27"/>
  <c r="O45" i="27"/>
  <c r="O47" i="27"/>
  <c r="O49" i="27"/>
  <c r="O52" i="27"/>
  <c r="O54" i="27"/>
  <c r="O56" i="27"/>
  <c r="O58" i="27"/>
  <c r="O60" i="27"/>
  <c r="O62" i="27"/>
  <c r="O64" i="27"/>
  <c r="O66" i="27"/>
  <c r="O68" i="27"/>
  <c r="O70" i="27"/>
  <c r="O72" i="27"/>
  <c r="O74" i="27"/>
  <c r="O76" i="27"/>
  <c r="O78" i="27"/>
  <c r="O80" i="27"/>
  <c r="O82" i="27"/>
  <c r="O84" i="27"/>
  <c r="O86" i="27"/>
  <c r="O88" i="27"/>
  <c r="O90" i="27"/>
  <c r="O92" i="27"/>
  <c r="O94" i="27"/>
  <c r="O96" i="27"/>
  <c r="O98" i="27"/>
  <c r="O100" i="27"/>
  <c r="O102" i="27"/>
  <c r="O104" i="27"/>
  <c r="O106" i="27"/>
  <c r="O108" i="27"/>
  <c r="O110" i="27"/>
  <c r="O112" i="27"/>
  <c r="O114" i="27"/>
  <c r="O116" i="27"/>
  <c r="O118" i="27"/>
  <c r="O120" i="27"/>
  <c r="O122" i="27"/>
  <c r="O124" i="27"/>
  <c r="O126" i="27"/>
  <c r="O128" i="27"/>
  <c r="O130" i="27"/>
  <c r="O132" i="27"/>
  <c r="O134" i="27"/>
  <c r="O136" i="27"/>
  <c r="O138" i="27"/>
  <c r="O140" i="27"/>
  <c r="O142" i="27"/>
  <c r="O144" i="27"/>
  <c r="O146" i="27"/>
  <c r="O148" i="27"/>
  <c r="O150" i="27"/>
  <c r="O152" i="27"/>
  <c r="O154" i="27"/>
  <c r="O156" i="27"/>
  <c r="O158" i="27"/>
  <c r="O160" i="27"/>
  <c r="O162" i="27"/>
  <c r="O164" i="27"/>
  <c r="O166" i="27"/>
  <c r="O168" i="27"/>
  <c r="O170" i="27"/>
  <c r="O172" i="27"/>
  <c r="O174" i="27"/>
  <c r="O176" i="27"/>
  <c r="O178" i="27"/>
  <c r="O180" i="27"/>
  <c r="O181" i="27"/>
  <c r="O182" i="27"/>
  <c r="O183" i="27"/>
  <c r="O184" i="27"/>
  <c r="O185" i="27"/>
  <c r="O186" i="27"/>
  <c r="O187" i="27"/>
  <c r="O188" i="27"/>
  <c r="O189" i="27"/>
  <c r="O190" i="27"/>
  <c r="O191" i="27"/>
  <c r="O192" i="27"/>
  <c r="O193" i="27"/>
  <c r="O194" i="27"/>
  <c r="O195" i="27"/>
  <c r="O196" i="27"/>
  <c r="O197" i="27"/>
  <c r="O198" i="27"/>
  <c r="O199" i="27"/>
  <c r="O200" i="27"/>
  <c r="O201" i="27"/>
  <c r="O202" i="27"/>
  <c r="O203" i="27"/>
  <c r="O204" i="27"/>
  <c r="O205" i="27"/>
  <c r="O206" i="27"/>
  <c r="O207" i="27"/>
  <c r="O208" i="27"/>
  <c r="O209" i="27"/>
  <c r="O210" i="27"/>
  <c r="O211" i="27"/>
  <c r="O212" i="27"/>
  <c r="O213" i="27"/>
  <c r="O214" i="27"/>
  <c r="O215" i="27"/>
  <c r="O216" i="27"/>
  <c r="O217" i="27"/>
  <c r="O218" i="27"/>
  <c r="O219" i="27"/>
  <c r="O220" i="27"/>
  <c r="O221" i="27"/>
  <c r="O222" i="27"/>
  <c r="O223" i="27"/>
  <c r="O224" i="27"/>
  <c r="O225" i="27"/>
  <c r="O226" i="27"/>
  <c r="O227" i="27"/>
  <c r="O228" i="27"/>
  <c r="O229" i="27"/>
  <c r="O230" i="27"/>
  <c r="O231" i="27"/>
  <c r="O232" i="27"/>
  <c r="O233" i="27"/>
  <c r="O234" i="27"/>
  <c r="O235" i="27"/>
  <c r="O236" i="27"/>
  <c r="O237" i="27"/>
  <c r="O238" i="27"/>
  <c r="O239" i="27"/>
  <c r="O240" i="27"/>
  <c r="O241" i="27"/>
  <c r="O242" i="27"/>
  <c r="O243" i="27"/>
  <c r="O244" i="27"/>
  <c r="O245" i="27"/>
  <c r="O246" i="27"/>
  <c r="O247" i="27"/>
  <c r="O248" i="27"/>
  <c r="O249" i="27"/>
  <c r="O250" i="27"/>
  <c r="O251" i="27"/>
  <c r="O252" i="27"/>
  <c r="O253" i="27"/>
  <c r="O254" i="27"/>
  <c r="O255" i="27"/>
  <c r="O256" i="27"/>
  <c r="O257" i="27"/>
  <c r="O258" i="27"/>
  <c r="O259" i="27"/>
  <c r="O260" i="27"/>
  <c r="O261" i="27"/>
  <c r="O262" i="27"/>
  <c r="O263" i="27"/>
  <c r="O264" i="27"/>
  <c r="O265" i="27"/>
  <c r="O266" i="27"/>
  <c r="O267" i="27"/>
  <c r="O268" i="27"/>
  <c r="O269" i="27"/>
  <c r="O270" i="27"/>
  <c r="O271" i="27"/>
  <c r="M306" i="27"/>
  <c r="O308" i="27" s="1"/>
  <c r="M8" i="27"/>
  <c r="M272" i="27" s="1"/>
  <c r="O272" i="27" s="1"/>
  <c r="O306" i="27"/>
  <c r="O8" i="27"/>
  <c r="M306" i="11"/>
  <c r="O306" i="11" s="1"/>
  <c r="M307" i="11"/>
  <c r="O307" i="11" s="1"/>
  <c r="M309" i="11"/>
  <c r="O311" i="11" s="1"/>
  <c r="M310" i="11"/>
  <c r="O310" i="11" s="1"/>
  <c r="M312" i="11"/>
  <c r="M313" i="11"/>
  <c r="O313" i="11" s="1"/>
  <c r="M314" i="11"/>
  <c r="O314" i="11" s="1"/>
  <c r="M315" i="11"/>
  <c r="O315" i="11" s="1"/>
  <c r="M316" i="11"/>
  <c r="O316" i="11" s="1"/>
  <c r="M317" i="11"/>
  <c r="O317" i="11" s="1"/>
  <c r="M318" i="11"/>
  <c r="O318" i="11" s="1"/>
  <c r="M319" i="11"/>
  <c r="O319" i="11" s="1"/>
  <c r="M320" i="11"/>
  <c r="M321" i="11"/>
  <c r="O321" i="11" s="1"/>
  <c r="M323" i="11"/>
  <c r="O323" i="11" s="1"/>
  <c r="M324" i="11"/>
  <c r="O324" i="11" s="1"/>
  <c r="O325" i="11"/>
  <c r="M326" i="11"/>
  <c r="M327" i="11"/>
  <c r="O327" i="11" s="1"/>
  <c r="M328" i="11"/>
  <c r="O328" i="11" s="1"/>
  <c r="M329" i="11"/>
  <c r="O329" i="11" s="1"/>
  <c r="M330" i="11"/>
  <c r="O330" i="11" s="1"/>
  <c r="M331" i="11"/>
  <c r="O331" i="11" s="1"/>
  <c r="M332" i="11"/>
  <c r="O332" i="11" s="1"/>
  <c r="M333" i="11"/>
  <c r="O333" i="11" s="1"/>
  <c r="M334" i="11"/>
  <c r="O334" i="11" s="1"/>
  <c r="M335" i="11"/>
  <c r="M338" i="11"/>
  <c r="O338" i="11" s="1"/>
  <c r="M339" i="11"/>
  <c r="O339" i="11" s="1"/>
  <c r="M340" i="11"/>
  <c r="O340" i="11" s="1"/>
  <c r="M341" i="11"/>
  <c r="O341" i="11" s="1"/>
  <c r="M342" i="11"/>
  <c r="O342" i="11" s="1"/>
  <c r="M343" i="11"/>
  <c r="O343" i="11" s="1"/>
  <c r="M344" i="11"/>
  <c r="O344" i="11" s="1"/>
  <c r="M345" i="11"/>
  <c r="O345" i="11" s="1"/>
  <c r="M346" i="11"/>
  <c r="O346" i="11" s="1"/>
  <c r="M347" i="11"/>
  <c r="O347" i="11" s="1"/>
  <c r="M348" i="11"/>
  <c r="O348" i="11" s="1"/>
  <c r="M349" i="11"/>
  <c r="O349" i="11" s="1"/>
  <c r="M350" i="11"/>
  <c r="O350" i="11" s="1"/>
  <c r="M351" i="11"/>
  <c r="O351" i="11" s="1"/>
  <c r="M352" i="11"/>
  <c r="O352" i="11" s="1"/>
  <c r="M353" i="11"/>
  <c r="O353" i="11" s="1"/>
  <c r="M354" i="11"/>
  <c r="O354" i="11" s="1"/>
  <c r="M355" i="11"/>
  <c r="O355" i="11" s="1"/>
  <c r="M356" i="11"/>
  <c r="O356" i="11" s="1"/>
  <c r="M357" i="11"/>
  <c r="O357" i="11" s="1"/>
  <c r="M358" i="11"/>
  <c r="O358" i="11" s="1"/>
  <c r="M359" i="11"/>
  <c r="O359" i="11" s="1"/>
  <c r="M360" i="11"/>
  <c r="O360" i="11" s="1"/>
  <c r="M361" i="11"/>
  <c r="O361" i="11" s="1"/>
  <c r="M362" i="11"/>
  <c r="O362" i="11" s="1"/>
  <c r="M363" i="11"/>
  <c r="O363" i="11" s="1"/>
  <c r="M364" i="11"/>
  <c r="O364" i="11" s="1"/>
  <c r="M365" i="11"/>
  <c r="O365" i="11" s="1"/>
  <c r="M366" i="11"/>
  <c r="O366" i="11" s="1"/>
  <c r="M367" i="11"/>
  <c r="O367" i="11" s="1"/>
  <c r="M368" i="11"/>
  <c r="O368" i="11" s="1"/>
  <c r="M369" i="11"/>
  <c r="O369" i="11" s="1"/>
  <c r="M370" i="11"/>
  <c r="O370" i="11" s="1"/>
  <c r="M371" i="11"/>
  <c r="O371" i="11" s="1"/>
  <c r="M372" i="11"/>
  <c r="O372" i="11" s="1"/>
  <c r="M373" i="11"/>
  <c r="O373" i="11" s="1"/>
  <c r="M374" i="11"/>
  <c r="O374" i="11" s="1"/>
  <c r="M375" i="11"/>
  <c r="O375" i="11" s="1"/>
  <c r="M376" i="11"/>
  <c r="O376" i="11" s="1"/>
  <c r="M377" i="11"/>
  <c r="O377" i="11" s="1"/>
  <c r="M378" i="11"/>
  <c r="O378" i="11" s="1"/>
  <c r="M379" i="11"/>
  <c r="O379" i="11" s="1"/>
  <c r="M380" i="11"/>
  <c r="O380" i="11" s="1"/>
  <c r="M381" i="11"/>
  <c r="O381" i="11" s="1"/>
  <c r="M382" i="11"/>
  <c r="O382" i="11" s="1"/>
  <c r="M383" i="11"/>
  <c r="O383" i="11" s="1"/>
  <c r="M384" i="11"/>
  <c r="O384" i="11" s="1"/>
  <c r="M385" i="11"/>
  <c r="O385" i="11" s="1"/>
  <c r="M386" i="11"/>
  <c r="O386" i="11" s="1"/>
  <c r="M387" i="11"/>
  <c r="O387" i="11" s="1"/>
  <c r="M388" i="11"/>
  <c r="O388" i="11" s="1"/>
  <c r="M389" i="11"/>
  <c r="O389" i="11" s="1"/>
  <c r="M390" i="11"/>
  <c r="O390" i="11" s="1"/>
  <c r="M391" i="11"/>
  <c r="O391" i="11" s="1"/>
  <c r="M392" i="11"/>
  <c r="O392" i="11" s="1"/>
  <c r="M393" i="11"/>
  <c r="O393" i="11" s="1"/>
  <c r="M394" i="11"/>
  <c r="O394" i="11" s="1"/>
  <c r="M395" i="11"/>
  <c r="O395" i="11" s="1"/>
  <c r="M396" i="11"/>
  <c r="O396" i="11" s="1"/>
  <c r="M397" i="11"/>
  <c r="O397" i="11" s="1"/>
  <c r="M398" i="11"/>
  <c r="O398" i="11" s="1"/>
  <c r="M399" i="11"/>
  <c r="O399" i="11" s="1"/>
  <c r="M400" i="11"/>
  <c r="O400" i="11" s="1"/>
  <c r="M401" i="11"/>
  <c r="O401" i="11" s="1"/>
  <c r="M402" i="11"/>
  <c r="O402" i="11" s="1"/>
  <c r="M403" i="11"/>
  <c r="O403" i="11" s="1"/>
  <c r="M404" i="11"/>
  <c r="O404" i="11" s="1"/>
  <c r="M405" i="11"/>
  <c r="O405" i="11" s="1"/>
  <c r="M406" i="11"/>
  <c r="O406" i="11" s="1"/>
  <c r="M407" i="11"/>
  <c r="O407" i="11" s="1"/>
  <c r="M408" i="11"/>
  <c r="O408" i="11" s="1"/>
  <c r="M409" i="11"/>
  <c r="O409" i="11" s="1"/>
  <c r="M410" i="11"/>
  <c r="O410" i="11" s="1"/>
  <c r="M411" i="11"/>
  <c r="O411" i="11" s="1"/>
  <c r="M412" i="11"/>
  <c r="O412" i="11" s="1"/>
  <c r="M413" i="11"/>
  <c r="O413" i="11" s="1"/>
  <c r="M414" i="11"/>
  <c r="O414" i="11" s="1"/>
  <c r="M415" i="11"/>
  <c r="O415" i="11" s="1"/>
  <c r="M416" i="11"/>
  <c r="O416" i="11" s="1"/>
  <c r="M417" i="11"/>
  <c r="O417" i="11" s="1"/>
  <c r="M418" i="11"/>
  <c r="O418" i="11" s="1"/>
  <c r="M419" i="11"/>
  <c r="O419" i="11" s="1"/>
  <c r="M420" i="11"/>
  <c r="O420" i="11" s="1"/>
  <c r="M421" i="11"/>
  <c r="O421" i="11" s="1"/>
  <c r="M422" i="11"/>
  <c r="O422" i="11" s="1"/>
  <c r="M423" i="11"/>
  <c r="O423" i="11" s="1"/>
  <c r="M424" i="11"/>
  <c r="O424" i="11" s="1"/>
  <c r="M425" i="11"/>
  <c r="O425" i="11" s="1"/>
  <c r="M426" i="11"/>
  <c r="O426" i="11" s="1"/>
  <c r="M427" i="11"/>
  <c r="O427" i="11" s="1"/>
  <c r="M428" i="11"/>
  <c r="O428" i="11" s="1"/>
  <c r="M429" i="11"/>
  <c r="O429" i="11" s="1"/>
  <c r="M430" i="11"/>
  <c r="O430" i="11" s="1"/>
  <c r="M431" i="11"/>
  <c r="O431" i="11" s="1"/>
  <c r="M432" i="11"/>
  <c r="O432" i="11" s="1"/>
  <c r="M433" i="11"/>
  <c r="O433" i="11" s="1"/>
  <c r="M434" i="11"/>
  <c r="O434" i="11" s="1"/>
  <c r="M435" i="11"/>
  <c r="O435" i="11" s="1"/>
  <c r="M436" i="11"/>
  <c r="O436" i="11" s="1"/>
  <c r="M437" i="11"/>
  <c r="O437" i="11" s="1"/>
  <c r="M438" i="11"/>
  <c r="O438" i="11" s="1"/>
  <c r="M439" i="11"/>
  <c r="O439" i="11" s="1"/>
  <c r="M440" i="11"/>
  <c r="O440" i="11" s="1"/>
  <c r="M441" i="11"/>
  <c r="O441" i="11" s="1"/>
  <c r="M442" i="11"/>
  <c r="O442" i="11" s="1"/>
  <c r="M443" i="11"/>
  <c r="O443" i="11" s="1"/>
  <c r="M444" i="11"/>
  <c r="O444" i="11" s="1"/>
  <c r="M445" i="11"/>
  <c r="O445" i="11" s="1"/>
  <c r="M446" i="11"/>
  <c r="O446" i="11" s="1"/>
  <c r="M447" i="11"/>
  <c r="O447" i="11" s="1"/>
  <c r="M448" i="11"/>
  <c r="O448" i="11" s="1"/>
  <c r="M449" i="11"/>
  <c r="O449" i="11" s="1"/>
  <c r="M450" i="11"/>
  <c r="O450" i="11" s="1"/>
  <c r="M451" i="11"/>
  <c r="O451" i="11" s="1"/>
  <c r="M452" i="11"/>
  <c r="O452" i="11" s="1"/>
  <c r="M453" i="11"/>
  <c r="O453" i="11" s="1"/>
  <c r="M454" i="11"/>
  <c r="O454" i="11" s="1"/>
  <c r="M455" i="11"/>
  <c r="O455" i="11" s="1"/>
  <c r="M456" i="11"/>
  <c r="O456" i="11" s="1"/>
  <c r="M457" i="11"/>
  <c r="O457" i="11" s="1"/>
  <c r="M458" i="11"/>
  <c r="O458" i="11" s="1"/>
  <c r="M459" i="11"/>
  <c r="O459" i="11" s="1"/>
  <c r="M460" i="11"/>
  <c r="O460" i="11" s="1"/>
  <c r="M461" i="11"/>
  <c r="O461" i="11" s="1"/>
  <c r="M462" i="11"/>
  <c r="O462" i="11" s="1"/>
  <c r="M463" i="11"/>
  <c r="O463" i="11" s="1"/>
  <c r="M464" i="11"/>
  <c r="O464" i="11" s="1"/>
  <c r="M465" i="11"/>
  <c r="O465" i="11" s="1"/>
  <c r="M466" i="11"/>
  <c r="O466" i="11" s="1"/>
  <c r="M467" i="11"/>
  <c r="O467" i="11" s="1"/>
  <c r="M468" i="11"/>
  <c r="O468" i="11" s="1"/>
  <c r="M469" i="11"/>
  <c r="O469" i="11" s="1"/>
  <c r="M470" i="11"/>
  <c r="O470" i="11" s="1"/>
  <c r="M471" i="11"/>
  <c r="O471" i="11" s="1"/>
  <c r="M472" i="11"/>
  <c r="O472" i="11" s="1"/>
  <c r="M473" i="11"/>
  <c r="O473" i="11" s="1"/>
  <c r="M474" i="11"/>
  <c r="O474" i="11" s="1"/>
  <c r="M475" i="11"/>
  <c r="O475" i="11" s="1"/>
  <c r="M476" i="11"/>
  <c r="O476" i="11" s="1"/>
  <c r="M477" i="11"/>
  <c r="O477" i="11" s="1"/>
  <c r="M478" i="11"/>
  <c r="O478" i="11" s="1"/>
  <c r="M479" i="11"/>
  <c r="O479" i="11" s="1"/>
  <c r="M480" i="11"/>
  <c r="O480" i="11" s="1"/>
  <c r="O481" i="11"/>
  <c r="M482" i="11"/>
  <c r="O482" i="11" s="1"/>
  <c r="M483" i="11"/>
  <c r="O483" i="11" s="1"/>
  <c r="M484" i="11"/>
  <c r="O484" i="11" s="1"/>
  <c r="M485" i="11"/>
  <c r="O485" i="11" s="1"/>
  <c r="M486" i="11"/>
  <c r="O486" i="11" s="1"/>
  <c r="M487" i="11"/>
  <c r="O487" i="11" s="1"/>
  <c r="M488" i="11"/>
  <c r="O488" i="11" s="1"/>
  <c r="M489" i="11"/>
  <c r="O489" i="11" s="1"/>
  <c r="M490" i="11"/>
  <c r="O490" i="11" s="1"/>
  <c r="M491" i="11"/>
  <c r="O491" i="11" s="1"/>
  <c r="M492" i="11"/>
  <c r="O492" i="11" s="1"/>
  <c r="M493" i="11"/>
  <c r="O493" i="11" s="1"/>
  <c r="M494" i="11"/>
  <c r="O494" i="11" s="1"/>
  <c r="M495" i="11"/>
  <c r="O495" i="11" s="1"/>
  <c r="M496" i="11"/>
  <c r="O496" i="11" s="1"/>
  <c r="M497" i="11"/>
  <c r="O497" i="11" s="1"/>
  <c r="M498" i="11"/>
  <c r="O498" i="11" s="1"/>
  <c r="M499" i="11"/>
  <c r="O499" i="11" s="1"/>
  <c r="M500" i="11"/>
  <c r="O500" i="11" s="1"/>
  <c r="M501" i="11"/>
  <c r="O501" i="11" s="1"/>
  <c r="M502" i="11"/>
  <c r="O502" i="11" s="1"/>
  <c r="M503" i="11"/>
  <c r="O503" i="11" s="1"/>
  <c r="M504" i="11"/>
  <c r="O504" i="11" s="1"/>
  <c r="M505" i="11"/>
  <c r="O505" i="11" s="1"/>
  <c r="M506" i="11"/>
  <c r="O506" i="11" s="1"/>
  <c r="M507" i="11"/>
  <c r="O507" i="11" s="1"/>
  <c r="M508" i="11"/>
  <c r="O508" i="11" s="1"/>
  <c r="M509" i="11"/>
  <c r="O509" i="11" s="1"/>
  <c r="M510" i="11"/>
  <c r="O510" i="11" s="1"/>
  <c r="M511" i="11"/>
  <c r="O511" i="11" s="1"/>
  <c r="M512" i="11"/>
  <c r="O512" i="11" s="1"/>
  <c r="M513" i="11"/>
  <c r="O513" i="11" s="1"/>
  <c r="M514" i="11"/>
  <c r="O514" i="11" s="1"/>
  <c r="M515" i="11"/>
  <c r="O515" i="11" s="1"/>
  <c r="M516" i="11"/>
  <c r="O516" i="11" s="1"/>
  <c r="M517" i="11"/>
  <c r="O517" i="11" s="1"/>
  <c r="M518" i="11"/>
  <c r="O518" i="11" s="1"/>
  <c r="M519" i="11"/>
  <c r="O519" i="11" s="1"/>
  <c r="M520" i="11"/>
  <c r="O520" i="11" s="1"/>
  <c r="M521" i="11"/>
  <c r="O521" i="11" s="1"/>
  <c r="M522" i="11"/>
  <c r="O522" i="11" s="1"/>
  <c r="M523" i="11"/>
  <c r="O523" i="11" s="1"/>
  <c r="M524" i="11"/>
  <c r="O524" i="11" s="1"/>
  <c r="M525" i="11"/>
  <c r="O525" i="11" s="1"/>
  <c r="M526" i="11"/>
  <c r="O526" i="11" s="1"/>
  <c r="M527" i="11"/>
  <c r="O527" i="11" s="1"/>
  <c r="M528" i="11"/>
  <c r="O528" i="11" s="1"/>
  <c r="M529" i="11"/>
  <c r="O529" i="11" s="1"/>
  <c r="M530" i="11"/>
  <c r="O530" i="11" s="1"/>
  <c r="M531" i="11"/>
  <c r="O531" i="11" s="1"/>
  <c r="M532" i="11"/>
  <c r="O532" i="11" s="1"/>
  <c r="M533" i="11"/>
  <c r="O533" i="11" s="1"/>
  <c r="M534" i="11"/>
  <c r="O534" i="11" s="1"/>
  <c r="M535" i="11"/>
  <c r="O535" i="11" s="1"/>
  <c r="M536" i="11"/>
  <c r="O536" i="11" s="1"/>
  <c r="M537" i="11"/>
  <c r="O537" i="11" s="1"/>
  <c r="M538" i="11"/>
  <c r="O538" i="11" s="1"/>
  <c r="M539" i="11"/>
  <c r="O539" i="11" s="1"/>
  <c r="M540" i="11"/>
  <c r="O540" i="11" s="1"/>
  <c r="M541" i="11"/>
  <c r="O541" i="11" s="1"/>
  <c r="M542" i="11"/>
  <c r="O542" i="11" s="1"/>
  <c r="M543" i="11"/>
  <c r="O543" i="11" s="1"/>
  <c r="M544" i="11"/>
  <c r="O544" i="11" s="1"/>
  <c r="M545" i="11"/>
  <c r="O545" i="11" s="1"/>
  <c r="M546" i="11"/>
  <c r="O546" i="11" s="1"/>
  <c r="M547" i="11"/>
  <c r="O547" i="11" s="1"/>
  <c r="M548" i="11"/>
  <c r="O548" i="11" s="1"/>
  <c r="M549" i="11"/>
  <c r="O549" i="11" s="1"/>
  <c r="M550" i="11"/>
  <c r="O550" i="11" s="1"/>
  <c r="M551" i="11"/>
  <c r="O551" i="11" s="1"/>
  <c r="M552" i="11"/>
  <c r="O552" i="11" s="1"/>
  <c r="M553" i="11"/>
  <c r="O553" i="11" s="1"/>
  <c r="M554" i="11"/>
  <c r="O554" i="11" s="1"/>
  <c r="M555" i="11"/>
  <c r="O555" i="11" s="1"/>
  <c r="M9" i="11"/>
  <c r="O9" i="11" s="1"/>
  <c r="M10" i="11"/>
  <c r="O10" i="11" s="1"/>
  <c r="M11" i="11"/>
  <c r="O11" i="11" s="1"/>
  <c r="M12" i="11"/>
  <c r="O12" i="11" s="1"/>
  <c r="M13" i="11"/>
  <c r="O13" i="11" s="1"/>
  <c r="M15" i="11"/>
  <c r="O15" i="11" s="1"/>
  <c r="M16" i="11"/>
  <c r="O16" i="11" s="1"/>
  <c r="M17" i="11"/>
  <c r="O17" i="11" s="1"/>
  <c r="M18" i="11"/>
  <c r="O18" i="11" s="1"/>
  <c r="M19" i="11"/>
  <c r="O19" i="11" s="1"/>
  <c r="M20" i="11"/>
  <c r="O20" i="11" s="1"/>
  <c r="M21" i="11"/>
  <c r="O21" i="11" s="1"/>
  <c r="M22" i="11"/>
  <c r="O22" i="11" s="1"/>
  <c r="M23" i="11"/>
  <c r="O23" i="11" s="1"/>
  <c r="M24" i="11"/>
  <c r="O24" i="11" s="1"/>
  <c r="M25" i="11"/>
  <c r="O25" i="11" s="1"/>
  <c r="M26" i="11"/>
  <c r="O26" i="11" s="1"/>
  <c r="M27" i="11"/>
  <c r="O27" i="11" s="1"/>
  <c r="M28" i="11"/>
  <c r="O28" i="11" s="1"/>
  <c r="M29" i="11"/>
  <c r="O29" i="11" s="1"/>
  <c r="M30" i="11"/>
  <c r="O30" i="11" s="1"/>
  <c r="M31" i="11"/>
  <c r="O31" i="11" s="1"/>
  <c r="M32" i="11"/>
  <c r="O32" i="11" s="1"/>
  <c r="M33" i="11"/>
  <c r="O33" i="11" s="1"/>
  <c r="M34" i="11"/>
  <c r="O34" i="11" s="1"/>
  <c r="M35" i="11"/>
  <c r="O35" i="11" s="1"/>
  <c r="M36" i="11"/>
  <c r="O36" i="11" s="1"/>
  <c r="M37" i="11"/>
  <c r="O37" i="11" s="1"/>
  <c r="M38" i="11"/>
  <c r="O38" i="11" s="1"/>
  <c r="M39" i="11"/>
  <c r="O39" i="11" s="1"/>
  <c r="M40" i="11"/>
  <c r="O40" i="11" s="1"/>
  <c r="M41" i="11"/>
  <c r="O41" i="11" s="1"/>
  <c r="M42" i="11"/>
  <c r="O42" i="11" s="1"/>
  <c r="M43" i="11"/>
  <c r="O43" i="11" s="1"/>
  <c r="M44" i="11"/>
  <c r="O44" i="11" s="1"/>
  <c r="M45" i="11"/>
  <c r="O45" i="11" s="1"/>
  <c r="M46" i="11"/>
  <c r="O46" i="11" s="1"/>
  <c r="M47" i="11"/>
  <c r="O47" i="11" s="1"/>
  <c r="M48" i="11"/>
  <c r="O48" i="11" s="1"/>
  <c r="M49" i="11"/>
  <c r="O49" i="11" s="1"/>
  <c r="M51" i="11"/>
  <c r="O51" i="11" s="1"/>
  <c r="M52" i="11"/>
  <c r="O52" i="11" s="1"/>
  <c r="M53" i="11"/>
  <c r="O53" i="11" s="1"/>
  <c r="M54" i="11"/>
  <c r="O54" i="11" s="1"/>
  <c r="M55" i="11"/>
  <c r="O55" i="11" s="1"/>
  <c r="M56" i="11"/>
  <c r="O56" i="11" s="1"/>
  <c r="M57" i="11"/>
  <c r="O57" i="11" s="1"/>
  <c r="M58" i="11"/>
  <c r="O58" i="11" s="1"/>
  <c r="M59" i="11"/>
  <c r="O59" i="11" s="1"/>
  <c r="M60" i="11"/>
  <c r="O60" i="11" s="1"/>
  <c r="M61" i="11"/>
  <c r="O61" i="11" s="1"/>
  <c r="M62" i="11"/>
  <c r="O62" i="11" s="1"/>
  <c r="M63" i="11"/>
  <c r="O63" i="11" s="1"/>
  <c r="M64" i="11"/>
  <c r="O64" i="11" s="1"/>
  <c r="M65" i="11"/>
  <c r="O65" i="11" s="1"/>
  <c r="M66" i="11"/>
  <c r="O66" i="11" s="1"/>
  <c r="M67" i="11"/>
  <c r="O67" i="11" s="1"/>
  <c r="M68" i="11"/>
  <c r="O68" i="11" s="1"/>
  <c r="M69" i="11"/>
  <c r="O69" i="11" s="1"/>
  <c r="M70" i="11"/>
  <c r="O70" i="11" s="1"/>
  <c r="M71" i="11"/>
  <c r="O71" i="11" s="1"/>
  <c r="M72" i="11"/>
  <c r="O72" i="11" s="1"/>
  <c r="M73" i="11"/>
  <c r="O73" i="11" s="1"/>
  <c r="M74" i="11"/>
  <c r="O74" i="11" s="1"/>
  <c r="M75" i="11"/>
  <c r="O75" i="11" s="1"/>
  <c r="M76" i="11"/>
  <c r="O76" i="11" s="1"/>
  <c r="M77" i="11"/>
  <c r="O77" i="11" s="1"/>
  <c r="M78" i="11"/>
  <c r="O78" i="11" s="1"/>
  <c r="M79" i="11"/>
  <c r="O79" i="11" s="1"/>
  <c r="M80" i="11"/>
  <c r="O80" i="11" s="1"/>
  <c r="M81" i="11"/>
  <c r="O81" i="11" s="1"/>
  <c r="M82" i="11"/>
  <c r="O82" i="11" s="1"/>
  <c r="M83" i="11"/>
  <c r="O83" i="11" s="1"/>
  <c r="M84" i="11"/>
  <c r="O84" i="11" s="1"/>
  <c r="M85" i="11"/>
  <c r="O85" i="11" s="1"/>
  <c r="M86" i="11"/>
  <c r="O86" i="11" s="1"/>
  <c r="M87" i="11"/>
  <c r="O87" i="11" s="1"/>
  <c r="M88" i="11"/>
  <c r="O88" i="11" s="1"/>
  <c r="M89" i="11"/>
  <c r="O89" i="11" s="1"/>
  <c r="M90" i="11"/>
  <c r="O90" i="11" s="1"/>
  <c r="M91" i="11"/>
  <c r="O91" i="11" s="1"/>
  <c r="M92" i="11"/>
  <c r="O92" i="11" s="1"/>
  <c r="M93" i="11"/>
  <c r="O93" i="11" s="1"/>
  <c r="M94" i="11"/>
  <c r="O94" i="11" s="1"/>
  <c r="M95" i="11"/>
  <c r="O95" i="11" s="1"/>
  <c r="M96" i="11"/>
  <c r="O96" i="11" s="1"/>
  <c r="M97" i="11"/>
  <c r="O97" i="11" s="1"/>
  <c r="M98" i="11"/>
  <c r="O98" i="11" s="1"/>
  <c r="M99" i="11"/>
  <c r="O99" i="11" s="1"/>
  <c r="M100" i="11"/>
  <c r="O100" i="11" s="1"/>
  <c r="M101" i="11"/>
  <c r="O101" i="11" s="1"/>
  <c r="M102" i="11"/>
  <c r="O102" i="11" s="1"/>
  <c r="M103" i="11"/>
  <c r="O103" i="11" s="1"/>
  <c r="M104" i="11"/>
  <c r="O104" i="11" s="1"/>
  <c r="M105" i="11"/>
  <c r="O105" i="11" s="1"/>
  <c r="M106" i="11"/>
  <c r="O106" i="11" s="1"/>
  <c r="M107" i="11"/>
  <c r="O107" i="11" s="1"/>
  <c r="M108" i="11"/>
  <c r="O108" i="11" s="1"/>
  <c r="M109" i="11"/>
  <c r="O109" i="11" s="1"/>
  <c r="M110" i="11"/>
  <c r="O110" i="11" s="1"/>
  <c r="M111" i="11"/>
  <c r="O111" i="11" s="1"/>
  <c r="M112" i="11"/>
  <c r="O112" i="11" s="1"/>
  <c r="M113" i="11"/>
  <c r="O113" i="11" s="1"/>
  <c r="M114" i="11"/>
  <c r="O114" i="11" s="1"/>
  <c r="M115" i="11"/>
  <c r="O115" i="11" s="1"/>
  <c r="M116" i="11"/>
  <c r="O116" i="11" s="1"/>
  <c r="M117" i="11"/>
  <c r="O117" i="11" s="1"/>
  <c r="M118" i="11"/>
  <c r="O118" i="11" s="1"/>
  <c r="M119" i="11"/>
  <c r="O119" i="11" s="1"/>
  <c r="M120" i="11"/>
  <c r="O120" i="11" s="1"/>
  <c r="M121" i="11"/>
  <c r="O121" i="11" s="1"/>
  <c r="M122" i="11"/>
  <c r="O122" i="11" s="1"/>
  <c r="M123" i="11"/>
  <c r="O123" i="11" s="1"/>
  <c r="M124" i="11"/>
  <c r="O124" i="11" s="1"/>
  <c r="M125" i="11"/>
  <c r="O125" i="11" s="1"/>
  <c r="M126" i="11"/>
  <c r="O126" i="11" s="1"/>
  <c r="M127" i="11"/>
  <c r="O127" i="11" s="1"/>
  <c r="M128" i="11"/>
  <c r="O128" i="11" s="1"/>
  <c r="M129" i="11"/>
  <c r="O129" i="11" s="1"/>
  <c r="M130" i="11"/>
  <c r="O130" i="11" s="1"/>
  <c r="M131" i="11"/>
  <c r="O131" i="11" s="1"/>
  <c r="M132" i="11"/>
  <c r="O132" i="11" s="1"/>
  <c r="M133" i="11"/>
  <c r="O133" i="11" s="1"/>
  <c r="M134" i="11"/>
  <c r="O134" i="11" s="1"/>
  <c r="M135" i="11"/>
  <c r="O135" i="11" s="1"/>
  <c r="M136" i="11"/>
  <c r="O136" i="11" s="1"/>
  <c r="M137" i="11"/>
  <c r="O137" i="11" s="1"/>
  <c r="M138" i="11"/>
  <c r="O138" i="11" s="1"/>
  <c r="M139" i="11"/>
  <c r="O139" i="11" s="1"/>
  <c r="M140" i="11"/>
  <c r="O140" i="11" s="1"/>
  <c r="M141" i="11"/>
  <c r="O141" i="11" s="1"/>
  <c r="M142" i="11"/>
  <c r="O142" i="11" s="1"/>
  <c r="M143" i="11"/>
  <c r="O143" i="11" s="1"/>
  <c r="M144" i="11"/>
  <c r="O144" i="11" s="1"/>
  <c r="M145" i="11"/>
  <c r="O145" i="11" s="1"/>
  <c r="M146" i="11"/>
  <c r="O146" i="11" s="1"/>
  <c r="M147" i="11"/>
  <c r="O147" i="11" s="1"/>
  <c r="M148" i="11"/>
  <c r="O148" i="11" s="1"/>
  <c r="M149" i="11"/>
  <c r="O149" i="11" s="1"/>
  <c r="M150" i="11"/>
  <c r="O150" i="11" s="1"/>
  <c r="M151" i="11"/>
  <c r="O151" i="11" s="1"/>
  <c r="M152" i="11"/>
  <c r="O152" i="11" s="1"/>
  <c r="M153" i="11"/>
  <c r="O153" i="11" s="1"/>
  <c r="M154" i="11"/>
  <c r="O154" i="11" s="1"/>
  <c r="M155" i="11"/>
  <c r="O155" i="11" s="1"/>
  <c r="M156" i="11"/>
  <c r="O156" i="11" s="1"/>
  <c r="M157" i="11"/>
  <c r="O157" i="11" s="1"/>
  <c r="M158" i="11"/>
  <c r="O158" i="11" s="1"/>
  <c r="M159" i="11"/>
  <c r="O159" i="11" s="1"/>
  <c r="M160" i="11"/>
  <c r="O160" i="11" s="1"/>
  <c r="M161" i="11"/>
  <c r="O161" i="11" s="1"/>
  <c r="M162" i="11"/>
  <c r="O162" i="11" s="1"/>
  <c r="M163" i="11"/>
  <c r="O163" i="11" s="1"/>
  <c r="M164" i="11"/>
  <c r="O164" i="11" s="1"/>
  <c r="M165" i="11"/>
  <c r="O165" i="11" s="1"/>
  <c r="M166" i="11"/>
  <c r="O166" i="11" s="1"/>
  <c r="M167" i="11"/>
  <c r="O167" i="11" s="1"/>
  <c r="M168" i="11"/>
  <c r="O168" i="11" s="1"/>
  <c r="M169" i="11"/>
  <c r="O169" i="11" s="1"/>
  <c r="M170" i="11"/>
  <c r="O170" i="11" s="1"/>
  <c r="M171" i="11"/>
  <c r="O171" i="11" s="1"/>
  <c r="M172" i="11"/>
  <c r="O172" i="11" s="1"/>
  <c r="M173" i="11"/>
  <c r="O173" i="11" s="1"/>
  <c r="M174" i="11"/>
  <c r="O174" i="11" s="1"/>
  <c r="M175" i="11"/>
  <c r="O175" i="11" s="1"/>
  <c r="M176" i="11"/>
  <c r="O176" i="11" s="1"/>
  <c r="M177" i="11"/>
  <c r="O177" i="11" s="1"/>
  <c r="M178" i="11"/>
  <c r="O178" i="11" s="1"/>
  <c r="M179" i="11"/>
  <c r="O179" i="11" s="1"/>
  <c r="M180" i="11"/>
  <c r="O180" i="11" s="1"/>
  <c r="M181" i="11"/>
  <c r="O181" i="11" s="1"/>
  <c r="M182" i="11"/>
  <c r="O182" i="11" s="1"/>
  <c r="M183" i="11"/>
  <c r="O183" i="11" s="1"/>
  <c r="M184" i="11"/>
  <c r="O184" i="11" s="1"/>
  <c r="M185" i="11"/>
  <c r="O185" i="11" s="1"/>
  <c r="M186" i="11"/>
  <c r="O186" i="11" s="1"/>
  <c r="M187" i="11"/>
  <c r="O187" i="11" s="1"/>
  <c r="M188" i="11"/>
  <c r="O188" i="11" s="1"/>
  <c r="M189" i="11"/>
  <c r="O189" i="11" s="1"/>
  <c r="M190" i="11"/>
  <c r="O190" i="11" s="1"/>
  <c r="M191" i="11"/>
  <c r="O191" i="11" s="1"/>
  <c r="M192" i="11"/>
  <c r="O192" i="11" s="1"/>
  <c r="M193" i="11"/>
  <c r="O193" i="11" s="1"/>
  <c r="M194" i="11"/>
  <c r="O194" i="11" s="1"/>
  <c r="M195" i="11"/>
  <c r="O195" i="11" s="1"/>
  <c r="M196" i="11"/>
  <c r="O196" i="11" s="1"/>
  <c r="M197" i="11"/>
  <c r="O197" i="11" s="1"/>
  <c r="M198" i="11"/>
  <c r="O198" i="11" s="1"/>
  <c r="M199" i="11"/>
  <c r="O199" i="11" s="1"/>
  <c r="M200" i="11"/>
  <c r="O200" i="11" s="1"/>
  <c r="M201" i="11"/>
  <c r="O201" i="11" s="1"/>
  <c r="M202" i="11"/>
  <c r="O202" i="11" s="1"/>
  <c r="M203" i="11"/>
  <c r="O203" i="11" s="1"/>
  <c r="M204" i="11"/>
  <c r="O204" i="11" s="1"/>
  <c r="M205" i="11"/>
  <c r="O205" i="11" s="1"/>
  <c r="M206" i="11"/>
  <c r="O206" i="11" s="1"/>
  <c r="M207" i="11"/>
  <c r="O207" i="11" s="1"/>
  <c r="M208" i="11"/>
  <c r="O208" i="11" s="1"/>
  <c r="M209" i="11"/>
  <c r="O209" i="11" s="1"/>
  <c r="M210" i="11"/>
  <c r="O210" i="11" s="1"/>
  <c r="M211" i="11"/>
  <c r="O211" i="11" s="1"/>
  <c r="M212" i="11"/>
  <c r="O212" i="11" s="1"/>
  <c r="M213" i="11"/>
  <c r="O213" i="11" s="1"/>
  <c r="O214" i="11"/>
  <c r="M215" i="11"/>
  <c r="O215" i="11" s="1"/>
  <c r="M216" i="11"/>
  <c r="O216" i="11" s="1"/>
  <c r="M217" i="11"/>
  <c r="O217" i="11" s="1"/>
  <c r="M218" i="11"/>
  <c r="O218" i="11" s="1"/>
  <c r="M219" i="11"/>
  <c r="O219" i="11" s="1"/>
  <c r="M220" i="11"/>
  <c r="O220" i="11" s="1"/>
  <c r="M221" i="11"/>
  <c r="O221" i="11" s="1"/>
  <c r="M222" i="11"/>
  <c r="O222" i="11" s="1"/>
  <c r="M223" i="11"/>
  <c r="O223" i="11" s="1"/>
  <c r="M224" i="11"/>
  <c r="O224" i="11" s="1"/>
  <c r="M226" i="11"/>
  <c r="O226" i="11" s="1"/>
  <c r="M227" i="11"/>
  <c r="O227" i="11" s="1"/>
  <c r="M228" i="11"/>
  <c r="O228" i="11" s="1"/>
  <c r="M229" i="11"/>
  <c r="O229" i="11" s="1"/>
  <c r="M230" i="11"/>
  <c r="O230" i="11" s="1"/>
  <c r="M231" i="11"/>
  <c r="O231" i="11" s="1"/>
  <c r="M232" i="11"/>
  <c r="O232" i="11" s="1"/>
  <c r="M233" i="11"/>
  <c r="O233" i="11" s="1"/>
  <c r="M234" i="11"/>
  <c r="M235" i="11"/>
  <c r="O235" i="11" s="1"/>
  <c r="M236" i="11"/>
  <c r="O236" i="11" s="1"/>
  <c r="M237" i="11"/>
  <c r="O237" i="11" s="1"/>
  <c r="M238" i="11"/>
  <c r="O238" i="11" s="1"/>
  <c r="M239" i="11"/>
  <c r="O239" i="11" s="1"/>
  <c r="M240" i="11"/>
  <c r="O240" i="11" s="1"/>
  <c r="M241" i="11"/>
  <c r="O241" i="11" s="1"/>
  <c r="M242" i="11"/>
  <c r="O242" i="11" s="1"/>
  <c r="M243" i="11"/>
  <c r="O243" i="11" s="1"/>
  <c r="M244" i="11"/>
  <c r="O244" i="11" s="1"/>
  <c r="M245" i="11"/>
  <c r="O245" i="11" s="1"/>
  <c r="M246" i="11"/>
  <c r="O246" i="11" s="1"/>
  <c r="M247" i="11"/>
  <c r="O247" i="11" s="1"/>
  <c r="M248" i="11"/>
  <c r="O248" i="11" s="1"/>
  <c r="M249" i="11"/>
  <c r="O249" i="11" s="1"/>
  <c r="M250" i="11"/>
  <c r="O250" i="11" s="1"/>
  <c r="M251" i="11"/>
  <c r="O251" i="11" s="1"/>
  <c r="M252" i="11"/>
  <c r="O252" i="11" s="1"/>
  <c r="M253" i="11"/>
  <c r="O253" i="11" s="1"/>
  <c r="M254" i="11"/>
  <c r="O254" i="11" s="1"/>
  <c r="M255" i="11"/>
  <c r="O255" i="11" s="1"/>
  <c r="M256" i="11"/>
  <c r="O256" i="11" s="1"/>
  <c r="M257" i="11"/>
  <c r="O257" i="11" s="1"/>
  <c r="M258" i="11"/>
  <c r="O258" i="11" s="1"/>
  <c r="M259" i="11"/>
  <c r="O259" i="11" s="1"/>
  <c r="M260" i="11"/>
  <c r="O260" i="11" s="1"/>
  <c r="M261" i="11"/>
  <c r="O261" i="11" s="1"/>
  <c r="M262" i="11"/>
  <c r="O262" i="11" s="1"/>
  <c r="M263" i="11"/>
  <c r="O263" i="11" s="1"/>
  <c r="M264" i="11"/>
  <c r="O264" i="11" s="1"/>
  <c r="M265" i="11"/>
  <c r="O265" i="11" s="1"/>
  <c r="M266" i="11"/>
  <c r="O266" i="11" s="1"/>
  <c r="M267" i="11"/>
  <c r="O267" i="11" s="1"/>
  <c r="M268" i="11"/>
  <c r="O268" i="11" s="1"/>
  <c r="M269" i="11"/>
  <c r="O269" i="11" s="1"/>
  <c r="M270" i="11"/>
  <c r="O270" i="11" s="1"/>
  <c r="M271" i="11"/>
  <c r="O271" i="11" s="1"/>
  <c r="M305" i="11"/>
  <c r="M8" i="11"/>
  <c r="O305" i="11"/>
  <c r="O8" i="11"/>
  <c r="M306" i="10"/>
  <c r="O306" i="10" s="1"/>
  <c r="M307" i="10"/>
  <c r="O307" i="10" s="1"/>
  <c r="M309" i="10"/>
  <c r="M310" i="10"/>
  <c r="O310" i="10" s="1"/>
  <c r="M312" i="10"/>
  <c r="M313" i="10"/>
  <c r="O313" i="10" s="1"/>
  <c r="M314" i="10"/>
  <c r="O314" i="10" s="1"/>
  <c r="M315" i="10"/>
  <c r="O315" i="10" s="1"/>
  <c r="M316" i="10"/>
  <c r="O316" i="10" s="1"/>
  <c r="M317" i="10"/>
  <c r="O317" i="10" s="1"/>
  <c r="M318" i="10"/>
  <c r="O318" i="10" s="1"/>
  <c r="M319" i="10"/>
  <c r="O319" i="10" s="1"/>
  <c r="M320" i="10"/>
  <c r="M321" i="10"/>
  <c r="O321" i="10" s="1"/>
  <c r="M323" i="10"/>
  <c r="O323" i="10" s="1"/>
  <c r="M324" i="10"/>
  <c r="O324" i="10" s="1"/>
  <c r="O325" i="10"/>
  <c r="M326" i="10"/>
  <c r="M327" i="10"/>
  <c r="O327" i="10" s="1"/>
  <c r="M328" i="10"/>
  <c r="O328" i="10" s="1"/>
  <c r="M329" i="10"/>
  <c r="O329" i="10" s="1"/>
  <c r="M330" i="10"/>
  <c r="O330" i="10" s="1"/>
  <c r="M331" i="10"/>
  <c r="O331" i="10" s="1"/>
  <c r="M332" i="10"/>
  <c r="O332" i="10" s="1"/>
  <c r="M333" i="10"/>
  <c r="O333" i="10" s="1"/>
  <c r="M334" i="10"/>
  <c r="O334" i="10" s="1"/>
  <c r="M335" i="10"/>
  <c r="M338" i="10"/>
  <c r="O338" i="10" s="1"/>
  <c r="M339" i="10"/>
  <c r="O339" i="10" s="1"/>
  <c r="M340" i="10"/>
  <c r="O340" i="10" s="1"/>
  <c r="M341" i="10"/>
  <c r="O341" i="10" s="1"/>
  <c r="M342" i="10"/>
  <c r="O342" i="10" s="1"/>
  <c r="M343" i="10"/>
  <c r="O343" i="10" s="1"/>
  <c r="M344" i="10"/>
  <c r="O344" i="10" s="1"/>
  <c r="M345" i="10"/>
  <c r="O345" i="10" s="1"/>
  <c r="M346" i="10"/>
  <c r="O346" i="10" s="1"/>
  <c r="M347" i="10"/>
  <c r="O347" i="10" s="1"/>
  <c r="M348" i="10"/>
  <c r="O348" i="10" s="1"/>
  <c r="M349" i="10"/>
  <c r="O349" i="10" s="1"/>
  <c r="M350" i="10"/>
  <c r="O350" i="10" s="1"/>
  <c r="M351" i="10"/>
  <c r="O351" i="10" s="1"/>
  <c r="M352" i="10"/>
  <c r="O352" i="10" s="1"/>
  <c r="M353" i="10"/>
  <c r="O353" i="10" s="1"/>
  <c r="M354" i="10"/>
  <c r="O354" i="10" s="1"/>
  <c r="M355" i="10"/>
  <c r="O355" i="10" s="1"/>
  <c r="M356" i="10"/>
  <c r="O356" i="10" s="1"/>
  <c r="M357" i="10"/>
  <c r="O357" i="10" s="1"/>
  <c r="M358" i="10"/>
  <c r="O358" i="10" s="1"/>
  <c r="M359" i="10"/>
  <c r="O359" i="10" s="1"/>
  <c r="M360" i="10"/>
  <c r="O360" i="10" s="1"/>
  <c r="M361" i="10"/>
  <c r="O361" i="10" s="1"/>
  <c r="M362" i="10"/>
  <c r="O362" i="10" s="1"/>
  <c r="M363" i="10"/>
  <c r="O363" i="10" s="1"/>
  <c r="M364" i="10"/>
  <c r="O364" i="10" s="1"/>
  <c r="M365" i="10"/>
  <c r="O365" i="10" s="1"/>
  <c r="M366" i="10"/>
  <c r="O366" i="10" s="1"/>
  <c r="M367" i="10"/>
  <c r="O367" i="10" s="1"/>
  <c r="M368" i="10"/>
  <c r="O368" i="10" s="1"/>
  <c r="M369" i="10"/>
  <c r="O369" i="10" s="1"/>
  <c r="M370" i="10"/>
  <c r="O370" i="10" s="1"/>
  <c r="M371" i="10"/>
  <c r="O371" i="10" s="1"/>
  <c r="M372" i="10"/>
  <c r="O372" i="10" s="1"/>
  <c r="M373" i="10"/>
  <c r="O373" i="10" s="1"/>
  <c r="M374" i="10"/>
  <c r="O374" i="10" s="1"/>
  <c r="M375" i="10"/>
  <c r="O375" i="10" s="1"/>
  <c r="M376" i="10"/>
  <c r="O376" i="10" s="1"/>
  <c r="M377" i="10"/>
  <c r="O377" i="10" s="1"/>
  <c r="M378" i="10"/>
  <c r="O378" i="10" s="1"/>
  <c r="M379" i="10"/>
  <c r="O379" i="10" s="1"/>
  <c r="M380" i="10"/>
  <c r="O380" i="10" s="1"/>
  <c r="M381" i="10"/>
  <c r="O381" i="10" s="1"/>
  <c r="M382" i="10"/>
  <c r="O382" i="10" s="1"/>
  <c r="M383" i="10"/>
  <c r="O383" i="10" s="1"/>
  <c r="M384" i="10"/>
  <c r="O384" i="10" s="1"/>
  <c r="M385" i="10"/>
  <c r="O385" i="10" s="1"/>
  <c r="M386" i="10"/>
  <c r="O386" i="10" s="1"/>
  <c r="M387" i="10"/>
  <c r="O387" i="10" s="1"/>
  <c r="M388" i="10"/>
  <c r="O388" i="10" s="1"/>
  <c r="M389" i="10"/>
  <c r="O389" i="10" s="1"/>
  <c r="M390" i="10"/>
  <c r="O390" i="10" s="1"/>
  <c r="M391" i="10"/>
  <c r="O391" i="10" s="1"/>
  <c r="M392" i="10"/>
  <c r="O392" i="10" s="1"/>
  <c r="M393" i="10"/>
  <c r="O393" i="10" s="1"/>
  <c r="M394" i="10"/>
  <c r="O394" i="10" s="1"/>
  <c r="M395" i="10"/>
  <c r="O395" i="10" s="1"/>
  <c r="M396" i="10"/>
  <c r="O396" i="10" s="1"/>
  <c r="M397" i="10"/>
  <c r="O397" i="10" s="1"/>
  <c r="M398" i="10"/>
  <c r="O398" i="10" s="1"/>
  <c r="M399" i="10"/>
  <c r="O399" i="10" s="1"/>
  <c r="M400" i="10"/>
  <c r="O400" i="10" s="1"/>
  <c r="M401" i="10"/>
  <c r="O401" i="10" s="1"/>
  <c r="M402" i="10"/>
  <c r="O402" i="10" s="1"/>
  <c r="M403" i="10"/>
  <c r="O403" i="10" s="1"/>
  <c r="M404" i="10"/>
  <c r="O404" i="10" s="1"/>
  <c r="M405" i="10"/>
  <c r="O405" i="10" s="1"/>
  <c r="M406" i="10"/>
  <c r="O406" i="10" s="1"/>
  <c r="M407" i="10"/>
  <c r="O407" i="10" s="1"/>
  <c r="M408" i="10"/>
  <c r="O408" i="10" s="1"/>
  <c r="M409" i="10"/>
  <c r="O409" i="10" s="1"/>
  <c r="M410" i="10"/>
  <c r="O410" i="10" s="1"/>
  <c r="M411" i="10"/>
  <c r="O411" i="10" s="1"/>
  <c r="M412" i="10"/>
  <c r="O412" i="10" s="1"/>
  <c r="M413" i="10"/>
  <c r="O413" i="10" s="1"/>
  <c r="M414" i="10"/>
  <c r="O414" i="10" s="1"/>
  <c r="M415" i="10"/>
  <c r="O415" i="10" s="1"/>
  <c r="M416" i="10"/>
  <c r="O416" i="10" s="1"/>
  <c r="M417" i="10"/>
  <c r="O417" i="10" s="1"/>
  <c r="M418" i="10"/>
  <c r="O418" i="10" s="1"/>
  <c r="M419" i="10"/>
  <c r="O419" i="10" s="1"/>
  <c r="M420" i="10"/>
  <c r="O420" i="10" s="1"/>
  <c r="M421" i="10"/>
  <c r="O421" i="10" s="1"/>
  <c r="M422" i="10"/>
  <c r="O422" i="10" s="1"/>
  <c r="M423" i="10"/>
  <c r="O423" i="10" s="1"/>
  <c r="M424" i="10"/>
  <c r="O424" i="10" s="1"/>
  <c r="M425" i="10"/>
  <c r="O425" i="10" s="1"/>
  <c r="M426" i="10"/>
  <c r="O426" i="10" s="1"/>
  <c r="M427" i="10"/>
  <c r="O427" i="10" s="1"/>
  <c r="M428" i="10"/>
  <c r="O428" i="10" s="1"/>
  <c r="M429" i="10"/>
  <c r="O429" i="10" s="1"/>
  <c r="M430" i="10"/>
  <c r="O430" i="10" s="1"/>
  <c r="M431" i="10"/>
  <c r="O431" i="10" s="1"/>
  <c r="M432" i="10"/>
  <c r="O432" i="10" s="1"/>
  <c r="M433" i="10"/>
  <c r="O433" i="10" s="1"/>
  <c r="M434" i="10"/>
  <c r="O434" i="10" s="1"/>
  <c r="M435" i="10"/>
  <c r="O435" i="10" s="1"/>
  <c r="M436" i="10"/>
  <c r="O436" i="10" s="1"/>
  <c r="M437" i="10"/>
  <c r="O437" i="10" s="1"/>
  <c r="M438" i="10"/>
  <c r="O438" i="10" s="1"/>
  <c r="M439" i="10"/>
  <c r="O439" i="10" s="1"/>
  <c r="M440" i="10"/>
  <c r="O440" i="10" s="1"/>
  <c r="M441" i="10"/>
  <c r="O441" i="10" s="1"/>
  <c r="M442" i="10"/>
  <c r="O442" i="10" s="1"/>
  <c r="M443" i="10"/>
  <c r="O443" i="10" s="1"/>
  <c r="M444" i="10"/>
  <c r="O444" i="10" s="1"/>
  <c r="M445" i="10"/>
  <c r="O445" i="10" s="1"/>
  <c r="M446" i="10"/>
  <c r="O446" i="10" s="1"/>
  <c r="M447" i="10"/>
  <c r="O447" i="10" s="1"/>
  <c r="M448" i="10"/>
  <c r="O448" i="10" s="1"/>
  <c r="M449" i="10"/>
  <c r="O449" i="10" s="1"/>
  <c r="M450" i="10"/>
  <c r="O450" i="10" s="1"/>
  <c r="M451" i="10"/>
  <c r="O451" i="10" s="1"/>
  <c r="M452" i="10"/>
  <c r="O452" i="10" s="1"/>
  <c r="M453" i="10"/>
  <c r="O453" i="10" s="1"/>
  <c r="M454" i="10"/>
  <c r="O454" i="10" s="1"/>
  <c r="M455" i="10"/>
  <c r="O455" i="10" s="1"/>
  <c r="M456" i="10"/>
  <c r="O456" i="10" s="1"/>
  <c r="M457" i="10"/>
  <c r="O457" i="10" s="1"/>
  <c r="M458" i="10"/>
  <c r="O458" i="10" s="1"/>
  <c r="M459" i="10"/>
  <c r="O459" i="10" s="1"/>
  <c r="M460" i="10"/>
  <c r="O460" i="10" s="1"/>
  <c r="M461" i="10"/>
  <c r="O461" i="10" s="1"/>
  <c r="M462" i="10"/>
  <c r="O462" i="10" s="1"/>
  <c r="M463" i="10"/>
  <c r="O463" i="10" s="1"/>
  <c r="M464" i="10"/>
  <c r="O464" i="10" s="1"/>
  <c r="M465" i="10"/>
  <c r="O465" i="10" s="1"/>
  <c r="M466" i="10"/>
  <c r="O466" i="10" s="1"/>
  <c r="M467" i="10"/>
  <c r="O467" i="10" s="1"/>
  <c r="M468" i="10"/>
  <c r="O468" i="10" s="1"/>
  <c r="M469" i="10"/>
  <c r="O469" i="10" s="1"/>
  <c r="M470" i="10"/>
  <c r="O470" i="10" s="1"/>
  <c r="M471" i="10"/>
  <c r="O471" i="10" s="1"/>
  <c r="M472" i="10"/>
  <c r="O472" i="10" s="1"/>
  <c r="M473" i="10"/>
  <c r="O473" i="10" s="1"/>
  <c r="M474" i="10"/>
  <c r="O474" i="10" s="1"/>
  <c r="M475" i="10"/>
  <c r="O475" i="10" s="1"/>
  <c r="M476" i="10"/>
  <c r="O476" i="10" s="1"/>
  <c r="M477" i="10"/>
  <c r="O477" i="10" s="1"/>
  <c r="M478" i="10"/>
  <c r="O478" i="10" s="1"/>
  <c r="M479" i="10"/>
  <c r="O479" i="10" s="1"/>
  <c r="M480" i="10"/>
  <c r="O480" i="10" s="1"/>
  <c r="O481" i="10"/>
  <c r="M482" i="10"/>
  <c r="M483" i="10"/>
  <c r="O483" i="10" s="1"/>
  <c r="M484" i="10"/>
  <c r="O484" i="10" s="1"/>
  <c r="M485" i="10"/>
  <c r="O485" i="10" s="1"/>
  <c r="M486" i="10"/>
  <c r="O486" i="10" s="1"/>
  <c r="M487" i="10"/>
  <c r="O487" i="10" s="1"/>
  <c r="M488" i="10"/>
  <c r="O488" i="10" s="1"/>
  <c r="M489" i="10"/>
  <c r="O489" i="10" s="1"/>
  <c r="M491" i="10"/>
  <c r="O491" i="10" s="1"/>
  <c r="M492" i="10"/>
  <c r="O492" i="10" s="1"/>
  <c r="M493" i="10"/>
  <c r="O493" i="10" s="1"/>
  <c r="M494" i="10"/>
  <c r="O494" i="10" s="1"/>
  <c r="M495" i="10"/>
  <c r="O495" i="10" s="1"/>
  <c r="M496" i="10"/>
  <c r="O496" i="10" s="1"/>
  <c r="M497" i="10"/>
  <c r="O497" i="10" s="1"/>
  <c r="M498" i="10"/>
  <c r="O498" i="10" s="1"/>
  <c r="M499" i="10"/>
  <c r="O499" i="10" s="1"/>
  <c r="M500" i="10"/>
  <c r="O500" i="10" s="1"/>
  <c r="M501" i="10"/>
  <c r="O501" i="10" s="1"/>
  <c r="M502" i="10"/>
  <c r="O502" i="10" s="1"/>
  <c r="M503" i="10"/>
  <c r="O503" i="10" s="1"/>
  <c r="M504" i="10"/>
  <c r="O504" i="10" s="1"/>
  <c r="M505" i="10"/>
  <c r="O505" i="10" s="1"/>
  <c r="M506" i="10"/>
  <c r="O506" i="10" s="1"/>
  <c r="M507" i="10"/>
  <c r="O507" i="10" s="1"/>
  <c r="M508" i="10"/>
  <c r="O508" i="10" s="1"/>
  <c r="M509" i="10"/>
  <c r="O509" i="10" s="1"/>
  <c r="M510" i="10"/>
  <c r="O510" i="10" s="1"/>
  <c r="M511" i="10"/>
  <c r="O511" i="10" s="1"/>
  <c r="M512" i="10"/>
  <c r="O512" i="10" s="1"/>
  <c r="M513" i="10"/>
  <c r="O513" i="10" s="1"/>
  <c r="M514" i="10"/>
  <c r="O514" i="10" s="1"/>
  <c r="M515" i="10"/>
  <c r="O515" i="10" s="1"/>
  <c r="M516" i="10"/>
  <c r="O516" i="10" s="1"/>
  <c r="M517" i="10"/>
  <c r="O517" i="10" s="1"/>
  <c r="M518" i="10"/>
  <c r="O518" i="10" s="1"/>
  <c r="M519" i="10"/>
  <c r="O519" i="10" s="1"/>
  <c r="M520" i="10"/>
  <c r="O520" i="10" s="1"/>
  <c r="M521" i="10"/>
  <c r="O521" i="10" s="1"/>
  <c r="M522" i="10"/>
  <c r="O522" i="10" s="1"/>
  <c r="M523" i="10"/>
  <c r="O523" i="10" s="1"/>
  <c r="M524" i="10"/>
  <c r="O524" i="10" s="1"/>
  <c r="M525" i="10"/>
  <c r="O525" i="10" s="1"/>
  <c r="M526" i="10"/>
  <c r="O526" i="10" s="1"/>
  <c r="M527" i="10"/>
  <c r="O527" i="10" s="1"/>
  <c r="M528" i="10"/>
  <c r="O528" i="10" s="1"/>
  <c r="M529" i="10"/>
  <c r="O529" i="10" s="1"/>
  <c r="M530" i="10"/>
  <c r="O530" i="10" s="1"/>
  <c r="M531" i="10"/>
  <c r="O531" i="10" s="1"/>
  <c r="M532" i="10"/>
  <c r="O532" i="10" s="1"/>
  <c r="M533" i="10"/>
  <c r="O533" i="10" s="1"/>
  <c r="M534" i="10"/>
  <c r="O534" i="10" s="1"/>
  <c r="M535" i="10"/>
  <c r="O535" i="10" s="1"/>
  <c r="M536" i="10"/>
  <c r="O536" i="10" s="1"/>
  <c r="M537" i="10"/>
  <c r="O537" i="10" s="1"/>
  <c r="M538" i="10"/>
  <c r="O538" i="10" s="1"/>
  <c r="M539" i="10"/>
  <c r="O539" i="10" s="1"/>
  <c r="M540" i="10"/>
  <c r="O540" i="10" s="1"/>
  <c r="M541" i="10"/>
  <c r="O541" i="10" s="1"/>
  <c r="M542" i="10"/>
  <c r="O542" i="10" s="1"/>
  <c r="M543" i="10"/>
  <c r="O543" i="10" s="1"/>
  <c r="M544" i="10"/>
  <c r="O544" i="10" s="1"/>
  <c r="M545" i="10"/>
  <c r="O545" i="10" s="1"/>
  <c r="M546" i="10"/>
  <c r="O546" i="10" s="1"/>
  <c r="M547" i="10"/>
  <c r="O547" i="10" s="1"/>
  <c r="M548" i="10"/>
  <c r="O548" i="10" s="1"/>
  <c r="M549" i="10"/>
  <c r="O549" i="10" s="1"/>
  <c r="M550" i="10"/>
  <c r="O550" i="10" s="1"/>
  <c r="M551" i="10"/>
  <c r="O551" i="10" s="1"/>
  <c r="M552" i="10"/>
  <c r="O552" i="10" s="1"/>
  <c r="M553" i="10"/>
  <c r="O553" i="10" s="1"/>
  <c r="M554" i="10"/>
  <c r="O554" i="10" s="1"/>
  <c r="M555" i="10"/>
  <c r="O555" i="10" s="1"/>
  <c r="M9" i="10"/>
  <c r="O9" i="10" s="1"/>
  <c r="M10" i="10"/>
  <c r="O10" i="10" s="1"/>
  <c r="M11" i="10"/>
  <c r="O11" i="10" s="1"/>
  <c r="M12" i="10"/>
  <c r="O12" i="10" s="1"/>
  <c r="M13" i="10"/>
  <c r="O13" i="10" s="1"/>
  <c r="M15" i="10"/>
  <c r="O15" i="10" s="1"/>
  <c r="M16" i="10"/>
  <c r="O16" i="10" s="1"/>
  <c r="M17" i="10"/>
  <c r="O17" i="10" s="1"/>
  <c r="M18" i="10"/>
  <c r="O18" i="10" s="1"/>
  <c r="M19" i="10"/>
  <c r="O19" i="10" s="1"/>
  <c r="M20" i="10"/>
  <c r="O20" i="10" s="1"/>
  <c r="M21" i="10"/>
  <c r="O21" i="10" s="1"/>
  <c r="M22" i="10"/>
  <c r="O22" i="10" s="1"/>
  <c r="M23" i="10"/>
  <c r="O23" i="10" s="1"/>
  <c r="M24" i="10"/>
  <c r="O24" i="10" s="1"/>
  <c r="M25" i="10"/>
  <c r="O25" i="10" s="1"/>
  <c r="M26" i="10"/>
  <c r="O26" i="10" s="1"/>
  <c r="M27" i="10"/>
  <c r="O27" i="10" s="1"/>
  <c r="M28" i="10"/>
  <c r="O28" i="10" s="1"/>
  <c r="M29" i="10"/>
  <c r="O29" i="10" s="1"/>
  <c r="M30" i="10"/>
  <c r="O30" i="10" s="1"/>
  <c r="M31" i="10"/>
  <c r="O31" i="10" s="1"/>
  <c r="M32" i="10"/>
  <c r="O32" i="10" s="1"/>
  <c r="M33" i="10"/>
  <c r="O33" i="10" s="1"/>
  <c r="M34" i="10"/>
  <c r="O34" i="10" s="1"/>
  <c r="M35" i="10"/>
  <c r="O35" i="10" s="1"/>
  <c r="M36" i="10"/>
  <c r="O36" i="10" s="1"/>
  <c r="M37" i="10"/>
  <c r="O37" i="10" s="1"/>
  <c r="M38" i="10"/>
  <c r="O38" i="10" s="1"/>
  <c r="M39" i="10"/>
  <c r="O39" i="10" s="1"/>
  <c r="M40" i="10"/>
  <c r="O40" i="10" s="1"/>
  <c r="M41" i="10"/>
  <c r="O41" i="10" s="1"/>
  <c r="M42" i="10"/>
  <c r="O42" i="10" s="1"/>
  <c r="M43" i="10"/>
  <c r="O43" i="10" s="1"/>
  <c r="M44" i="10"/>
  <c r="O44" i="10" s="1"/>
  <c r="M45" i="10"/>
  <c r="O45" i="10" s="1"/>
  <c r="M46" i="10"/>
  <c r="O46" i="10" s="1"/>
  <c r="M47" i="10"/>
  <c r="O47" i="10" s="1"/>
  <c r="M48" i="10"/>
  <c r="O48" i="10" s="1"/>
  <c r="M49" i="10"/>
  <c r="O49" i="10" s="1"/>
  <c r="M51" i="10"/>
  <c r="O51" i="10" s="1"/>
  <c r="M52" i="10"/>
  <c r="O52" i="10" s="1"/>
  <c r="M53" i="10"/>
  <c r="O53" i="10" s="1"/>
  <c r="M54" i="10"/>
  <c r="O54" i="10" s="1"/>
  <c r="M55" i="10"/>
  <c r="O55" i="10" s="1"/>
  <c r="M56" i="10"/>
  <c r="O56" i="10" s="1"/>
  <c r="M57" i="10"/>
  <c r="O57" i="10" s="1"/>
  <c r="M58" i="10"/>
  <c r="O58" i="10" s="1"/>
  <c r="M59" i="10"/>
  <c r="O59" i="10" s="1"/>
  <c r="M60" i="10"/>
  <c r="O60" i="10" s="1"/>
  <c r="M61" i="10"/>
  <c r="O61" i="10" s="1"/>
  <c r="M62" i="10"/>
  <c r="O62" i="10" s="1"/>
  <c r="M63" i="10"/>
  <c r="O63" i="10" s="1"/>
  <c r="M64" i="10"/>
  <c r="O64" i="10" s="1"/>
  <c r="M65" i="10"/>
  <c r="O65" i="10" s="1"/>
  <c r="M66" i="10"/>
  <c r="O66" i="10" s="1"/>
  <c r="M67" i="10"/>
  <c r="O67" i="10" s="1"/>
  <c r="M68" i="10"/>
  <c r="O68" i="10" s="1"/>
  <c r="M69" i="10"/>
  <c r="O69" i="10" s="1"/>
  <c r="M70" i="10"/>
  <c r="O70" i="10" s="1"/>
  <c r="M71" i="10"/>
  <c r="O71" i="10" s="1"/>
  <c r="M72" i="10"/>
  <c r="O72" i="10" s="1"/>
  <c r="M73" i="10"/>
  <c r="O73" i="10" s="1"/>
  <c r="M74" i="10"/>
  <c r="O74" i="10" s="1"/>
  <c r="M75" i="10"/>
  <c r="O75" i="10" s="1"/>
  <c r="M76" i="10"/>
  <c r="O76" i="10" s="1"/>
  <c r="M77" i="10"/>
  <c r="O77" i="10" s="1"/>
  <c r="M78" i="10"/>
  <c r="O78" i="10" s="1"/>
  <c r="M79" i="10"/>
  <c r="O79" i="10" s="1"/>
  <c r="M80" i="10"/>
  <c r="O80" i="10" s="1"/>
  <c r="M81" i="10"/>
  <c r="O81" i="10" s="1"/>
  <c r="M82" i="10"/>
  <c r="O82" i="10" s="1"/>
  <c r="M83" i="10"/>
  <c r="O83" i="10" s="1"/>
  <c r="M84" i="10"/>
  <c r="O84" i="10" s="1"/>
  <c r="M85" i="10"/>
  <c r="O85" i="10" s="1"/>
  <c r="M86" i="10"/>
  <c r="O86" i="10" s="1"/>
  <c r="M87" i="10"/>
  <c r="O87" i="10" s="1"/>
  <c r="M88" i="10"/>
  <c r="O88" i="10" s="1"/>
  <c r="M89" i="10"/>
  <c r="O89" i="10" s="1"/>
  <c r="M90" i="10"/>
  <c r="O90" i="10" s="1"/>
  <c r="M91" i="10"/>
  <c r="O91" i="10" s="1"/>
  <c r="M92" i="10"/>
  <c r="O92" i="10" s="1"/>
  <c r="M93" i="10"/>
  <c r="O93" i="10" s="1"/>
  <c r="M94" i="10"/>
  <c r="O94" i="10" s="1"/>
  <c r="M95" i="10"/>
  <c r="O95" i="10" s="1"/>
  <c r="M96" i="10"/>
  <c r="O96" i="10" s="1"/>
  <c r="M97" i="10"/>
  <c r="O97" i="10" s="1"/>
  <c r="M98" i="10"/>
  <c r="O98" i="10" s="1"/>
  <c r="M99" i="10"/>
  <c r="O99" i="10" s="1"/>
  <c r="M100" i="10"/>
  <c r="O100" i="10" s="1"/>
  <c r="M101" i="10"/>
  <c r="O101" i="10" s="1"/>
  <c r="M102" i="10"/>
  <c r="O102" i="10" s="1"/>
  <c r="M103" i="10"/>
  <c r="O103" i="10" s="1"/>
  <c r="M104" i="10"/>
  <c r="O104" i="10" s="1"/>
  <c r="M105" i="10"/>
  <c r="O105" i="10" s="1"/>
  <c r="M106" i="10"/>
  <c r="O106" i="10" s="1"/>
  <c r="M107" i="10"/>
  <c r="O107" i="10" s="1"/>
  <c r="M108" i="10"/>
  <c r="O108" i="10" s="1"/>
  <c r="M109" i="10"/>
  <c r="O109" i="10" s="1"/>
  <c r="M110" i="10"/>
  <c r="O110" i="10" s="1"/>
  <c r="M111" i="10"/>
  <c r="O111" i="10" s="1"/>
  <c r="M112" i="10"/>
  <c r="O112" i="10" s="1"/>
  <c r="M113" i="10"/>
  <c r="O113" i="10" s="1"/>
  <c r="M114" i="10"/>
  <c r="O114" i="10" s="1"/>
  <c r="M115" i="10"/>
  <c r="O115" i="10" s="1"/>
  <c r="M116" i="10"/>
  <c r="O116" i="10" s="1"/>
  <c r="M117" i="10"/>
  <c r="O117" i="10" s="1"/>
  <c r="M118" i="10"/>
  <c r="O118" i="10" s="1"/>
  <c r="M119" i="10"/>
  <c r="O119" i="10" s="1"/>
  <c r="M120" i="10"/>
  <c r="O120" i="10" s="1"/>
  <c r="M121" i="10"/>
  <c r="O121" i="10" s="1"/>
  <c r="M122" i="10"/>
  <c r="O122" i="10" s="1"/>
  <c r="M123" i="10"/>
  <c r="O123" i="10" s="1"/>
  <c r="M124" i="10"/>
  <c r="O124" i="10" s="1"/>
  <c r="M125" i="10"/>
  <c r="O125" i="10" s="1"/>
  <c r="M126" i="10"/>
  <c r="O126" i="10" s="1"/>
  <c r="M127" i="10"/>
  <c r="O127" i="10" s="1"/>
  <c r="M128" i="10"/>
  <c r="O128" i="10" s="1"/>
  <c r="M129" i="10"/>
  <c r="O129" i="10" s="1"/>
  <c r="M130" i="10"/>
  <c r="O130" i="10" s="1"/>
  <c r="M131" i="10"/>
  <c r="O131" i="10" s="1"/>
  <c r="M132" i="10"/>
  <c r="O132" i="10" s="1"/>
  <c r="M133" i="10"/>
  <c r="O133" i="10" s="1"/>
  <c r="M134" i="10"/>
  <c r="O134" i="10" s="1"/>
  <c r="M135" i="10"/>
  <c r="O135" i="10" s="1"/>
  <c r="M136" i="10"/>
  <c r="O136" i="10" s="1"/>
  <c r="M137" i="10"/>
  <c r="O137" i="10" s="1"/>
  <c r="M138" i="10"/>
  <c r="O138" i="10" s="1"/>
  <c r="M139" i="10"/>
  <c r="O139" i="10" s="1"/>
  <c r="M140" i="10"/>
  <c r="O140" i="10" s="1"/>
  <c r="M141" i="10"/>
  <c r="O141" i="10" s="1"/>
  <c r="M142" i="10"/>
  <c r="O142" i="10" s="1"/>
  <c r="M143" i="10"/>
  <c r="O143" i="10" s="1"/>
  <c r="M144" i="10"/>
  <c r="O144" i="10" s="1"/>
  <c r="M145" i="10"/>
  <c r="O145" i="10" s="1"/>
  <c r="M146" i="10"/>
  <c r="O146" i="10" s="1"/>
  <c r="M147" i="10"/>
  <c r="O147" i="10" s="1"/>
  <c r="M148" i="10"/>
  <c r="O148" i="10" s="1"/>
  <c r="M149" i="10"/>
  <c r="O149" i="10" s="1"/>
  <c r="M150" i="10"/>
  <c r="O150" i="10" s="1"/>
  <c r="M151" i="10"/>
  <c r="O151" i="10" s="1"/>
  <c r="M152" i="10"/>
  <c r="O152" i="10" s="1"/>
  <c r="M153" i="10"/>
  <c r="O153" i="10" s="1"/>
  <c r="M154" i="10"/>
  <c r="O154" i="10" s="1"/>
  <c r="M155" i="10"/>
  <c r="O155" i="10" s="1"/>
  <c r="M156" i="10"/>
  <c r="O156" i="10" s="1"/>
  <c r="M157" i="10"/>
  <c r="O157" i="10" s="1"/>
  <c r="M158" i="10"/>
  <c r="O158" i="10" s="1"/>
  <c r="M159" i="10"/>
  <c r="O159" i="10" s="1"/>
  <c r="M160" i="10"/>
  <c r="O160" i="10" s="1"/>
  <c r="M161" i="10"/>
  <c r="O161" i="10" s="1"/>
  <c r="M162" i="10"/>
  <c r="O162" i="10" s="1"/>
  <c r="M163" i="10"/>
  <c r="O163" i="10" s="1"/>
  <c r="M164" i="10"/>
  <c r="O164" i="10" s="1"/>
  <c r="M165" i="10"/>
  <c r="O165" i="10" s="1"/>
  <c r="M166" i="10"/>
  <c r="O166" i="10" s="1"/>
  <c r="M167" i="10"/>
  <c r="O167" i="10" s="1"/>
  <c r="M168" i="10"/>
  <c r="O168" i="10" s="1"/>
  <c r="M169" i="10"/>
  <c r="O169" i="10" s="1"/>
  <c r="M170" i="10"/>
  <c r="O170" i="10" s="1"/>
  <c r="M171" i="10"/>
  <c r="O171" i="10" s="1"/>
  <c r="M172" i="10"/>
  <c r="O172" i="10" s="1"/>
  <c r="M173" i="10"/>
  <c r="O173" i="10" s="1"/>
  <c r="M174" i="10"/>
  <c r="O174" i="10" s="1"/>
  <c r="M175" i="10"/>
  <c r="O175" i="10" s="1"/>
  <c r="M176" i="10"/>
  <c r="O176" i="10" s="1"/>
  <c r="M177" i="10"/>
  <c r="O177" i="10" s="1"/>
  <c r="M178" i="10"/>
  <c r="O178" i="10" s="1"/>
  <c r="M179" i="10"/>
  <c r="O179" i="10" s="1"/>
  <c r="M180" i="10"/>
  <c r="O180" i="10" s="1"/>
  <c r="M181" i="10"/>
  <c r="O181" i="10" s="1"/>
  <c r="M182" i="10"/>
  <c r="O182" i="10" s="1"/>
  <c r="M183" i="10"/>
  <c r="O183" i="10" s="1"/>
  <c r="M184" i="10"/>
  <c r="O184" i="10" s="1"/>
  <c r="M185" i="10"/>
  <c r="O185" i="10" s="1"/>
  <c r="M186" i="10"/>
  <c r="O186" i="10" s="1"/>
  <c r="M187" i="10"/>
  <c r="O187" i="10" s="1"/>
  <c r="M188" i="10"/>
  <c r="O188" i="10" s="1"/>
  <c r="M189" i="10"/>
  <c r="O189" i="10" s="1"/>
  <c r="M190" i="10"/>
  <c r="O190" i="10" s="1"/>
  <c r="M191" i="10"/>
  <c r="O191" i="10" s="1"/>
  <c r="M192" i="10"/>
  <c r="O192" i="10" s="1"/>
  <c r="M193" i="10"/>
  <c r="O193" i="10" s="1"/>
  <c r="M194" i="10"/>
  <c r="O194" i="10" s="1"/>
  <c r="M195" i="10"/>
  <c r="O195" i="10" s="1"/>
  <c r="M196" i="10"/>
  <c r="O196" i="10" s="1"/>
  <c r="M197" i="10"/>
  <c r="O197" i="10" s="1"/>
  <c r="M198" i="10"/>
  <c r="O198" i="10" s="1"/>
  <c r="M199" i="10"/>
  <c r="O199" i="10" s="1"/>
  <c r="M200" i="10"/>
  <c r="O200" i="10" s="1"/>
  <c r="M201" i="10"/>
  <c r="O201" i="10" s="1"/>
  <c r="M202" i="10"/>
  <c r="O202" i="10" s="1"/>
  <c r="M203" i="10"/>
  <c r="O203" i="10" s="1"/>
  <c r="M204" i="10"/>
  <c r="O204" i="10" s="1"/>
  <c r="M205" i="10"/>
  <c r="O205" i="10" s="1"/>
  <c r="M206" i="10"/>
  <c r="O206" i="10" s="1"/>
  <c r="M207" i="10"/>
  <c r="O207" i="10" s="1"/>
  <c r="M208" i="10"/>
  <c r="O208" i="10" s="1"/>
  <c r="M209" i="10"/>
  <c r="O209" i="10" s="1"/>
  <c r="M210" i="10"/>
  <c r="O210" i="10" s="1"/>
  <c r="M211" i="10"/>
  <c r="O211" i="10" s="1"/>
  <c r="M212" i="10"/>
  <c r="O212" i="10" s="1"/>
  <c r="M213" i="10"/>
  <c r="O213" i="10" s="1"/>
  <c r="O214" i="10"/>
  <c r="M215" i="10"/>
  <c r="O215" i="10" s="1"/>
  <c r="M216" i="10"/>
  <c r="O216" i="10" s="1"/>
  <c r="M217" i="10"/>
  <c r="O217" i="10" s="1"/>
  <c r="M218" i="10"/>
  <c r="O218" i="10" s="1"/>
  <c r="M219" i="10"/>
  <c r="O219" i="10" s="1"/>
  <c r="M220" i="10"/>
  <c r="O220" i="10" s="1"/>
  <c r="M221" i="10"/>
  <c r="O221" i="10" s="1"/>
  <c r="M222" i="10"/>
  <c r="O222" i="10" s="1"/>
  <c r="M223" i="10"/>
  <c r="O223" i="10" s="1"/>
  <c r="M224" i="10"/>
  <c r="O224" i="10" s="1"/>
  <c r="M226" i="10"/>
  <c r="O226" i="10" s="1"/>
  <c r="M227" i="10"/>
  <c r="O227" i="10" s="1"/>
  <c r="M228" i="10"/>
  <c r="O228" i="10" s="1"/>
  <c r="M229" i="10"/>
  <c r="O229" i="10" s="1"/>
  <c r="M230" i="10"/>
  <c r="O230" i="10" s="1"/>
  <c r="M231" i="10"/>
  <c r="O231" i="10" s="1"/>
  <c r="M232" i="10"/>
  <c r="O232" i="10" s="1"/>
  <c r="M233" i="10"/>
  <c r="O233" i="10" s="1"/>
  <c r="M234" i="10"/>
  <c r="M235" i="10"/>
  <c r="O235" i="10" s="1"/>
  <c r="M236" i="10"/>
  <c r="O236" i="10" s="1"/>
  <c r="M237" i="10"/>
  <c r="O237" i="10" s="1"/>
  <c r="M238" i="10"/>
  <c r="O238" i="10" s="1"/>
  <c r="M239" i="10"/>
  <c r="O239" i="10" s="1"/>
  <c r="M240" i="10"/>
  <c r="O240" i="10" s="1"/>
  <c r="M241" i="10"/>
  <c r="O241" i="10" s="1"/>
  <c r="M242" i="10"/>
  <c r="O242" i="10" s="1"/>
  <c r="M243" i="10"/>
  <c r="O243" i="10" s="1"/>
  <c r="M244" i="10"/>
  <c r="O244" i="10" s="1"/>
  <c r="M245" i="10"/>
  <c r="O245" i="10" s="1"/>
  <c r="M246" i="10"/>
  <c r="O246" i="10" s="1"/>
  <c r="M247" i="10"/>
  <c r="O247" i="10" s="1"/>
  <c r="M248" i="10"/>
  <c r="O248" i="10" s="1"/>
  <c r="M249" i="10"/>
  <c r="O249" i="10" s="1"/>
  <c r="M250" i="10"/>
  <c r="O250" i="10" s="1"/>
  <c r="M251" i="10"/>
  <c r="O251" i="10" s="1"/>
  <c r="M252" i="10"/>
  <c r="O252" i="10" s="1"/>
  <c r="M253" i="10"/>
  <c r="O253" i="10" s="1"/>
  <c r="M254" i="10"/>
  <c r="O254" i="10" s="1"/>
  <c r="M255" i="10"/>
  <c r="O255" i="10" s="1"/>
  <c r="M256" i="10"/>
  <c r="O256" i="10" s="1"/>
  <c r="M257" i="10"/>
  <c r="O257" i="10" s="1"/>
  <c r="M258" i="10"/>
  <c r="O258" i="10" s="1"/>
  <c r="M259" i="10"/>
  <c r="O259" i="10" s="1"/>
  <c r="M260" i="10"/>
  <c r="O260" i="10" s="1"/>
  <c r="M261" i="10"/>
  <c r="O261" i="10" s="1"/>
  <c r="M262" i="10"/>
  <c r="O262" i="10" s="1"/>
  <c r="M263" i="10"/>
  <c r="O263" i="10" s="1"/>
  <c r="M264" i="10"/>
  <c r="O264" i="10" s="1"/>
  <c r="M265" i="10"/>
  <c r="O265" i="10" s="1"/>
  <c r="M266" i="10"/>
  <c r="O266" i="10" s="1"/>
  <c r="M267" i="10"/>
  <c r="O267" i="10" s="1"/>
  <c r="M268" i="10"/>
  <c r="O268" i="10" s="1"/>
  <c r="M269" i="10"/>
  <c r="O269" i="10" s="1"/>
  <c r="M270" i="10"/>
  <c r="O270" i="10" s="1"/>
  <c r="M271" i="10"/>
  <c r="O271" i="10" s="1"/>
  <c r="M8" i="10"/>
  <c r="M272" i="10" s="1"/>
  <c r="O272" i="10" s="1"/>
  <c r="M305" i="10"/>
  <c r="O8" i="10"/>
  <c r="O292" i="25"/>
  <c r="O293" i="25"/>
  <c r="O294" i="25"/>
  <c r="O295" i="25"/>
  <c r="M278" i="25"/>
  <c r="M279" i="25"/>
  <c r="M280" i="25"/>
  <c r="M281" i="25"/>
  <c r="M282" i="25"/>
  <c r="M283" i="25"/>
  <c r="O283" i="25" s="1"/>
  <c r="M284" i="25"/>
  <c r="M285" i="25"/>
  <c r="O285" i="25" s="1"/>
  <c r="M286" i="25"/>
  <c r="M287" i="25"/>
  <c r="M288" i="25"/>
  <c r="M289" i="25"/>
  <c r="M290" i="25"/>
  <c r="M298" i="25"/>
  <c r="M297" i="25" s="1"/>
  <c r="M299" i="25"/>
  <c r="O299" i="25" s="1"/>
  <c r="M300" i="25"/>
  <c r="O300" i="25" s="1"/>
  <c r="M301" i="25"/>
  <c r="O301" i="25" s="1"/>
  <c r="M302" i="25"/>
  <c r="O302" i="25" s="1"/>
  <c r="M303" i="25"/>
  <c r="O303" i="25" s="1"/>
  <c r="M304" i="25"/>
  <c r="O304" i="25" s="1"/>
  <c r="M305" i="25"/>
  <c r="M306" i="25"/>
  <c r="O306" i="25" s="1"/>
  <c r="M307" i="25"/>
  <c r="O307" i="25" s="1"/>
  <c r="M309" i="25"/>
  <c r="O309" i="25" s="1"/>
  <c r="M310" i="25"/>
  <c r="O310" i="25" s="1"/>
  <c r="O311" i="25"/>
  <c r="M312" i="25"/>
  <c r="O312" i="25" s="1"/>
  <c r="M313" i="25"/>
  <c r="O313" i="25" s="1"/>
  <c r="M314" i="25"/>
  <c r="O314" i="25" s="1"/>
  <c r="M315" i="25"/>
  <c r="O315" i="25" s="1"/>
  <c r="M316" i="25"/>
  <c r="O316" i="25" s="1"/>
  <c r="M317" i="25"/>
  <c r="O317" i="25" s="1"/>
  <c r="M318" i="25"/>
  <c r="O318" i="25" s="1"/>
  <c r="M319" i="25"/>
  <c r="O319" i="25" s="1"/>
  <c r="M320" i="25"/>
  <c r="M321" i="25"/>
  <c r="O321" i="25" s="1"/>
  <c r="M323" i="25"/>
  <c r="M325" i="25" s="1"/>
  <c r="M324" i="25"/>
  <c r="O324" i="25" s="1"/>
  <c r="M326" i="25"/>
  <c r="M327" i="25"/>
  <c r="O327" i="25" s="1"/>
  <c r="M328" i="25"/>
  <c r="O328" i="25" s="1"/>
  <c r="M329" i="25"/>
  <c r="O329" i="25" s="1"/>
  <c r="M330" i="25"/>
  <c r="O330" i="25" s="1"/>
  <c r="M331" i="25"/>
  <c r="O331" i="25" s="1"/>
  <c r="M332" i="25"/>
  <c r="O332" i="25" s="1"/>
  <c r="M333" i="25"/>
  <c r="O333" i="25" s="1"/>
  <c r="M334" i="25"/>
  <c r="O334" i="25" s="1"/>
  <c r="M335" i="25"/>
  <c r="M338" i="25"/>
  <c r="O338" i="25" s="1"/>
  <c r="M339" i="25"/>
  <c r="O339" i="25" s="1"/>
  <c r="M340" i="25"/>
  <c r="O340" i="25" s="1"/>
  <c r="M341" i="25"/>
  <c r="O341" i="25" s="1"/>
  <c r="M342" i="25"/>
  <c r="O342" i="25" s="1"/>
  <c r="M343" i="25"/>
  <c r="O343" i="25" s="1"/>
  <c r="M344" i="25"/>
  <c r="O344" i="25" s="1"/>
  <c r="M345" i="25"/>
  <c r="O345" i="25" s="1"/>
  <c r="M346" i="25"/>
  <c r="O346" i="25" s="1"/>
  <c r="M347" i="25"/>
  <c r="O347" i="25" s="1"/>
  <c r="M348" i="25"/>
  <c r="O348" i="25" s="1"/>
  <c r="M349" i="25"/>
  <c r="O349" i="25" s="1"/>
  <c r="M350" i="25"/>
  <c r="O350" i="25" s="1"/>
  <c r="M351" i="25"/>
  <c r="O351" i="25" s="1"/>
  <c r="M352" i="25"/>
  <c r="O352" i="25" s="1"/>
  <c r="M353" i="25"/>
  <c r="O353" i="25" s="1"/>
  <c r="M354" i="25"/>
  <c r="O354" i="25" s="1"/>
  <c r="M355" i="25"/>
  <c r="O355" i="25" s="1"/>
  <c r="M356" i="25"/>
  <c r="O356" i="25" s="1"/>
  <c r="M357" i="25"/>
  <c r="O357" i="25" s="1"/>
  <c r="M358" i="25"/>
  <c r="O358" i="25" s="1"/>
  <c r="M359" i="25"/>
  <c r="O359" i="25" s="1"/>
  <c r="M360" i="25"/>
  <c r="O360" i="25" s="1"/>
  <c r="M361" i="25"/>
  <c r="O361" i="25" s="1"/>
  <c r="M362" i="25"/>
  <c r="O362" i="25" s="1"/>
  <c r="M363" i="25"/>
  <c r="O363" i="25" s="1"/>
  <c r="M364" i="25"/>
  <c r="O364" i="25" s="1"/>
  <c r="M365" i="25"/>
  <c r="O365" i="25" s="1"/>
  <c r="M366" i="25"/>
  <c r="O366" i="25" s="1"/>
  <c r="M367" i="25"/>
  <c r="O367" i="25" s="1"/>
  <c r="M368" i="25"/>
  <c r="O368" i="25" s="1"/>
  <c r="M369" i="25"/>
  <c r="O369" i="25" s="1"/>
  <c r="M370" i="25"/>
  <c r="O370" i="25" s="1"/>
  <c r="M371" i="25"/>
  <c r="O371" i="25" s="1"/>
  <c r="M372" i="25"/>
  <c r="O372" i="25" s="1"/>
  <c r="M373" i="25"/>
  <c r="O373" i="25" s="1"/>
  <c r="M374" i="25"/>
  <c r="O374" i="25" s="1"/>
  <c r="M375" i="25"/>
  <c r="O375" i="25" s="1"/>
  <c r="M376" i="25"/>
  <c r="O376" i="25" s="1"/>
  <c r="M377" i="25"/>
  <c r="O377" i="25" s="1"/>
  <c r="M378" i="25"/>
  <c r="O378" i="25" s="1"/>
  <c r="M379" i="25"/>
  <c r="O379" i="25" s="1"/>
  <c r="M380" i="25"/>
  <c r="O380" i="25" s="1"/>
  <c r="M381" i="25"/>
  <c r="O381" i="25" s="1"/>
  <c r="M382" i="25"/>
  <c r="O382" i="25" s="1"/>
  <c r="M383" i="25"/>
  <c r="O383" i="25" s="1"/>
  <c r="M384" i="25"/>
  <c r="O384" i="25" s="1"/>
  <c r="M385" i="25"/>
  <c r="O385" i="25" s="1"/>
  <c r="M386" i="25"/>
  <c r="O386" i="25" s="1"/>
  <c r="M387" i="25"/>
  <c r="O387" i="25" s="1"/>
  <c r="M388" i="25"/>
  <c r="O388" i="25" s="1"/>
  <c r="M389" i="25"/>
  <c r="O389" i="25" s="1"/>
  <c r="M390" i="25"/>
  <c r="O390" i="25" s="1"/>
  <c r="M391" i="25"/>
  <c r="O391" i="25" s="1"/>
  <c r="M392" i="25"/>
  <c r="O392" i="25" s="1"/>
  <c r="M393" i="25"/>
  <c r="O393" i="25" s="1"/>
  <c r="M394" i="25"/>
  <c r="O394" i="25" s="1"/>
  <c r="M395" i="25"/>
  <c r="O395" i="25" s="1"/>
  <c r="M396" i="25"/>
  <c r="O396" i="25" s="1"/>
  <c r="M397" i="25"/>
  <c r="O397" i="25" s="1"/>
  <c r="M398" i="25"/>
  <c r="O398" i="25" s="1"/>
  <c r="M399" i="25"/>
  <c r="O399" i="25" s="1"/>
  <c r="M400" i="25"/>
  <c r="O400" i="25" s="1"/>
  <c r="M401" i="25"/>
  <c r="O401" i="25" s="1"/>
  <c r="M402" i="25"/>
  <c r="O402" i="25" s="1"/>
  <c r="M403" i="25"/>
  <c r="O403" i="25" s="1"/>
  <c r="M404" i="25"/>
  <c r="O404" i="25" s="1"/>
  <c r="M405" i="25"/>
  <c r="O405" i="25" s="1"/>
  <c r="M406" i="25"/>
  <c r="O406" i="25" s="1"/>
  <c r="M407" i="25"/>
  <c r="O407" i="25" s="1"/>
  <c r="M408" i="25"/>
  <c r="O408" i="25" s="1"/>
  <c r="M409" i="25"/>
  <c r="O409" i="25" s="1"/>
  <c r="M410" i="25"/>
  <c r="O410" i="25" s="1"/>
  <c r="M411" i="25"/>
  <c r="O411" i="25" s="1"/>
  <c r="M412" i="25"/>
  <c r="O412" i="25" s="1"/>
  <c r="M413" i="25"/>
  <c r="O413" i="25" s="1"/>
  <c r="M414" i="25"/>
  <c r="O414" i="25" s="1"/>
  <c r="M415" i="25"/>
  <c r="O415" i="25" s="1"/>
  <c r="M416" i="25"/>
  <c r="O416" i="25" s="1"/>
  <c r="M417" i="25"/>
  <c r="O417" i="25" s="1"/>
  <c r="M418" i="25"/>
  <c r="O418" i="25" s="1"/>
  <c r="M419" i="25"/>
  <c r="O419" i="25" s="1"/>
  <c r="M420" i="25"/>
  <c r="O420" i="25" s="1"/>
  <c r="M421" i="25"/>
  <c r="O421" i="25" s="1"/>
  <c r="M422" i="25"/>
  <c r="O422" i="25" s="1"/>
  <c r="M423" i="25"/>
  <c r="O423" i="25" s="1"/>
  <c r="M424" i="25"/>
  <c r="O424" i="25" s="1"/>
  <c r="M425" i="25"/>
  <c r="O425" i="25" s="1"/>
  <c r="M426" i="25"/>
  <c r="O426" i="25" s="1"/>
  <c r="M427" i="25"/>
  <c r="O427" i="25" s="1"/>
  <c r="M428" i="25"/>
  <c r="O428" i="25" s="1"/>
  <c r="M429" i="25"/>
  <c r="O429" i="25" s="1"/>
  <c r="M430" i="25"/>
  <c r="O430" i="25" s="1"/>
  <c r="M431" i="25"/>
  <c r="O431" i="25" s="1"/>
  <c r="M432" i="25"/>
  <c r="O432" i="25" s="1"/>
  <c r="M433" i="25"/>
  <c r="O433" i="25" s="1"/>
  <c r="M434" i="25"/>
  <c r="O434" i="25" s="1"/>
  <c r="M435" i="25"/>
  <c r="O435" i="25" s="1"/>
  <c r="M436" i="25"/>
  <c r="O436" i="25" s="1"/>
  <c r="M437" i="25"/>
  <c r="O437" i="25" s="1"/>
  <c r="M438" i="25"/>
  <c r="O438" i="25" s="1"/>
  <c r="M439" i="25"/>
  <c r="O439" i="25" s="1"/>
  <c r="M440" i="25"/>
  <c r="O440" i="25" s="1"/>
  <c r="M441" i="25"/>
  <c r="O441" i="25" s="1"/>
  <c r="M442" i="25"/>
  <c r="O442" i="25" s="1"/>
  <c r="M443" i="25"/>
  <c r="O443" i="25" s="1"/>
  <c r="M444" i="25"/>
  <c r="O444" i="25" s="1"/>
  <c r="M445" i="25"/>
  <c r="O445" i="25" s="1"/>
  <c r="M446" i="25"/>
  <c r="O446" i="25" s="1"/>
  <c r="M447" i="25"/>
  <c r="O447" i="25" s="1"/>
  <c r="M448" i="25"/>
  <c r="O448" i="25" s="1"/>
  <c r="M449" i="25"/>
  <c r="O449" i="25" s="1"/>
  <c r="M450" i="25"/>
  <c r="O450" i="25" s="1"/>
  <c r="M451" i="25"/>
  <c r="O451" i="25" s="1"/>
  <c r="M452" i="25"/>
  <c r="O452" i="25" s="1"/>
  <c r="M453" i="25"/>
  <c r="O453" i="25" s="1"/>
  <c r="M454" i="25"/>
  <c r="O454" i="25" s="1"/>
  <c r="M455" i="25"/>
  <c r="O455" i="25" s="1"/>
  <c r="M456" i="25"/>
  <c r="O456" i="25" s="1"/>
  <c r="M457" i="25"/>
  <c r="O457" i="25" s="1"/>
  <c r="M458" i="25"/>
  <c r="O458" i="25" s="1"/>
  <c r="M459" i="25"/>
  <c r="O459" i="25" s="1"/>
  <c r="M460" i="25"/>
  <c r="O460" i="25" s="1"/>
  <c r="M461" i="25"/>
  <c r="O461" i="25" s="1"/>
  <c r="M462" i="25"/>
  <c r="O462" i="25" s="1"/>
  <c r="M463" i="25"/>
  <c r="O463" i="25" s="1"/>
  <c r="M464" i="25"/>
  <c r="O464" i="25" s="1"/>
  <c r="M465" i="25"/>
  <c r="O465" i="25" s="1"/>
  <c r="M466" i="25"/>
  <c r="O466" i="25" s="1"/>
  <c r="M467" i="25"/>
  <c r="O467" i="25" s="1"/>
  <c r="M468" i="25"/>
  <c r="O468" i="25" s="1"/>
  <c r="M469" i="25"/>
  <c r="O469" i="25" s="1"/>
  <c r="M470" i="25"/>
  <c r="O470" i="25" s="1"/>
  <c r="M471" i="25"/>
  <c r="O471" i="25" s="1"/>
  <c r="M472" i="25"/>
  <c r="O472" i="25" s="1"/>
  <c r="M473" i="25"/>
  <c r="O473" i="25" s="1"/>
  <c r="M474" i="25"/>
  <c r="O474" i="25" s="1"/>
  <c r="M475" i="25"/>
  <c r="O475" i="25" s="1"/>
  <c r="M476" i="25"/>
  <c r="O476" i="25" s="1"/>
  <c r="M477" i="25"/>
  <c r="O477" i="25" s="1"/>
  <c r="M478" i="25"/>
  <c r="O478" i="25" s="1"/>
  <c r="M479" i="25"/>
  <c r="O479" i="25" s="1"/>
  <c r="M480" i="25"/>
  <c r="O480" i="25" s="1"/>
  <c r="O481" i="25"/>
  <c r="M482" i="25"/>
  <c r="O482" i="25" s="1"/>
  <c r="M483" i="25"/>
  <c r="O483" i="25" s="1"/>
  <c r="M484" i="25"/>
  <c r="O484" i="25" s="1"/>
  <c r="M485" i="25"/>
  <c r="O485" i="25" s="1"/>
  <c r="M486" i="25"/>
  <c r="O486" i="25" s="1"/>
  <c r="M487" i="25"/>
  <c r="O487" i="25" s="1"/>
  <c r="M488" i="25"/>
  <c r="O488" i="25" s="1"/>
  <c r="M489" i="25"/>
  <c r="O489" i="25" s="1"/>
  <c r="M490" i="25"/>
  <c r="O490" i="25" s="1"/>
  <c r="M491" i="25"/>
  <c r="O491" i="25" s="1"/>
  <c r="M492" i="25"/>
  <c r="O492" i="25" s="1"/>
  <c r="M493" i="25"/>
  <c r="O493" i="25" s="1"/>
  <c r="M494" i="25"/>
  <c r="O494" i="25" s="1"/>
  <c r="M495" i="25"/>
  <c r="O495" i="25" s="1"/>
  <c r="M496" i="25"/>
  <c r="O496" i="25" s="1"/>
  <c r="M497" i="25"/>
  <c r="O497" i="25" s="1"/>
  <c r="M498" i="25"/>
  <c r="O498" i="25" s="1"/>
  <c r="M499" i="25"/>
  <c r="O499" i="25" s="1"/>
  <c r="M500" i="25"/>
  <c r="O500" i="25" s="1"/>
  <c r="M501" i="25"/>
  <c r="O501" i="25" s="1"/>
  <c r="M502" i="25"/>
  <c r="O502" i="25" s="1"/>
  <c r="M503" i="25"/>
  <c r="O503" i="25" s="1"/>
  <c r="M504" i="25"/>
  <c r="O504" i="25" s="1"/>
  <c r="M505" i="25"/>
  <c r="O505" i="25" s="1"/>
  <c r="M506" i="25"/>
  <c r="O506" i="25" s="1"/>
  <c r="M507" i="25"/>
  <c r="O507" i="25" s="1"/>
  <c r="M508" i="25"/>
  <c r="O508" i="25" s="1"/>
  <c r="M509" i="25"/>
  <c r="O509" i="25" s="1"/>
  <c r="M510" i="25"/>
  <c r="O510" i="25" s="1"/>
  <c r="M511" i="25"/>
  <c r="O511" i="25" s="1"/>
  <c r="M512" i="25"/>
  <c r="O512" i="25" s="1"/>
  <c r="M513" i="25"/>
  <c r="O513" i="25" s="1"/>
  <c r="M514" i="25"/>
  <c r="O514" i="25" s="1"/>
  <c r="M515" i="25"/>
  <c r="O515" i="25" s="1"/>
  <c r="M516" i="25"/>
  <c r="O516" i="25" s="1"/>
  <c r="M517" i="25"/>
  <c r="O517" i="25" s="1"/>
  <c r="M518" i="25"/>
  <c r="O518" i="25" s="1"/>
  <c r="M519" i="25"/>
  <c r="O519" i="25" s="1"/>
  <c r="M520" i="25"/>
  <c r="O520" i="25" s="1"/>
  <c r="M521" i="25"/>
  <c r="O521" i="25" s="1"/>
  <c r="M522" i="25"/>
  <c r="O522" i="25" s="1"/>
  <c r="M523" i="25"/>
  <c r="O523" i="25" s="1"/>
  <c r="M524" i="25"/>
  <c r="O524" i="25" s="1"/>
  <c r="M525" i="25"/>
  <c r="O525" i="25" s="1"/>
  <c r="M526" i="25"/>
  <c r="O526" i="25" s="1"/>
  <c r="M527" i="25"/>
  <c r="O527" i="25" s="1"/>
  <c r="M528" i="25"/>
  <c r="O528" i="25" s="1"/>
  <c r="M529" i="25"/>
  <c r="O529" i="25" s="1"/>
  <c r="M530" i="25"/>
  <c r="O530" i="25" s="1"/>
  <c r="M531" i="25"/>
  <c r="O531" i="25" s="1"/>
  <c r="M532" i="25"/>
  <c r="O532" i="25" s="1"/>
  <c r="M533" i="25"/>
  <c r="O533" i="25" s="1"/>
  <c r="M534" i="25"/>
  <c r="O534" i="25" s="1"/>
  <c r="M535" i="25"/>
  <c r="O535" i="25" s="1"/>
  <c r="M536" i="25"/>
  <c r="O536" i="25" s="1"/>
  <c r="M537" i="25"/>
  <c r="O537" i="25" s="1"/>
  <c r="M538" i="25"/>
  <c r="O538" i="25" s="1"/>
  <c r="M539" i="25"/>
  <c r="O539" i="25" s="1"/>
  <c r="M540" i="25"/>
  <c r="O540" i="25" s="1"/>
  <c r="M541" i="25"/>
  <c r="O541" i="25" s="1"/>
  <c r="M542" i="25"/>
  <c r="O542" i="25" s="1"/>
  <c r="M543" i="25"/>
  <c r="O543" i="25" s="1"/>
  <c r="M544" i="25"/>
  <c r="O544" i="25" s="1"/>
  <c r="M545" i="25"/>
  <c r="O545" i="25" s="1"/>
  <c r="M546" i="25"/>
  <c r="O546" i="25" s="1"/>
  <c r="M547" i="25"/>
  <c r="O547" i="25" s="1"/>
  <c r="M548" i="25"/>
  <c r="O548" i="25" s="1"/>
  <c r="M549" i="25"/>
  <c r="O549" i="25" s="1"/>
  <c r="M550" i="25"/>
  <c r="O550" i="25" s="1"/>
  <c r="M551" i="25"/>
  <c r="O551" i="25" s="1"/>
  <c r="M552" i="25"/>
  <c r="O552" i="25" s="1"/>
  <c r="M553" i="25"/>
  <c r="O553" i="25" s="1"/>
  <c r="M554" i="25"/>
  <c r="O554" i="25" s="1"/>
  <c r="M555" i="25"/>
  <c r="O555" i="25" s="1"/>
  <c r="M9" i="25"/>
  <c r="O9" i="25" s="1"/>
  <c r="M10" i="25"/>
  <c r="O10" i="25" s="1"/>
  <c r="M11" i="25"/>
  <c r="O11" i="25" s="1"/>
  <c r="M12" i="25"/>
  <c r="O12" i="25" s="1"/>
  <c r="M13" i="25"/>
  <c r="O13" i="25" s="1"/>
  <c r="O14" i="25"/>
  <c r="M15" i="25"/>
  <c r="O15" i="25" s="1"/>
  <c r="M16" i="25"/>
  <c r="O16" i="25" s="1"/>
  <c r="M17" i="25"/>
  <c r="O17" i="25" s="1"/>
  <c r="M18" i="25"/>
  <c r="O18" i="25" s="1"/>
  <c r="M19" i="25"/>
  <c r="O19" i="25" s="1"/>
  <c r="M20" i="25"/>
  <c r="O20" i="25" s="1"/>
  <c r="M21" i="25"/>
  <c r="O21" i="25" s="1"/>
  <c r="M22" i="25"/>
  <c r="O22" i="25" s="1"/>
  <c r="M23" i="25"/>
  <c r="O23" i="25" s="1"/>
  <c r="M24" i="25"/>
  <c r="O24" i="25" s="1"/>
  <c r="M25" i="25"/>
  <c r="O25" i="25" s="1"/>
  <c r="M26" i="25"/>
  <c r="O26" i="25" s="1"/>
  <c r="M27" i="25"/>
  <c r="O27" i="25" s="1"/>
  <c r="M28" i="25"/>
  <c r="O28" i="25" s="1"/>
  <c r="M29" i="25"/>
  <c r="O29" i="25" s="1"/>
  <c r="M30" i="25"/>
  <c r="O30" i="25" s="1"/>
  <c r="M31" i="25"/>
  <c r="O31" i="25" s="1"/>
  <c r="M32" i="25"/>
  <c r="O32" i="25" s="1"/>
  <c r="M33" i="25"/>
  <c r="O33" i="25" s="1"/>
  <c r="M34" i="25"/>
  <c r="O34" i="25" s="1"/>
  <c r="M35" i="25"/>
  <c r="O35" i="25" s="1"/>
  <c r="M36" i="25"/>
  <c r="O36" i="25" s="1"/>
  <c r="M37" i="25"/>
  <c r="O37" i="25" s="1"/>
  <c r="M38" i="25"/>
  <c r="O38" i="25" s="1"/>
  <c r="M40" i="25"/>
  <c r="M41" i="25"/>
  <c r="O41" i="25" s="1"/>
  <c r="M42" i="25"/>
  <c r="O42" i="25" s="1"/>
  <c r="M43" i="25"/>
  <c r="O43" i="25" s="1"/>
  <c r="M44" i="25"/>
  <c r="O44" i="25" s="1"/>
  <c r="M45" i="25"/>
  <c r="M39" i="25" s="1"/>
  <c r="M50" i="25" s="1"/>
  <c r="M46" i="25"/>
  <c r="O46" i="25" s="1"/>
  <c r="M47" i="25"/>
  <c r="O47" i="25" s="1"/>
  <c r="M48" i="25"/>
  <c r="O48" i="25" s="1"/>
  <c r="M49" i="25"/>
  <c r="O49" i="25" s="1"/>
  <c r="M51" i="25"/>
  <c r="O51" i="25" s="1"/>
  <c r="M52" i="25"/>
  <c r="O52" i="25" s="1"/>
  <c r="M53" i="25"/>
  <c r="O53" i="25" s="1"/>
  <c r="M54" i="25"/>
  <c r="O54" i="25" s="1"/>
  <c r="M55" i="25"/>
  <c r="O55" i="25" s="1"/>
  <c r="M56" i="25"/>
  <c r="O56" i="25" s="1"/>
  <c r="M57" i="25"/>
  <c r="O57" i="25" s="1"/>
  <c r="M58" i="25"/>
  <c r="O58" i="25" s="1"/>
  <c r="M59" i="25"/>
  <c r="O59" i="25" s="1"/>
  <c r="M60" i="25"/>
  <c r="O60" i="25" s="1"/>
  <c r="M61" i="25"/>
  <c r="O61" i="25" s="1"/>
  <c r="M62" i="25"/>
  <c r="O62" i="25" s="1"/>
  <c r="M63" i="25"/>
  <c r="O63" i="25" s="1"/>
  <c r="M64" i="25"/>
  <c r="O64" i="25" s="1"/>
  <c r="M65" i="25"/>
  <c r="O65" i="25" s="1"/>
  <c r="M66" i="25"/>
  <c r="O66" i="25" s="1"/>
  <c r="M67" i="25"/>
  <c r="O67" i="25" s="1"/>
  <c r="M68" i="25"/>
  <c r="O68" i="25" s="1"/>
  <c r="M69" i="25"/>
  <c r="O69" i="25" s="1"/>
  <c r="M70" i="25"/>
  <c r="O70" i="25" s="1"/>
  <c r="M71" i="25"/>
  <c r="O71" i="25" s="1"/>
  <c r="M72" i="25"/>
  <c r="O72" i="25" s="1"/>
  <c r="M73" i="25"/>
  <c r="O73" i="25" s="1"/>
  <c r="M74" i="25"/>
  <c r="O74" i="25" s="1"/>
  <c r="M75" i="25"/>
  <c r="O75" i="25" s="1"/>
  <c r="M76" i="25"/>
  <c r="O76" i="25" s="1"/>
  <c r="M77" i="25"/>
  <c r="O77" i="25" s="1"/>
  <c r="M78" i="25"/>
  <c r="O78" i="25" s="1"/>
  <c r="M79" i="25"/>
  <c r="O79" i="25" s="1"/>
  <c r="M80" i="25"/>
  <c r="O80" i="25" s="1"/>
  <c r="M81" i="25"/>
  <c r="O81" i="25" s="1"/>
  <c r="M82" i="25"/>
  <c r="O82" i="25" s="1"/>
  <c r="M83" i="25"/>
  <c r="O83" i="25" s="1"/>
  <c r="M84" i="25"/>
  <c r="O84" i="25" s="1"/>
  <c r="M85" i="25"/>
  <c r="O85" i="25" s="1"/>
  <c r="M86" i="25"/>
  <c r="O86" i="25" s="1"/>
  <c r="M87" i="25"/>
  <c r="O87" i="25" s="1"/>
  <c r="M88" i="25"/>
  <c r="O88" i="25" s="1"/>
  <c r="M89" i="25"/>
  <c r="O89" i="25" s="1"/>
  <c r="M90" i="25"/>
  <c r="O90" i="25" s="1"/>
  <c r="M91" i="25"/>
  <c r="O91" i="25" s="1"/>
  <c r="M92" i="25"/>
  <c r="O92" i="25" s="1"/>
  <c r="M93" i="25"/>
  <c r="O93" i="25" s="1"/>
  <c r="M94" i="25"/>
  <c r="O94" i="25" s="1"/>
  <c r="M95" i="25"/>
  <c r="O95" i="25" s="1"/>
  <c r="M96" i="25"/>
  <c r="O96" i="25" s="1"/>
  <c r="M97" i="25"/>
  <c r="O97" i="25" s="1"/>
  <c r="M98" i="25"/>
  <c r="O98" i="25" s="1"/>
  <c r="M99" i="25"/>
  <c r="O99" i="25" s="1"/>
  <c r="M100" i="25"/>
  <c r="O100" i="25" s="1"/>
  <c r="M101" i="25"/>
  <c r="O101" i="25" s="1"/>
  <c r="M102" i="25"/>
  <c r="O102" i="25" s="1"/>
  <c r="M103" i="25"/>
  <c r="O103" i="25" s="1"/>
  <c r="M104" i="25"/>
  <c r="O104" i="25" s="1"/>
  <c r="M105" i="25"/>
  <c r="O105" i="25" s="1"/>
  <c r="M106" i="25"/>
  <c r="O106" i="25" s="1"/>
  <c r="M107" i="25"/>
  <c r="O107" i="25" s="1"/>
  <c r="M108" i="25"/>
  <c r="O108" i="25" s="1"/>
  <c r="M109" i="25"/>
  <c r="O109" i="25" s="1"/>
  <c r="M110" i="25"/>
  <c r="O110" i="25" s="1"/>
  <c r="M111" i="25"/>
  <c r="O111" i="25" s="1"/>
  <c r="M112" i="25"/>
  <c r="O112" i="25" s="1"/>
  <c r="M113" i="25"/>
  <c r="O113" i="25" s="1"/>
  <c r="M114" i="25"/>
  <c r="O114" i="25" s="1"/>
  <c r="M115" i="25"/>
  <c r="O115" i="25" s="1"/>
  <c r="M116" i="25"/>
  <c r="O116" i="25" s="1"/>
  <c r="M117" i="25"/>
  <c r="O117" i="25" s="1"/>
  <c r="M118" i="25"/>
  <c r="O118" i="25" s="1"/>
  <c r="M119" i="25"/>
  <c r="O119" i="25" s="1"/>
  <c r="M120" i="25"/>
  <c r="O120" i="25" s="1"/>
  <c r="M121" i="25"/>
  <c r="O121" i="25" s="1"/>
  <c r="M122" i="25"/>
  <c r="O122" i="25" s="1"/>
  <c r="M123" i="25"/>
  <c r="O123" i="25" s="1"/>
  <c r="M124" i="25"/>
  <c r="O124" i="25" s="1"/>
  <c r="M125" i="25"/>
  <c r="O125" i="25" s="1"/>
  <c r="M126" i="25"/>
  <c r="O126" i="25" s="1"/>
  <c r="M127" i="25"/>
  <c r="O127" i="25" s="1"/>
  <c r="M128" i="25"/>
  <c r="O128" i="25" s="1"/>
  <c r="M129" i="25"/>
  <c r="O129" i="25" s="1"/>
  <c r="M130" i="25"/>
  <c r="O130" i="25" s="1"/>
  <c r="M131" i="25"/>
  <c r="O131" i="25" s="1"/>
  <c r="M132" i="25"/>
  <c r="O132" i="25" s="1"/>
  <c r="M133" i="25"/>
  <c r="O133" i="25" s="1"/>
  <c r="M134" i="25"/>
  <c r="O134" i="25" s="1"/>
  <c r="M135" i="25"/>
  <c r="O135" i="25" s="1"/>
  <c r="M136" i="25"/>
  <c r="O136" i="25" s="1"/>
  <c r="M137" i="25"/>
  <c r="O137" i="25" s="1"/>
  <c r="M138" i="25"/>
  <c r="O138" i="25" s="1"/>
  <c r="M139" i="25"/>
  <c r="O139" i="25" s="1"/>
  <c r="M140" i="25"/>
  <c r="O140" i="25" s="1"/>
  <c r="M141" i="25"/>
  <c r="O141" i="25" s="1"/>
  <c r="M142" i="25"/>
  <c r="O142" i="25" s="1"/>
  <c r="M143" i="25"/>
  <c r="O143" i="25" s="1"/>
  <c r="M144" i="25"/>
  <c r="O144" i="25" s="1"/>
  <c r="M145" i="25"/>
  <c r="O145" i="25" s="1"/>
  <c r="M146" i="25"/>
  <c r="O146" i="25" s="1"/>
  <c r="M147" i="25"/>
  <c r="O147" i="25" s="1"/>
  <c r="M148" i="25"/>
  <c r="O148" i="25" s="1"/>
  <c r="M149" i="25"/>
  <c r="O149" i="25" s="1"/>
  <c r="M150" i="25"/>
  <c r="O150" i="25" s="1"/>
  <c r="M151" i="25"/>
  <c r="O151" i="25" s="1"/>
  <c r="M152" i="25"/>
  <c r="O152" i="25" s="1"/>
  <c r="M153" i="25"/>
  <c r="O153" i="25" s="1"/>
  <c r="M154" i="25"/>
  <c r="O154" i="25" s="1"/>
  <c r="M155" i="25"/>
  <c r="O155" i="25" s="1"/>
  <c r="M156" i="25"/>
  <c r="O156" i="25" s="1"/>
  <c r="M157" i="25"/>
  <c r="O157" i="25" s="1"/>
  <c r="M158" i="25"/>
  <c r="O158" i="25" s="1"/>
  <c r="M159" i="25"/>
  <c r="O159" i="25" s="1"/>
  <c r="M160" i="25"/>
  <c r="O160" i="25" s="1"/>
  <c r="M161" i="25"/>
  <c r="O161" i="25" s="1"/>
  <c r="M162" i="25"/>
  <c r="O162" i="25" s="1"/>
  <c r="M163" i="25"/>
  <c r="O163" i="25" s="1"/>
  <c r="M164" i="25"/>
  <c r="O164" i="25" s="1"/>
  <c r="M165" i="25"/>
  <c r="O165" i="25" s="1"/>
  <c r="M166" i="25"/>
  <c r="O166" i="25" s="1"/>
  <c r="M167" i="25"/>
  <c r="O167" i="25" s="1"/>
  <c r="M168" i="25"/>
  <c r="O168" i="25" s="1"/>
  <c r="M169" i="25"/>
  <c r="O169" i="25" s="1"/>
  <c r="M170" i="25"/>
  <c r="O170" i="25" s="1"/>
  <c r="M171" i="25"/>
  <c r="O171" i="25" s="1"/>
  <c r="M172" i="25"/>
  <c r="O172" i="25" s="1"/>
  <c r="M173" i="25"/>
  <c r="O173" i="25" s="1"/>
  <c r="M174" i="25"/>
  <c r="O174" i="25" s="1"/>
  <c r="M175" i="25"/>
  <c r="O175" i="25" s="1"/>
  <c r="M176" i="25"/>
  <c r="O176" i="25" s="1"/>
  <c r="M177" i="25"/>
  <c r="O177" i="25" s="1"/>
  <c r="M178" i="25"/>
  <c r="O178" i="25" s="1"/>
  <c r="M179" i="25"/>
  <c r="O179" i="25" s="1"/>
  <c r="M180" i="25"/>
  <c r="O180" i="25" s="1"/>
  <c r="M181" i="25"/>
  <c r="O181" i="25" s="1"/>
  <c r="M182" i="25"/>
  <c r="O182" i="25" s="1"/>
  <c r="M183" i="25"/>
  <c r="O183" i="25" s="1"/>
  <c r="M184" i="25"/>
  <c r="O184" i="25" s="1"/>
  <c r="M185" i="25"/>
  <c r="O185" i="25" s="1"/>
  <c r="M186" i="25"/>
  <c r="O186" i="25" s="1"/>
  <c r="M187" i="25"/>
  <c r="O187" i="25" s="1"/>
  <c r="M188" i="25"/>
  <c r="O188" i="25" s="1"/>
  <c r="M189" i="25"/>
  <c r="O189" i="25" s="1"/>
  <c r="M190" i="25"/>
  <c r="O190" i="25" s="1"/>
  <c r="M191" i="25"/>
  <c r="O191" i="25" s="1"/>
  <c r="M192" i="25"/>
  <c r="O192" i="25" s="1"/>
  <c r="M193" i="25"/>
  <c r="O193" i="25" s="1"/>
  <c r="M194" i="25"/>
  <c r="O194" i="25" s="1"/>
  <c r="M195" i="25"/>
  <c r="O195" i="25" s="1"/>
  <c r="M196" i="25"/>
  <c r="O196" i="25" s="1"/>
  <c r="M197" i="25"/>
  <c r="O197" i="25" s="1"/>
  <c r="M198" i="25"/>
  <c r="O198" i="25" s="1"/>
  <c r="M199" i="25"/>
  <c r="O199" i="25" s="1"/>
  <c r="M200" i="25"/>
  <c r="O200" i="25" s="1"/>
  <c r="M201" i="25"/>
  <c r="O201" i="25" s="1"/>
  <c r="M202" i="25"/>
  <c r="O202" i="25" s="1"/>
  <c r="M203" i="25"/>
  <c r="O203" i="25" s="1"/>
  <c r="M204" i="25"/>
  <c r="O204" i="25" s="1"/>
  <c r="M205" i="25"/>
  <c r="O205" i="25" s="1"/>
  <c r="M206" i="25"/>
  <c r="O206" i="25" s="1"/>
  <c r="M207" i="25"/>
  <c r="O207" i="25" s="1"/>
  <c r="M208" i="25"/>
  <c r="O208" i="25" s="1"/>
  <c r="M209" i="25"/>
  <c r="O209" i="25" s="1"/>
  <c r="M210" i="25"/>
  <c r="O210" i="25" s="1"/>
  <c r="M211" i="25"/>
  <c r="O211" i="25" s="1"/>
  <c r="M212" i="25"/>
  <c r="O212" i="25" s="1"/>
  <c r="M213" i="25"/>
  <c r="O213" i="25" s="1"/>
  <c r="O214" i="25"/>
  <c r="M215" i="25"/>
  <c r="O215" i="25" s="1"/>
  <c r="M216" i="25"/>
  <c r="O216" i="25" s="1"/>
  <c r="M217" i="25"/>
  <c r="O217" i="25" s="1"/>
  <c r="M218" i="25"/>
  <c r="O218" i="25" s="1"/>
  <c r="M219" i="25"/>
  <c r="O219" i="25" s="1"/>
  <c r="M220" i="25"/>
  <c r="O220" i="25" s="1"/>
  <c r="M221" i="25"/>
  <c r="O221" i="25" s="1"/>
  <c r="M222" i="25"/>
  <c r="O222" i="25" s="1"/>
  <c r="M223" i="25"/>
  <c r="O223" i="25" s="1"/>
  <c r="M224" i="25"/>
  <c r="O224" i="25" s="1"/>
  <c r="M226" i="25"/>
  <c r="O226" i="25" s="1"/>
  <c r="M227" i="25"/>
  <c r="O227" i="25" s="1"/>
  <c r="M228" i="25"/>
  <c r="O228" i="25" s="1"/>
  <c r="M229" i="25"/>
  <c r="O229" i="25" s="1"/>
  <c r="M230" i="25"/>
  <c r="O230" i="25" s="1"/>
  <c r="M231" i="25"/>
  <c r="O231" i="25" s="1"/>
  <c r="M232" i="25"/>
  <c r="O232" i="25" s="1"/>
  <c r="M233" i="25"/>
  <c r="O233" i="25" s="1"/>
  <c r="M234" i="25"/>
  <c r="M235" i="25"/>
  <c r="O235" i="25" s="1"/>
  <c r="M236" i="25"/>
  <c r="O236" i="25" s="1"/>
  <c r="M237" i="25"/>
  <c r="O237" i="25" s="1"/>
  <c r="M238" i="25"/>
  <c r="O238" i="25" s="1"/>
  <c r="M239" i="25"/>
  <c r="O239" i="25" s="1"/>
  <c r="M240" i="25"/>
  <c r="O240" i="25" s="1"/>
  <c r="M241" i="25"/>
  <c r="O241" i="25" s="1"/>
  <c r="M242" i="25"/>
  <c r="O242" i="25" s="1"/>
  <c r="M243" i="25"/>
  <c r="O243" i="25" s="1"/>
  <c r="M244" i="25"/>
  <c r="O244" i="25" s="1"/>
  <c r="M245" i="25"/>
  <c r="O245" i="25" s="1"/>
  <c r="M246" i="25"/>
  <c r="O246" i="25" s="1"/>
  <c r="M247" i="25"/>
  <c r="O247" i="25" s="1"/>
  <c r="M248" i="25"/>
  <c r="O248" i="25" s="1"/>
  <c r="M249" i="25"/>
  <c r="O249" i="25" s="1"/>
  <c r="M250" i="25"/>
  <c r="O250" i="25" s="1"/>
  <c r="M251" i="25"/>
  <c r="O251" i="25" s="1"/>
  <c r="M252" i="25"/>
  <c r="O252" i="25" s="1"/>
  <c r="M253" i="25"/>
  <c r="O253" i="25" s="1"/>
  <c r="M254" i="25"/>
  <c r="O254" i="25" s="1"/>
  <c r="M255" i="25"/>
  <c r="O255" i="25" s="1"/>
  <c r="M256" i="25"/>
  <c r="O256" i="25" s="1"/>
  <c r="M257" i="25"/>
  <c r="O257" i="25" s="1"/>
  <c r="M258" i="25"/>
  <c r="O258" i="25" s="1"/>
  <c r="M259" i="25"/>
  <c r="O259" i="25" s="1"/>
  <c r="M260" i="25"/>
  <c r="O260" i="25" s="1"/>
  <c r="M261" i="25"/>
  <c r="O261" i="25" s="1"/>
  <c r="M262" i="25"/>
  <c r="O262" i="25" s="1"/>
  <c r="M263" i="25"/>
  <c r="O263" i="25" s="1"/>
  <c r="M264" i="25"/>
  <c r="O264" i="25" s="1"/>
  <c r="M265" i="25"/>
  <c r="O265" i="25" s="1"/>
  <c r="M266" i="25"/>
  <c r="O266" i="25" s="1"/>
  <c r="M267" i="25"/>
  <c r="O267" i="25" s="1"/>
  <c r="M268" i="25"/>
  <c r="O268" i="25" s="1"/>
  <c r="M269" i="25"/>
  <c r="O269" i="25" s="1"/>
  <c r="M270" i="25"/>
  <c r="O270" i="25" s="1"/>
  <c r="M271" i="25"/>
  <c r="O271" i="25" s="1"/>
  <c r="M8" i="25"/>
  <c r="M277" i="25"/>
  <c r="O8" i="25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6" i="24" s="1"/>
  <c r="M292" i="24"/>
  <c r="M293" i="24"/>
  <c r="M294" i="24"/>
  <c r="M298" i="24"/>
  <c r="M297" i="24" s="1"/>
  <c r="M299" i="24"/>
  <c r="M300" i="24"/>
  <c r="M301" i="24"/>
  <c r="M302" i="24"/>
  <c r="M303" i="24"/>
  <c r="M304" i="24"/>
  <c r="M305" i="24"/>
  <c r="M306" i="24"/>
  <c r="M307" i="24"/>
  <c r="M309" i="24"/>
  <c r="M310" i="24"/>
  <c r="M312" i="24"/>
  <c r="M313" i="24"/>
  <c r="M314" i="24"/>
  <c r="M315" i="24"/>
  <c r="M316" i="24"/>
  <c r="M317" i="24"/>
  <c r="M318" i="24"/>
  <c r="M319" i="24"/>
  <c r="M320" i="24"/>
  <c r="M322" i="24" s="1"/>
  <c r="M321" i="24"/>
  <c r="M323" i="24"/>
  <c r="M324" i="24"/>
  <c r="M326" i="24"/>
  <c r="M327" i="24"/>
  <c r="M328" i="24"/>
  <c r="M329" i="24"/>
  <c r="M330" i="24"/>
  <c r="M331" i="24"/>
  <c r="M332" i="24"/>
  <c r="M333" i="24"/>
  <c r="M334" i="24"/>
  <c r="M335" i="24"/>
  <c r="M336" i="24" s="1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2" i="24"/>
  <c r="M483" i="24"/>
  <c r="M484" i="24"/>
  <c r="M485" i="24"/>
  <c r="M486" i="24"/>
  <c r="M487" i="24"/>
  <c r="M488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548" i="24"/>
  <c r="M549" i="24"/>
  <c r="M550" i="24"/>
  <c r="M551" i="24"/>
  <c r="M552" i="24"/>
  <c r="M553" i="24"/>
  <c r="M554" i="24"/>
  <c r="M555" i="24"/>
  <c r="M556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5" i="24"/>
  <c r="O296" i="24"/>
  <c r="O297" i="24"/>
  <c r="O298" i="24"/>
  <c r="O299" i="24"/>
  <c r="O300" i="24"/>
  <c r="O301" i="24"/>
  <c r="O302" i="24"/>
  <c r="O303" i="24"/>
  <c r="O304" i="24"/>
  <c r="O305" i="24"/>
  <c r="O306" i="24"/>
  <c r="O307" i="24"/>
  <c r="O308" i="24"/>
  <c r="O309" i="24"/>
  <c r="O310" i="24"/>
  <c r="O311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O325" i="24"/>
  <c r="O326" i="24"/>
  <c r="O327" i="24"/>
  <c r="O328" i="24"/>
  <c r="O329" i="24"/>
  <c r="O330" i="24"/>
  <c r="O331" i="24"/>
  <c r="O332" i="24"/>
  <c r="O333" i="24"/>
  <c r="O334" i="24"/>
  <c r="O335" i="24"/>
  <c r="O336" i="24"/>
  <c r="O338" i="24"/>
  <c r="O339" i="24"/>
  <c r="O340" i="24"/>
  <c r="O341" i="24"/>
  <c r="O342" i="24"/>
  <c r="O343" i="24"/>
  <c r="O344" i="24"/>
  <c r="O345" i="24"/>
  <c r="O346" i="24"/>
  <c r="O347" i="24"/>
  <c r="O348" i="24"/>
  <c r="O349" i="24"/>
  <c r="O350" i="24"/>
  <c r="O351" i="24"/>
  <c r="O352" i="24"/>
  <c r="O353" i="24"/>
  <c r="O354" i="24"/>
  <c r="O355" i="24"/>
  <c r="O356" i="24"/>
  <c r="O357" i="24"/>
  <c r="O358" i="24"/>
  <c r="O359" i="24"/>
  <c r="O360" i="24"/>
  <c r="O361" i="24"/>
  <c r="O362" i="24"/>
  <c r="O363" i="24"/>
  <c r="O364" i="24"/>
  <c r="O365" i="24"/>
  <c r="O366" i="24"/>
  <c r="O367" i="24"/>
  <c r="O368" i="24"/>
  <c r="O369" i="24"/>
  <c r="O370" i="24"/>
  <c r="O371" i="24"/>
  <c r="O372" i="24"/>
  <c r="O373" i="24"/>
  <c r="O374" i="24"/>
  <c r="O375" i="24"/>
  <c r="O376" i="24"/>
  <c r="O377" i="24"/>
  <c r="O378" i="24"/>
  <c r="O379" i="24"/>
  <c r="O380" i="24"/>
  <c r="O381" i="24"/>
  <c r="O382" i="24"/>
  <c r="O383" i="24"/>
  <c r="O384" i="24"/>
  <c r="O385" i="24"/>
  <c r="O386" i="24"/>
  <c r="O387" i="24"/>
  <c r="O388" i="24"/>
  <c r="O389" i="24"/>
  <c r="O390" i="24"/>
  <c r="O391" i="24"/>
  <c r="O392" i="24"/>
  <c r="O393" i="24"/>
  <c r="O394" i="24"/>
  <c r="O395" i="24"/>
  <c r="O396" i="24"/>
  <c r="O397" i="24"/>
  <c r="O398" i="24"/>
  <c r="O399" i="24"/>
  <c r="O400" i="24"/>
  <c r="O401" i="24"/>
  <c r="O402" i="24"/>
  <c r="O403" i="24"/>
  <c r="O404" i="24"/>
  <c r="O405" i="24"/>
  <c r="O406" i="24"/>
  <c r="O407" i="24"/>
  <c r="O408" i="24"/>
  <c r="O409" i="24"/>
  <c r="O410" i="24"/>
  <c r="O411" i="24"/>
  <c r="O412" i="24"/>
  <c r="O413" i="24"/>
  <c r="O414" i="24"/>
  <c r="O415" i="24"/>
  <c r="O416" i="24"/>
  <c r="O417" i="24"/>
  <c r="O418" i="24"/>
  <c r="O419" i="24"/>
  <c r="O420" i="24"/>
  <c r="O421" i="24"/>
  <c r="O422" i="24"/>
  <c r="O423" i="24"/>
  <c r="O424" i="24"/>
  <c r="O425" i="24"/>
  <c r="O426" i="24"/>
  <c r="O427" i="24"/>
  <c r="O428" i="24"/>
  <c r="O429" i="24"/>
  <c r="O430" i="24"/>
  <c r="O431" i="24"/>
  <c r="O432" i="24"/>
  <c r="O433" i="24"/>
  <c r="O434" i="24"/>
  <c r="O435" i="24"/>
  <c r="O436" i="24"/>
  <c r="O437" i="24"/>
  <c r="O438" i="24"/>
  <c r="O439" i="24"/>
  <c r="O440" i="24"/>
  <c r="O441" i="24"/>
  <c r="O442" i="24"/>
  <c r="O443" i="24"/>
  <c r="O444" i="24"/>
  <c r="O445" i="24"/>
  <c r="O446" i="24"/>
  <c r="O447" i="24"/>
  <c r="O448" i="24"/>
  <c r="O449" i="24"/>
  <c r="O450" i="24"/>
  <c r="O451" i="24"/>
  <c r="O452" i="24"/>
  <c r="O453" i="24"/>
  <c r="O454" i="24"/>
  <c r="O455" i="24"/>
  <c r="O456" i="24"/>
  <c r="O457" i="24"/>
  <c r="O458" i="24"/>
  <c r="O459" i="24"/>
  <c r="O460" i="24"/>
  <c r="O461" i="24"/>
  <c r="O462" i="24"/>
  <c r="O463" i="24"/>
  <c r="O464" i="24"/>
  <c r="O465" i="24"/>
  <c r="O466" i="24"/>
  <c r="O467" i="24"/>
  <c r="O468" i="24"/>
  <c r="O469" i="24"/>
  <c r="O470" i="24"/>
  <c r="O471" i="24"/>
  <c r="O472" i="24"/>
  <c r="O473" i="24"/>
  <c r="O474" i="24"/>
  <c r="O475" i="24"/>
  <c r="O476" i="24"/>
  <c r="O477" i="24"/>
  <c r="O478" i="24"/>
  <c r="O479" i="24"/>
  <c r="O480" i="24"/>
  <c r="O481" i="24"/>
  <c r="O482" i="24"/>
  <c r="O483" i="24"/>
  <c r="O484" i="24"/>
  <c r="O485" i="24"/>
  <c r="O486" i="24"/>
  <c r="O487" i="24"/>
  <c r="O488" i="24"/>
  <c r="O489" i="24"/>
  <c r="O490" i="24"/>
  <c r="O491" i="24"/>
  <c r="O492" i="24"/>
  <c r="O493" i="24"/>
  <c r="O494" i="24"/>
  <c r="O495" i="24"/>
  <c r="O496" i="24"/>
  <c r="O497" i="24"/>
  <c r="O498" i="24"/>
  <c r="O499" i="24"/>
  <c r="O500" i="24"/>
  <c r="O501" i="24"/>
  <c r="O502" i="24"/>
  <c r="O503" i="24"/>
  <c r="O504" i="24"/>
  <c r="O505" i="24"/>
  <c r="O506" i="24"/>
  <c r="O507" i="24"/>
  <c r="O508" i="24"/>
  <c r="O509" i="24"/>
  <c r="O510" i="24"/>
  <c r="O511" i="24"/>
  <c r="O512" i="24"/>
  <c r="O513" i="24"/>
  <c r="O514" i="24"/>
  <c r="O515" i="24"/>
  <c r="O516" i="24"/>
  <c r="O517" i="24"/>
  <c r="O518" i="24"/>
  <c r="O519" i="24"/>
  <c r="O520" i="24"/>
  <c r="O521" i="24"/>
  <c r="O522" i="24"/>
  <c r="O523" i="24"/>
  <c r="O524" i="24"/>
  <c r="O525" i="24"/>
  <c r="O526" i="24"/>
  <c r="O527" i="24"/>
  <c r="O528" i="24"/>
  <c r="O529" i="24"/>
  <c r="O530" i="24"/>
  <c r="O531" i="24"/>
  <c r="O532" i="24"/>
  <c r="O533" i="24"/>
  <c r="O534" i="24"/>
  <c r="O535" i="24"/>
  <c r="O536" i="24"/>
  <c r="O537" i="24"/>
  <c r="O538" i="24"/>
  <c r="O539" i="24"/>
  <c r="O540" i="24"/>
  <c r="O541" i="24"/>
  <c r="O542" i="24"/>
  <c r="O543" i="24"/>
  <c r="O544" i="24"/>
  <c r="O545" i="24"/>
  <c r="O546" i="24"/>
  <c r="O547" i="24"/>
  <c r="O548" i="24"/>
  <c r="O549" i="24"/>
  <c r="O550" i="24"/>
  <c r="O551" i="24"/>
  <c r="O552" i="24"/>
  <c r="O553" i="24"/>
  <c r="O554" i="24"/>
  <c r="O555" i="24"/>
  <c r="O556" i="24"/>
  <c r="M40" i="24"/>
  <c r="O40" i="24" s="1"/>
  <c r="M41" i="24"/>
  <c r="M42" i="24"/>
  <c r="O42" i="24" s="1"/>
  <c r="M43" i="24"/>
  <c r="M44" i="24"/>
  <c r="O44" i="24" s="1"/>
  <c r="M45" i="24"/>
  <c r="M46" i="24"/>
  <c r="O46" i="24" s="1"/>
  <c r="M47" i="24"/>
  <c r="M48" i="24"/>
  <c r="O48" i="24" s="1"/>
  <c r="M49" i="24"/>
  <c r="O50" i="24"/>
  <c r="M51" i="24"/>
  <c r="M52" i="24"/>
  <c r="O52" i="24" s="1"/>
  <c r="M53" i="24"/>
  <c r="M54" i="24"/>
  <c r="O54" i="24" s="1"/>
  <c r="M55" i="24"/>
  <c r="M56" i="24"/>
  <c r="O56" i="24" s="1"/>
  <c r="M57" i="24"/>
  <c r="M58" i="24"/>
  <c r="O58" i="24" s="1"/>
  <c r="M59" i="24"/>
  <c r="M60" i="24"/>
  <c r="O60" i="24" s="1"/>
  <c r="M61" i="24"/>
  <c r="M62" i="24"/>
  <c r="O62" i="24" s="1"/>
  <c r="M63" i="24"/>
  <c r="M64" i="24"/>
  <c r="O64" i="24" s="1"/>
  <c r="M65" i="24"/>
  <c r="M66" i="24"/>
  <c r="O66" i="24" s="1"/>
  <c r="M67" i="24"/>
  <c r="M68" i="24"/>
  <c r="O68" i="24" s="1"/>
  <c r="M69" i="24"/>
  <c r="M70" i="24"/>
  <c r="O70" i="24" s="1"/>
  <c r="M71" i="24"/>
  <c r="M72" i="24"/>
  <c r="O72" i="24" s="1"/>
  <c r="M73" i="24"/>
  <c r="M74" i="24"/>
  <c r="O74" i="24" s="1"/>
  <c r="M75" i="24"/>
  <c r="M76" i="24"/>
  <c r="O76" i="24" s="1"/>
  <c r="M77" i="24"/>
  <c r="M78" i="24"/>
  <c r="O78" i="24" s="1"/>
  <c r="M79" i="24"/>
  <c r="M80" i="24"/>
  <c r="O80" i="24" s="1"/>
  <c r="M81" i="24"/>
  <c r="M82" i="24"/>
  <c r="O82" i="24" s="1"/>
  <c r="M83" i="24"/>
  <c r="M84" i="24"/>
  <c r="O84" i="24" s="1"/>
  <c r="M85" i="24"/>
  <c r="M86" i="24"/>
  <c r="O86" i="24" s="1"/>
  <c r="M87" i="24"/>
  <c r="M88" i="24"/>
  <c r="O88" i="24" s="1"/>
  <c r="M89" i="24"/>
  <c r="M90" i="24"/>
  <c r="O90" i="24" s="1"/>
  <c r="M91" i="24"/>
  <c r="M92" i="24"/>
  <c r="O92" i="24" s="1"/>
  <c r="M93" i="24"/>
  <c r="M94" i="24"/>
  <c r="O94" i="24" s="1"/>
  <c r="M95" i="24"/>
  <c r="M96" i="24"/>
  <c r="O96" i="24" s="1"/>
  <c r="M97" i="24"/>
  <c r="M98" i="24"/>
  <c r="O98" i="24" s="1"/>
  <c r="M99" i="24"/>
  <c r="M100" i="24"/>
  <c r="O100" i="24" s="1"/>
  <c r="M101" i="24"/>
  <c r="M102" i="24"/>
  <c r="O102" i="24" s="1"/>
  <c r="M103" i="24"/>
  <c r="M104" i="24"/>
  <c r="O104" i="24" s="1"/>
  <c r="M105" i="24"/>
  <c r="M106" i="24"/>
  <c r="O106" i="24" s="1"/>
  <c r="M107" i="24"/>
  <c r="M108" i="24"/>
  <c r="O108" i="24" s="1"/>
  <c r="M109" i="24"/>
  <c r="M110" i="24"/>
  <c r="O110" i="24" s="1"/>
  <c r="M111" i="24"/>
  <c r="M112" i="24"/>
  <c r="O112" i="24" s="1"/>
  <c r="M113" i="24"/>
  <c r="M114" i="24"/>
  <c r="O114" i="24" s="1"/>
  <c r="M115" i="24"/>
  <c r="M116" i="24"/>
  <c r="O116" i="24" s="1"/>
  <c r="M117" i="24"/>
  <c r="M118" i="24"/>
  <c r="O118" i="24" s="1"/>
  <c r="M119" i="24"/>
  <c r="M120" i="24"/>
  <c r="O120" i="24" s="1"/>
  <c r="M121" i="24"/>
  <c r="M122" i="24"/>
  <c r="O122" i="24" s="1"/>
  <c r="M123" i="24"/>
  <c r="M124" i="24"/>
  <c r="O124" i="24" s="1"/>
  <c r="M125" i="24"/>
  <c r="M126" i="24"/>
  <c r="O126" i="24" s="1"/>
  <c r="M127" i="24"/>
  <c r="M128" i="24"/>
  <c r="O128" i="24" s="1"/>
  <c r="M129" i="24"/>
  <c r="M130" i="24"/>
  <c r="O130" i="24" s="1"/>
  <c r="M131" i="24"/>
  <c r="M132" i="24"/>
  <c r="O132" i="24" s="1"/>
  <c r="M133" i="24"/>
  <c r="M134" i="24"/>
  <c r="O134" i="24" s="1"/>
  <c r="M135" i="24"/>
  <c r="M136" i="24"/>
  <c r="O136" i="24" s="1"/>
  <c r="M137" i="24"/>
  <c r="M138" i="24"/>
  <c r="O138" i="24" s="1"/>
  <c r="M139" i="24"/>
  <c r="M140" i="24"/>
  <c r="O140" i="24" s="1"/>
  <c r="M141" i="24"/>
  <c r="M142" i="24"/>
  <c r="O142" i="24" s="1"/>
  <c r="M143" i="24"/>
  <c r="M144" i="24"/>
  <c r="O144" i="24" s="1"/>
  <c r="M145" i="24"/>
  <c r="M146" i="24"/>
  <c r="O146" i="24" s="1"/>
  <c r="M147" i="24"/>
  <c r="M148" i="24"/>
  <c r="O148" i="24" s="1"/>
  <c r="M149" i="24"/>
  <c r="M150" i="24"/>
  <c r="O150" i="24" s="1"/>
  <c r="M151" i="24"/>
  <c r="M152" i="24"/>
  <c r="O152" i="24" s="1"/>
  <c r="M153" i="24"/>
  <c r="M154" i="24"/>
  <c r="O154" i="24" s="1"/>
  <c r="M155" i="24"/>
  <c r="M156" i="24"/>
  <c r="O156" i="24" s="1"/>
  <c r="M157" i="24"/>
  <c r="M158" i="24"/>
  <c r="O158" i="24" s="1"/>
  <c r="M159" i="24"/>
  <c r="M160" i="24"/>
  <c r="O160" i="24" s="1"/>
  <c r="M161" i="24"/>
  <c r="M162" i="24"/>
  <c r="O162" i="24" s="1"/>
  <c r="M163" i="24"/>
  <c r="M164" i="24"/>
  <c r="O164" i="24" s="1"/>
  <c r="M165" i="24"/>
  <c r="M166" i="24"/>
  <c r="O166" i="24" s="1"/>
  <c r="M167" i="24"/>
  <c r="M168" i="24"/>
  <c r="O168" i="24" s="1"/>
  <c r="M169" i="24"/>
  <c r="M170" i="24"/>
  <c r="O170" i="24" s="1"/>
  <c r="M171" i="24"/>
  <c r="M172" i="24"/>
  <c r="O172" i="24" s="1"/>
  <c r="M173" i="24"/>
  <c r="M174" i="24"/>
  <c r="O174" i="24" s="1"/>
  <c r="M175" i="24"/>
  <c r="M176" i="24"/>
  <c r="O176" i="24" s="1"/>
  <c r="M177" i="24"/>
  <c r="M178" i="24"/>
  <c r="O178" i="24" s="1"/>
  <c r="M179" i="24"/>
  <c r="M180" i="24"/>
  <c r="O180" i="24" s="1"/>
  <c r="M181" i="24"/>
  <c r="M182" i="24"/>
  <c r="O182" i="24" s="1"/>
  <c r="M183" i="24"/>
  <c r="M184" i="24"/>
  <c r="O184" i="24" s="1"/>
  <c r="M185" i="24"/>
  <c r="M186" i="24"/>
  <c r="O186" i="24" s="1"/>
  <c r="M187" i="24"/>
  <c r="M188" i="24"/>
  <c r="O188" i="24" s="1"/>
  <c r="M189" i="24"/>
  <c r="M190" i="24"/>
  <c r="O190" i="24" s="1"/>
  <c r="M191" i="24"/>
  <c r="M192" i="24"/>
  <c r="O192" i="24" s="1"/>
  <c r="M193" i="24"/>
  <c r="M194" i="24"/>
  <c r="O194" i="24" s="1"/>
  <c r="M195" i="24"/>
  <c r="M196" i="24"/>
  <c r="O196" i="24" s="1"/>
  <c r="M197" i="24"/>
  <c r="M198" i="24"/>
  <c r="O198" i="24" s="1"/>
  <c r="M199" i="24"/>
  <c r="M200" i="24"/>
  <c r="O200" i="24" s="1"/>
  <c r="M201" i="24"/>
  <c r="M202" i="24"/>
  <c r="O202" i="24" s="1"/>
  <c r="M203" i="24"/>
  <c r="M204" i="24"/>
  <c r="O204" i="24" s="1"/>
  <c r="M205" i="24"/>
  <c r="M206" i="24"/>
  <c r="O206" i="24" s="1"/>
  <c r="M207" i="24"/>
  <c r="M208" i="24"/>
  <c r="O208" i="24" s="1"/>
  <c r="M209" i="24"/>
  <c r="M210" i="24"/>
  <c r="O210" i="24" s="1"/>
  <c r="M211" i="24"/>
  <c r="M212" i="24"/>
  <c r="O212" i="24" s="1"/>
  <c r="M213" i="24"/>
  <c r="O214" i="24"/>
  <c r="M215" i="24"/>
  <c r="M216" i="24"/>
  <c r="O216" i="24" s="1"/>
  <c r="M217" i="24"/>
  <c r="M218" i="24"/>
  <c r="O218" i="24" s="1"/>
  <c r="M219" i="24"/>
  <c r="M220" i="24"/>
  <c r="O220" i="24" s="1"/>
  <c r="M221" i="24"/>
  <c r="M222" i="24"/>
  <c r="O222" i="24" s="1"/>
  <c r="M223" i="24"/>
  <c r="M224" i="24"/>
  <c r="O224" i="24" s="1"/>
  <c r="M226" i="24"/>
  <c r="O226" i="24" s="1"/>
  <c r="M227" i="24"/>
  <c r="M228" i="24"/>
  <c r="O228" i="24" s="1"/>
  <c r="M229" i="24"/>
  <c r="M230" i="24"/>
  <c r="O230" i="24" s="1"/>
  <c r="M231" i="24"/>
  <c r="M232" i="24"/>
  <c r="O232" i="24" s="1"/>
  <c r="M233" i="24"/>
  <c r="M234" i="24"/>
  <c r="M235" i="24"/>
  <c r="M236" i="24"/>
  <c r="O236" i="24" s="1"/>
  <c r="M237" i="24"/>
  <c r="M238" i="24"/>
  <c r="O238" i="24" s="1"/>
  <c r="M239" i="24"/>
  <c r="M240" i="24"/>
  <c r="O240" i="24" s="1"/>
  <c r="M241" i="24"/>
  <c r="M242" i="24"/>
  <c r="O242" i="24" s="1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O41" i="24"/>
  <c r="O43" i="24"/>
  <c r="O45" i="24"/>
  <c r="O47" i="24"/>
  <c r="O49" i="24"/>
  <c r="O51" i="24"/>
  <c r="O53" i="24"/>
  <c r="O55" i="24"/>
  <c r="O57" i="24"/>
  <c r="O59" i="24"/>
  <c r="O61" i="24"/>
  <c r="O63" i="24"/>
  <c r="O65" i="24"/>
  <c r="O67" i="24"/>
  <c r="O69" i="24"/>
  <c r="O71" i="24"/>
  <c r="O73" i="24"/>
  <c r="O75" i="24"/>
  <c r="O77" i="24"/>
  <c r="O79" i="24"/>
  <c r="O81" i="24"/>
  <c r="O83" i="24"/>
  <c r="O85" i="24"/>
  <c r="O87" i="24"/>
  <c r="O89" i="24"/>
  <c r="O91" i="24"/>
  <c r="O93" i="24"/>
  <c r="O95" i="24"/>
  <c r="O97" i="24"/>
  <c r="O99" i="24"/>
  <c r="O101" i="24"/>
  <c r="O103" i="24"/>
  <c r="O105" i="24"/>
  <c r="O107" i="24"/>
  <c r="O109" i="24"/>
  <c r="O111" i="24"/>
  <c r="O113" i="24"/>
  <c r="O115" i="24"/>
  <c r="O117" i="24"/>
  <c r="O119" i="24"/>
  <c r="O121" i="24"/>
  <c r="O123" i="24"/>
  <c r="O125" i="24"/>
  <c r="O127" i="24"/>
  <c r="O129" i="24"/>
  <c r="O131" i="24"/>
  <c r="O133" i="24"/>
  <c r="O135" i="24"/>
  <c r="O137" i="24"/>
  <c r="O139" i="24"/>
  <c r="O141" i="24"/>
  <c r="O143" i="24"/>
  <c r="O145" i="24"/>
  <c r="O147" i="24"/>
  <c r="O149" i="24"/>
  <c r="O151" i="24"/>
  <c r="O153" i="24"/>
  <c r="O155" i="24"/>
  <c r="O157" i="24"/>
  <c r="O159" i="24"/>
  <c r="O161" i="24"/>
  <c r="O163" i="24"/>
  <c r="O165" i="24"/>
  <c r="O167" i="24"/>
  <c r="O169" i="24"/>
  <c r="O171" i="24"/>
  <c r="O173" i="24"/>
  <c r="O175" i="24"/>
  <c r="O177" i="24"/>
  <c r="O179" i="24"/>
  <c r="O181" i="24"/>
  <c r="O183" i="24"/>
  <c r="O185" i="24"/>
  <c r="O187" i="24"/>
  <c r="O189" i="24"/>
  <c r="O191" i="24"/>
  <c r="O193" i="24"/>
  <c r="O195" i="24"/>
  <c r="O197" i="24"/>
  <c r="O199" i="24"/>
  <c r="O201" i="24"/>
  <c r="O203" i="24"/>
  <c r="O205" i="24"/>
  <c r="O207" i="24"/>
  <c r="O209" i="24"/>
  <c r="O211" i="24"/>
  <c r="O213" i="24"/>
  <c r="O215" i="24"/>
  <c r="O217" i="24"/>
  <c r="O219" i="24"/>
  <c r="O221" i="24"/>
  <c r="O223" i="24"/>
  <c r="O227" i="24"/>
  <c r="O229" i="24"/>
  <c r="O231" i="24"/>
  <c r="O233" i="24"/>
  <c r="O235" i="24"/>
  <c r="O237" i="24"/>
  <c r="O239" i="24"/>
  <c r="O241" i="24"/>
  <c r="O243" i="24"/>
  <c r="O244" i="24"/>
  <c r="O245" i="24"/>
  <c r="O246" i="24"/>
  <c r="O247" i="24"/>
  <c r="O248" i="24"/>
  <c r="O249" i="24"/>
  <c r="O250" i="24"/>
  <c r="O251" i="24"/>
  <c r="O252" i="24"/>
  <c r="O253" i="24"/>
  <c r="O254" i="24"/>
  <c r="O255" i="24"/>
  <c r="O256" i="24"/>
  <c r="O257" i="24"/>
  <c r="O258" i="24"/>
  <c r="O259" i="24"/>
  <c r="O260" i="24"/>
  <c r="O261" i="24"/>
  <c r="O262" i="24"/>
  <c r="O263" i="24"/>
  <c r="O264" i="24"/>
  <c r="O265" i="24"/>
  <c r="O266" i="24"/>
  <c r="O267" i="24"/>
  <c r="O268" i="24"/>
  <c r="O269" i="24"/>
  <c r="O270" i="24"/>
  <c r="O271" i="24"/>
  <c r="O272" i="24"/>
  <c r="M39" i="24"/>
  <c r="M277" i="24"/>
  <c r="O277" i="24" s="1"/>
  <c r="O39" i="24"/>
  <c r="M298" i="22"/>
  <c r="M299" i="22"/>
  <c r="O299" i="22" s="1"/>
  <c r="M300" i="22"/>
  <c r="O300" i="22" s="1"/>
  <c r="M301" i="22"/>
  <c r="O301" i="22" s="1"/>
  <c r="M302" i="22"/>
  <c r="O302" i="22" s="1"/>
  <c r="M303" i="22"/>
  <c r="O303" i="22" s="1"/>
  <c r="M304" i="22"/>
  <c r="O304" i="22" s="1"/>
  <c r="M305" i="22"/>
  <c r="M306" i="22"/>
  <c r="M307" i="22"/>
  <c r="O307" i="22" s="1"/>
  <c r="M309" i="22"/>
  <c r="O309" i="22" s="1"/>
  <c r="M310" i="22"/>
  <c r="O310" i="22" s="1"/>
  <c r="M312" i="22"/>
  <c r="O312" i="22" s="1"/>
  <c r="M313" i="22"/>
  <c r="M314" i="22"/>
  <c r="M315" i="22"/>
  <c r="M316" i="22"/>
  <c r="O316" i="22" s="1"/>
  <c r="M317" i="22"/>
  <c r="M318" i="22"/>
  <c r="M319" i="22"/>
  <c r="O319" i="22" s="1"/>
  <c r="M320" i="22"/>
  <c r="O320" i="22" s="1"/>
  <c r="M321" i="22"/>
  <c r="O321" i="22" s="1"/>
  <c r="M323" i="22"/>
  <c r="O323" i="22" s="1"/>
  <c r="M324" i="22"/>
  <c r="O324" i="22" s="1"/>
  <c r="O325" i="22"/>
  <c r="M326" i="22"/>
  <c r="M327" i="22"/>
  <c r="M328" i="22"/>
  <c r="M329" i="22"/>
  <c r="M330" i="22"/>
  <c r="M331" i="22"/>
  <c r="M332" i="22"/>
  <c r="M333" i="22"/>
  <c r="M334" i="22"/>
  <c r="M335" i="22"/>
  <c r="M338" i="22"/>
  <c r="O338" i="22" s="1"/>
  <c r="M339" i="22"/>
  <c r="O339" i="22" s="1"/>
  <c r="M340" i="22"/>
  <c r="O340" i="22" s="1"/>
  <c r="M341" i="22"/>
  <c r="O341" i="22" s="1"/>
  <c r="M342" i="22"/>
  <c r="O342" i="22" s="1"/>
  <c r="M343" i="22"/>
  <c r="O343" i="22" s="1"/>
  <c r="M344" i="22"/>
  <c r="O344" i="22" s="1"/>
  <c r="M345" i="22"/>
  <c r="O345" i="22" s="1"/>
  <c r="M346" i="22"/>
  <c r="O346" i="22" s="1"/>
  <c r="M347" i="22"/>
  <c r="O347" i="22" s="1"/>
  <c r="M348" i="22"/>
  <c r="O348" i="22" s="1"/>
  <c r="M349" i="22"/>
  <c r="O349" i="22" s="1"/>
  <c r="M350" i="22"/>
  <c r="O350" i="22" s="1"/>
  <c r="M351" i="22"/>
  <c r="O351" i="22" s="1"/>
  <c r="M352" i="22"/>
  <c r="O352" i="22" s="1"/>
  <c r="M353" i="22"/>
  <c r="O353" i="22" s="1"/>
  <c r="M354" i="22"/>
  <c r="O354" i="22" s="1"/>
  <c r="M355" i="22"/>
  <c r="O355" i="22" s="1"/>
  <c r="M356" i="22"/>
  <c r="O356" i="22" s="1"/>
  <c r="M357" i="22"/>
  <c r="O357" i="22" s="1"/>
  <c r="M358" i="22"/>
  <c r="O358" i="22" s="1"/>
  <c r="M359" i="22"/>
  <c r="O359" i="22" s="1"/>
  <c r="M360" i="22"/>
  <c r="O360" i="22" s="1"/>
  <c r="M361" i="22"/>
  <c r="O361" i="22" s="1"/>
  <c r="M362" i="22"/>
  <c r="O362" i="22" s="1"/>
  <c r="M363" i="22"/>
  <c r="O363" i="22" s="1"/>
  <c r="M364" i="22"/>
  <c r="O364" i="22" s="1"/>
  <c r="M365" i="22"/>
  <c r="O365" i="22" s="1"/>
  <c r="M366" i="22"/>
  <c r="O366" i="22" s="1"/>
  <c r="M367" i="22"/>
  <c r="O367" i="22" s="1"/>
  <c r="M368" i="22"/>
  <c r="O368" i="22" s="1"/>
  <c r="M369" i="22"/>
  <c r="O369" i="22" s="1"/>
  <c r="M370" i="22"/>
  <c r="O370" i="22" s="1"/>
  <c r="M371" i="22"/>
  <c r="O371" i="22" s="1"/>
  <c r="M372" i="22"/>
  <c r="O372" i="22" s="1"/>
  <c r="M373" i="22"/>
  <c r="O373" i="22" s="1"/>
  <c r="M374" i="22"/>
  <c r="O374" i="22" s="1"/>
  <c r="M375" i="22"/>
  <c r="O375" i="22" s="1"/>
  <c r="M376" i="22"/>
  <c r="O376" i="22" s="1"/>
  <c r="M377" i="22"/>
  <c r="O377" i="22" s="1"/>
  <c r="M378" i="22"/>
  <c r="O378" i="22" s="1"/>
  <c r="M379" i="22"/>
  <c r="O379" i="22" s="1"/>
  <c r="M380" i="22"/>
  <c r="O380" i="22" s="1"/>
  <c r="M381" i="22"/>
  <c r="O381" i="22" s="1"/>
  <c r="M382" i="22"/>
  <c r="O382" i="22" s="1"/>
  <c r="M383" i="22"/>
  <c r="O383" i="22" s="1"/>
  <c r="M384" i="22"/>
  <c r="O384" i="22" s="1"/>
  <c r="M385" i="22"/>
  <c r="O385" i="22" s="1"/>
  <c r="M386" i="22"/>
  <c r="O386" i="22" s="1"/>
  <c r="M387" i="22"/>
  <c r="O387" i="22" s="1"/>
  <c r="M388" i="22"/>
  <c r="O388" i="22" s="1"/>
  <c r="M389" i="22"/>
  <c r="O389" i="22" s="1"/>
  <c r="M390" i="22"/>
  <c r="O390" i="22" s="1"/>
  <c r="M391" i="22"/>
  <c r="O391" i="22" s="1"/>
  <c r="M392" i="22"/>
  <c r="O392" i="22" s="1"/>
  <c r="M393" i="22"/>
  <c r="O393" i="22" s="1"/>
  <c r="M394" i="22"/>
  <c r="O394" i="22" s="1"/>
  <c r="M395" i="22"/>
  <c r="O395" i="22" s="1"/>
  <c r="M396" i="22"/>
  <c r="O396" i="22" s="1"/>
  <c r="M397" i="22"/>
  <c r="O397" i="22" s="1"/>
  <c r="M398" i="22"/>
  <c r="O398" i="22" s="1"/>
  <c r="M399" i="22"/>
  <c r="O399" i="22" s="1"/>
  <c r="M400" i="22"/>
  <c r="O400" i="22" s="1"/>
  <c r="M401" i="22"/>
  <c r="O401" i="22" s="1"/>
  <c r="M402" i="22"/>
  <c r="O402" i="22" s="1"/>
  <c r="M403" i="22"/>
  <c r="O403" i="22" s="1"/>
  <c r="M404" i="22"/>
  <c r="O404" i="22" s="1"/>
  <c r="M405" i="22"/>
  <c r="O405" i="22" s="1"/>
  <c r="M406" i="22"/>
  <c r="O406" i="22" s="1"/>
  <c r="M407" i="22"/>
  <c r="O407" i="22" s="1"/>
  <c r="M408" i="22"/>
  <c r="O408" i="22" s="1"/>
  <c r="M409" i="22"/>
  <c r="O409" i="22" s="1"/>
  <c r="M410" i="22"/>
  <c r="O410" i="22" s="1"/>
  <c r="M411" i="22"/>
  <c r="O411" i="22" s="1"/>
  <c r="M412" i="22"/>
  <c r="O412" i="22" s="1"/>
  <c r="M413" i="22"/>
  <c r="O413" i="22" s="1"/>
  <c r="M414" i="22"/>
  <c r="O414" i="22" s="1"/>
  <c r="M415" i="22"/>
  <c r="O415" i="22" s="1"/>
  <c r="M416" i="22"/>
  <c r="O416" i="22" s="1"/>
  <c r="M417" i="22"/>
  <c r="O417" i="22" s="1"/>
  <c r="M418" i="22"/>
  <c r="O418" i="22" s="1"/>
  <c r="M419" i="22"/>
  <c r="O419" i="22" s="1"/>
  <c r="M420" i="22"/>
  <c r="O420" i="22" s="1"/>
  <c r="M421" i="22"/>
  <c r="O421" i="22" s="1"/>
  <c r="M422" i="22"/>
  <c r="O422" i="22" s="1"/>
  <c r="M423" i="22"/>
  <c r="O423" i="22" s="1"/>
  <c r="M424" i="22"/>
  <c r="O424" i="22" s="1"/>
  <c r="M425" i="22"/>
  <c r="O425" i="22" s="1"/>
  <c r="M426" i="22"/>
  <c r="O426" i="22" s="1"/>
  <c r="M427" i="22"/>
  <c r="O427" i="22" s="1"/>
  <c r="M428" i="22"/>
  <c r="O428" i="22" s="1"/>
  <c r="M429" i="22"/>
  <c r="O429" i="22" s="1"/>
  <c r="M430" i="22"/>
  <c r="O430" i="22" s="1"/>
  <c r="M431" i="22"/>
  <c r="O431" i="22" s="1"/>
  <c r="M432" i="22"/>
  <c r="O432" i="22" s="1"/>
  <c r="M433" i="22"/>
  <c r="O433" i="22" s="1"/>
  <c r="M434" i="22"/>
  <c r="O434" i="22" s="1"/>
  <c r="M435" i="22"/>
  <c r="O435" i="22" s="1"/>
  <c r="M436" i="22"/>
  <c r="O436" i="22" s="1"/>
  <c r="M437" i="22"/>
  <c r="O437" i="22" s="1"/>
  <c r="M438" i="22"/>
  <c r="O438" i="22" s="1"/>
  <c r="M439" i="22"/>
  <c r="O439" i="22" s="1"/>
  <c r="M440" i="22"/>
  <c r="O440" i="22" s="1"/>
  <c r="M441" i="22"/>
  <c r="O441" i="22" s="1"/>
  <c r="M442" i="22"/>
  <c r="O442" i="22" s="1"/>
  <c r="M443" i="22"/>
  <c r="O443" i="22" s="1"/>
  <c r="M444" i="22"/>
  <c r="O444" i="22" s="1"/>
  <c r="M445" i="22"/>
  <c r="O445" i="22" s="1"/>
  <c r="M446" i="22"/>
  <c r="O446" i="22" s="1"/>
  <c r="M447" i="22"/>
  <c r="O447" i="22" s="1"/>
  <c r="M448" i="22"/>
  <c r="O448" i="22" s="1"/>
  <c r="M449" i="22"/>
  <c r="O449" i="22" s="1"/>
  <c r="M450" i="22"/>
  <c r="O450" i="22" s="1"/>
  <c r="M451" i="22"/>
  <c r="O451" i="22" s="1"/>
  <c r="M452" i="22"/>
  <c r="O452" i="22" s="1"/>
  <c r="M453" i="22"/>
  <c r="O453" i="22" s="1"/>
  <c r="M454" i="22"/>
  <c r="O454" i="22" s="1"/>
  <c r="M455" i="22"/>
  <c r="O455" i="22" s="1"/>
  <c r="M456" i="22"/>
  <c r="O456" i="22" s="1"/>
  <c r="M457" i="22"/>
  <c r="O457" i="22" s="1"/>
  <c r="M458" i="22"/>
  <c r="O458" i="22" s="1"/>
  <c r="M459" i="22"/>
  <c r="O459" i="22" s="1"/>
  <c r="M460" i="22"/>
  <c r="O460" i="22" s="1"/>
  <c r="M461" i="22"/>
  <c r="O461" i="22" s="1"/>
  <c r="M462" i="22"/>
  <c r="O462" i="22" s="1"/>
  <c r="M463" i="22"/>
  <c r="O463" i="22" s="1"/>
  <c r="M464" i="22"/>
  <c r="O464" i="22" s="1"/>
  <c r="M465" i="22"/>
  <c r="O465" i="22" s="1"/>
  <c r="M466" i="22"/>
  <c r="O466" i="22" s="1"/>
  <c r="M467" i="22"/>
  <c r="O467" i="22" s="1"/>
  <c r="M468" i="22"/>
  <c r="O468" i="22" s="1"/>
  <c r="M469" i="22"/>
  <c r="O469" i="22" s="1"/>
  <c r="M470" i="22"/>
  <c r="O470" i="22" s="1"/>
  <c r="M471" i="22"/>
  <c r="O471" i="22" s="1"/>
  <c r="M472" i="22"/>
  <c r="O472" i="22" s="1"/>
  <c r="M473" i="22"/>
  <c r="O473" i="22" s="1"/>
  <c r="M474" i="22"/>
  <c r="O474" i="22" s="1"/>
  <c r="M475" i="22"/>
  <c r="O475" i="22" s="1"/>
  <c r="M476" i="22"/>
  <c r="O476" i="22" s="1"/>
  <c r="M477" i="22"/>
  <c r="O477" i="22" s="1"/>
  <c r="M478" i="22"/>
  <c r="O478" i="22" s="1"/>
  <c r="M479" i="22"/>
  <c r="O479" i="22" s="1"/>
  <c r="M480" i="22"/>
  <c r="O480" i="22" s="1"/>
  <c r="O481" i="22"/>
  <c r="M482" i="22"/>
  <c r="O482" i="22" s="1"/>
  <c r="M483" i="22"/>
  <c r="O483" i="22" s="1"/>
  <c r="M484" i="22"/>
  <c r="O484" i="22" s="1"/>
  <c r="M485" i="22"/>
  <c r="O485" i="22" s="1"/>
  <c r="M486" i="22"/>
  <c r="O486" i="22" s="1"/>
  <c r="M487" i="22"/>
  <c r="O487" i="22" s="1"/>
  <c r="M488" i="22"/>
  <c r="O488" i="22" s="1"/>
  <c r="M489" i="22"/>
  <c r="O489" i="22" s="1"/>
  <c r="M490" i="22"/>
  <c r="O490" i="22" s="1"/>
  <c r="M491" i="22"/>
  <c r="O491" i="22" s="1"/>
  <c r="M492" i="22"/>
  <c r="O492" i="22" s="1"/>
  <c r="M493" i="22"/>
  <c r="O493" i="22" s="1"/>
  <c r="M494" i="22"/>
  <c r="O494" i="22" s="1"/>
  <c r="M495" i="22"/>
  <c r="O495" i="22" s="1"/>
  <c r="M496" i="22"/>
  <c r="O496" i="22" s="1"/>
  <c r="M497" i="22"/>
  <c r="O497" i="22" s="1"/>
  <c r="M498" i="22"/>
  <c r="O498" i="22" s="1"/>
  <c r="M499" i="22"/>
  <c r="O499" i="22" s="1"/>
  <c r="M500" i="22"/>
  <c r="O500" i="22" s="1"/>
  <c r="M501" i="22"/>
  <c r="O501" i="22" s="1"/>
  <c r="M502" i="22"/>
  <c r="O502" i="22" s="1"/>
  <c r="M503" i="22"/>
  <c r="O503" i="22" s="1"/>
  <c r="M504" i="22"/>
  <c r="O504" i="22" s="1"/>
  <c r="M505" i="22"/>
  <c r="O505" i="22" s="1"/>
  <c r="M506" i="22"/>
  <c r="O506" i="22" s="1"/>
  <c r="M507" i="22"/>
  <c r="O507" i="22" s="1"/>
  <c r="M508" i="22"/>
  <c r="O508" i="22" s="1"/>
  <c r="M509" i="22"/>
  <c r="O509" i="22" s="1"/>
  <c r="M510" i="22"/>
  <c r="O510" i="22" s="1"/>
  <c r="M511" i="22"/>
  <c r="O511" i="22" s="1"/>
  <c r="M512" i="22"/>
  <c r="O512" i="22" s="1"/>
  <c r="M513" i="22"/>
  <c r="O513" i="22" s="1"/>
  <c r="M514" i="22"/>
  <c r="O514" i="22" s="1"/>
  <c r="M515" i="22"/>
  <c r="O515" i="22" s="1"/>
  <c r="M516" i="22"/>
  <c r="O516" i="22" s="1"/>
  <c r="M517" i="22"/>
  <c r="O517" i="22" s="1"/>
  <c r="M518" i="22"/>
  <c r="O518" i="22" s="1"/>
  <c r="M519" i="22"/>
  <c r="O519" i="22" s="1"/>
  <c r="M520" i="22"/>
  <c r="O520" i="22" s="1"/>
  <c r="M521" i="22"/>
  <c r="O521" i="22" s="1"/>
  <c r="M522" i="22"/>
  <c r="O522" i="22" s="1"/>
  <c r="M523" i="22"/>
  <c r="O523" i="22" s="1"/>
  <c r="M524" i="22"/>
  <c r="O524" i="22" s="1"/>
  <c r="M525" i="22"/>
  <c r="O525" i="22" s="1"/>
  <c r="M526" i="22"/>
  <c r="O526" i="22" s="1"/>
  <c r="M527" i="22"/>
  <c r="O527" i="22" s="1"/>
  <c r="M528" i="22"/>
  <c r="O528" i="22" s="1"/>
  <c r="M529" i="22"/>
  <c r="O529" i="22" s="1"/>
  <c r="M530" i="22"/>
  <c r="O530" i="22" s="1"/>
  <c r="M531" i="22"/>
  <c r="O531" i="22" s="1"/>
  <c r="M532" i="22"/>
  <c r="O532" i="22" s="1"/>
  <c r="M533" i="22"/>
  <c r="O533" i="22" s="1"/>
  <c r="M534" i="22"/>
  <c r="O534" i="22" s="1"/>
  <c r="M535" i="22"/>
  <c r="O535" i="22" s="1"/>
  <c r="M536" i="22"/>
  <c r="O536" i="22" s="1"/>
  <c r="M537" i="22"/>
  <c r="O537" i="22" s="1"/>
  <c r="M538" i="22"/>
  <c r="O538" i="22" s="1"/>
  <c r="M539" i="22"/>
  <c r="O539" i="22" s="1"/>
  <c r="M540" i="22"/>
  <c r="O540" i="22" s="1"/>
  <c r="M541" i="22"/>
  <c r="O541" i="22" s="1"/>
  <c r="M542" i="22"/>
  <c r="O542" i="22" s="1"/>
  <c r="M543" i="22"/>
  <c r="O543" i="22" s="1"/>
  <c r="M544" i="22"/>
  <c r="O544" i="22" s="1"/>
  <c r="M545" i="22"/>
  <c r="O545" i="22" s="1"/>
  <c r="M546" i="22"/>
  <c r="O546" i="22" s="1"/>
  <c r="M547" i="22"/>
  <c r="O547" i="22" s="1"/>
  <c r="M548" i="22"/>
  <c r="O548" i="22" s="1"/>
  <c r="M549" i="22"/>
  <c r="O549" i="22" s="1"/>
  <c r="M550" i="22"/>
  <c r="O550" i="22" s="1"/>
  <c r="M551" i="22"/>
  <c r="O551" i="22" s="1"/>
  <c r="M552" i="22"/>
  <c r="O552" i="22" s="1"/>
  <c r="M553" i="22"/>
  <c r="O553" i="22" s="1"/>
  <c r="M554" i="22"/>
  <c r="O554" i="22" s="1"/>
  <c r="M555" i="22"/>
  <c r="O555" i="22" s="1"/>
  <c r="M294" i="22"/>
  <c r="M306" i="8"/>
  <c r="M307" i="8"/>
  <c r="O307" i="8" s="1"/>
  <c r="M309" i="8"/>
  <c r="O309" i="8" s="1"/>
  <c r="M310" i="8"/>
  <c r="O310" i="8" s="1"/>
  <c r="O311" i="8"/>
  <c r="M312" i="8"/>
  <c r="O312" i="8" s="1"/>
  <c r="M313" i="8"/>
  <c r="O313" i="8" s="1"/>
  <c r="M314" i="8"/>
  <c r="O314" i="8" s="1"/>
  <c r="M315" i="8"/>
  <c r="O315" i="8" s="1"/>
  <c r="M316" i="8"/>
  <c r="M317" i="8"/>
  <c r="O317" i="8" s="1"/>
  <c r="M318" i="8"/>
  <c r="O318" i="8" s="1"/>
  <c r="M319" i="8"/>
  <c r="O319" i="8" s="1"/>
  <c r="M320" i="8"/>
  <c r="M322" i="8" s="1"/>
  <c r="M321" i="8"/>
  <c r="O321" i="8" s="1"/>
  <c r="M323" i="8"/>
  <c r="M324" i="8"/>
  <c r="O324" i="8" s="1"/>
  <c r="M326" i="8"/>
  <c r="M327" i="8"/>
  <c r="O327" i="8" s="1"/>
  <c r="M328" i="8"/>
  <c r="O328" i="8" s="1"/>
  <c r="M329" i="8"/>
  <c r="O329" i="8" s="1"/>
  <c r="M330" i="8"/>
  <c r="O330" i="8" s="1"/>
  <c r="M331" i="8"/>
  <c r="O331" i="8" s="1"/>
  <c r="M332" i="8"/>
  <c r="O332" i="8" s="1"/>
  <c r="M333" i="8"/>
  <c r="O333" i="8" s="1"/>
  <c r="M334" i="8"/>
  <c r="O334" i="8" s="1"/>
  <c r="M335" i="8"/>
  <c r="O335" i="8" s="1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O443" i="8" s="1"/>
  <c r="M444" i="8"/>
  <c r="M445" i="8"/>
  <c r="M446" i="8"/>
  <c r="M447" i="8"/>
  <c r="M448" i="8"/>
  <c r="M449" i="8"/>
  <c r="M450" i="8"/>
  <c r="O450" i="8" s="1"/>
  <c r="M451" i="8"/>
  <c r="O451" i="8" s="1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O480" i="8" s="1"/>
  <c r="M482" i="8"/>
  <c r="O482" i="8" s="1"/>
  <c r="M483" i="8"/>
  <c r="M484" i="8"/>
  <c r="M485" i="8"/>
  <c r="M486" i="8"/>
  <c r="M487" i="8"/>
  <c r="M488" i="8"/>
  <c r="M489" i="8"/>
  <c r="O489" i="8" s="1"/>
  <c r="M490" i="8"/>
  <c r="M491" i="8"/>
  <c r="M492" i="8"/>
  <c r="M493" i="8"/>
  <c r="M494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9" i="8"/>
  <c r="O9" i="8" s="1"/>
  <c r="M10" i="8"/>
  <c r="O10" i="8" s="1"/>
  <c r="M11" i="8"/>
  <c r="O11" i="8" s="1"/>
  <c r="M12" i="8"/>
  <c r="O12" i="8" s="1"/>
  <c r="M13" i="8"/>
  <c r="O13" i="8" s="1"/>
  <c r="M15" i="8"/>
  <c r="O15" i="8" s="1"/>
  <c r="M16" i="8"/>
  <c r="O16" i="8" s="1"/>
  <c r="M17" i="8"/>
  <c r="O17" i="8" s="1"/>
  <c r="M18" i="8"/>
  <c r="O18" i="8" s="1"/>
  <c r="M19" i="8"/>
  <c r="O19" i="8" s="1"/>
  <c r="M20" i="8"/>
  <c r="O20" i="8" s="1"/>
  <c r="M21" i="8"/>
  <c r="O21" i="8" s="1"/>
  <c r="M22" i="8"/>
  <c r="O22" i="8" s="1"/>
  <c r="M23" i="8"/>
  <c r="O23" i="8" s="1"/>
  <c r="M24" i="8"/>
  <c r="O24" i="8" s="1"/>
  <c r="M25" i="8"/>
  <c r="O25" i="8" s="1"/>
  <c r="M26" i="8"/>
  <c r="O26" i="8" s="1"/>
  <c r="M27" i="8"/>
  <c r="O27" i="8" s="1"/>
  <c r="M28" i="8"/>
  <c r="O28" i="8" s="1"/>
  <c r="M29" i="8"/>
  <c r="O29" i="8" s="1"/>
  <c r="M30" i="8"/>
  <c r="O30" i="8" s="1"/>
  <c r="M31" i="8"/>
  <c r="O31" i="8" s="1"/>
  <c r="M32" i="8"/>
  <c r="O32" i="8" s="1"/>
  <c r="M33" i="8"/>
  <c r="O33" i="8" s="1"/>
  <c r="M34" i="8"/>
  <c r="O34" i="8" s="1"/>
  <c r="M35" i="8"/>
  <c r="O35" i="8" s="1"/>
  <c r="M36" i="8"/>
  <c r="O36" i="8" s="1"/>
  <c r="M37" i="8"/>
  <c r="O37" i="8" s="1"/>
  <c r="M38" i="8"/>
  <c r="O38" i="8" s="1"/>
  <c r="M39" i="8"/>
  <c r="O39" i="8" s="1"/>
  <c r="M40" i="8"/>
  <c r="O40" i="8" s="1"/>
  <c r="M41" i="8"/>
  <c r="O41" i="8" s="1"/>
  <c r="M42" i="8"/>
  <c r="O42" i="8" s="1"/>
  <c r="M43" i="8"/>
  <c r="O43" i="8" s="1"/>
  <c r="M44" i="8"/>
  <c r="O44" i="8" s="1"/>
  <c r="M45" i="8"/>
  <c r="O45" i="8" s="1"/>
  <c r="M46" i="8"/>
  <c r="O46" i="8" s="1"/>
  <c r="M47" i="8"/>
  <c r="O47" i="8" s="1"/>
  <c r="M48" i="8"/>
  <c r="O48" i="8" s="1"/>
  <c r="M49" i="8"/>
  <c r="O49" i="8" s="1"/>
  <c r="M51" i="8"/>
  <c r="O51" i="8" s="1"/>
  <c r="M52" i="8"/>
  <c r="O52" i="8" s="1"/>
  <c r="M53" i="8"/>
  <c r="O53" i="8" s="1"/>
  <c r="M54" i="8"/>
  <c r="O54" i="8" s="1"/>
  <c r="M55" i="8"/>
  <c r="O55" i="8" s="1"/>
  <c r="M56" i="8"/>
  <c r="O56" i="8" s="1"/>
  <c r="M57" i="8"/>
  <c r="O57" i="8" s="1"/>
  <c r="M58" i="8"/>
  <c r="O58" i="8" s="1"/>
  <c r="M59" i="8"/>
  <c r="O59" i="8" s="1"/>
  <c r="M60" i="8"/>
  <c r="O60" i="8" s="1"/>
  <c r="M61" i="8"/>
  <c r="O61" i="8" s="1"/>
  <c r="M62" i="8"/>
  <c r="O62" i="8" s="1"/>
  <c r="M63" i="8"/>
  <c r="O63" i="8" s="1"/>
  <c r="M64" i="8"/>
  <c r="O64" i="8" s="1"/>
  <c r="M65" i="8"/>
  <c r="O65" i="8" s="1"/>
  <c r="M66" i="8"/>
  <c r="O66" i="8" s="1"/>
  <c r="M67" i="8"/>
  <c r="O67" i="8" s="1"/>
  <c r="M68" i="8"/>
  <c r="O68" i="8" s="1"/>
  <c r="M69" i="8"/>
  <c r="O69" i="8" s="1"/>
  <c r="M70" i="8"/>
  <c r="O70" i="8" s="1"/>
  <c r="M71" i="8"/>
  <c r="O71" i="8" s="1"/>
  <c r="M72" i="8"/>
  <c r="O72" i="8" s="1"/>
  <c r="M73" i="8"/>
  <c r="O73" i="8" s="1"/>
  <c r="M74" i="8"/>
  <c r="O74" i="8" s="1"/>
  <c r="M75" i="8"/>
  <c r="O75" i="8" s="1"/>
  <c r="M76" i="8"/>
  <c r="O76" i="8" s="1"/>
  <c r="M77" i="8"/>
  <c r="O77" i="8" s="1"/>
  <c r="M78" i="8"/>
  <c r="O78" i="8" s="1"/>
  <c r="M79" i="8"/>
  <c r="O79" i="8" s="1"/>
  <c r="M80" i="8"/>
  <c r="O80" i="8" s="1"/>
  <c r="M81" i="8"/>
  <c r="O81" i="8" s="1"/>
  <c r="M82" i="8"/>
  <c r="O82" i="8" s="1"/>
  <c r="M83" i="8"/>
  <c r="O83" i="8" s="1"/>
  <c r="M84" i="8"/>
  <c r="O84" i="8" s="1"/>
  <c r="M85" i="8"/>
  <c r="O85" i="8" s="1"/>
  <c r="M86" i="8"/>
  <c r="O86" i="8" s="1"/>
  <c r="M87" i="8"/>
  <c r="O87" i="8" s="1"/>
  <c r="M88" i="8"/>
  <c r="O88" i="8" s="1"/>
  <c r="M89" i="8"/>
  <c r="O89" i="8" s="1"/>
  <c r="M90" i="8"/>
  <c r="O90" i="8" s="1"/>
  <c r="M91" i="8"/>
  <c r="O91" i="8" s="1"/>
  <c r="M92" i="8"/>
  <c r="O92" i="8" s="1"/>
  <c r="M93" i="8"/>
  <c r="O93" i="8" s="1"/>
  <c r="M94" i="8"/>
  <c r="O94" i="8" s="1"/>
  <c r="M95" i="8"/>
  <c r="O95" i="8" s="1"/>
  <c r="M96" i="8"/>
  <c r="O96" i="8" s="1"/>
  <c r="M97" i="8"/>
  <c r="O97" i="8" s="1"/>
  <c r="M98" i="8"/>
  <c r="O98" i="8" s="1"/>
  <c r="M99" i="8"/>
  <c r="O99" i="8" s="1"/>
  <c r="M100" i="8"/>
  <c r="O100" i="8" s="1"/>
  <c r="M101" i="8"/>
  <c r="O101" i="8" s="1"/>
  <c r="M102" i="8"/>
  <c r="O102" i="8" s="1"/>
  <c r="M103" i="8"/>
  <c r="O103" i="8" s="1"/>
  <c r="M104" i="8"/>
  <c r="O104" i="8" s="1"/>
  <c r="M105" i="8"/>
  <c r="O105" i="8" s="1"/>
  <c r="M106" i="8"/>
  <c r="O106" i="8" s="1"/>
  <c r="M107" i="8"/>
  <c r="O107" i="8" s="1"/>
  <c r="M108" i="8"/>
  <c r="O108" i="8" s="1"/>
  <c r="M109" i="8"/>
  <c r="O109" i="8" s="1"/>
  <c r="M110" i="8"/>
  <c r="O110" i="8" s="1"/>
  <c r="M111" i="8"/>
  <c r="O111" i="8" s="1"/>
  <c r="M112" i="8"/>
  <c r="O112" i="8" s="1"/>
  <c r="M113" i="8"/>
  <c r="O113" i="8" s="1"/>
  <c r="M114" i="8"/>
  <c r="O114" i="8" s="1"/>
  <c r="M115" i="8"/>
  <c r="O115" i="8" s="1"/>
  <c r="M116" i="8"/>
  <c r="O116" i="8" s="1"/>
  <c r="M117" i="8"/>
  <c r="O117" i="8" s="1"/>
  <c r="M118" i="8"/>
  <c r="O118" i="8" s="1"/>
  <c r="M119" i="8"/>
  <c r="O119" i="8" s="1"/>
  <c r="M120" i="8"/>
  <c r="O120" i="8" s="1"/>
  <c r="M121" i="8"/>
  <c r="O121" i="8" s="1"/>
  <c r="M122" i="8"/>
  <c r="O122" i="8" s="1"/>
  <c r="M123" i="8"/>
  <c r="O123" i="8" s="1"/>
  <c r="M124" i="8"/>
  <c r="O124" i="8" s="1"/>
  <c r="M125" i="8"/>
  <c r="O125" i="8" s="1"/>
  <c r="M126" i="8"/>
  <c r="O126" i="8" s="1"/>
  <c r="M127" i="8"/>
  <c r="O127" i="8" s="1"/>
  <c r="M128" i="8"/>
  <c r="O128" i="8" s="1"/>
  <c r="M129" i="8"/>
  <c r="O129" i="8" s="1"/>
  <c r="M130" i="8"/>
  <c r="O130" i="8" s="1"/>
  <c r="M131" i="8"/>
  <c r="O131" i="8" s="1"/>
  <c r="M132" i="8"/>
  <c r="O132" i="8" s="1"/>
  <c r="M133" i="8"/>
  <c r="O133" i="8" s="1"/>
  <c r="M134" i="8"/>
  <c r="O134" i="8" s="1"/>
  <c r="M135" i="8"/>
  <c r="O135" i="8" s="1"/>
  <c r="M136" i="8"/>
  <c r="O136" i="8" s="1"/>
  <c r="M137" i="8"/>
  <c r="O137" i="8" s="1"/>
  <c r="M138" i="8"/>
  <c r="O138" i="8" s="1"/>
  <c r="M139" i="8"/>
  <c r="O139" i="8" s="1"/>
  <c r="M140" i="8"/>
  <c r="O140" i="8" s="1"/>
  <c r="M141" i="8"/>
  <c r="O141" i="8" s="1"/>
  <c r="M142" i="8"/>
  <c r="O142" i="8" s="1"/>
  <c r="M143" i="8"/>
  <c r="O143" i="8" s="1"/>
  <c r="M144" i="8"/>
  <c r="O144" i="8" s="1"/>
  <c r="M145" i="8"/>
  <c r="O145" i="8" s="1"/>
  <c r="M146" i="8"/>
  <c r="O146" i="8" s="1"/>
  <c r="M147" i="8"/>
  <c r="O147" i="8" s="1"/>
  <c r="M148" i="8"/>
  <c r="O148" i="8" s="1"/>
  <c r="M149" i="8"/>
  <c r="O149" i="8" s="1"/>
  <c r="M150" i="8"/>
  <c r="O150" i="8" s="1"/>
  <c r="M151" i="8"/>
  <c r="O151" i="8" s="1"/>
  <c r="M152" i="8"/>
  <c r="O152" i="8" s="1"/>
  <c r="M153" i="8"/>
  <c r="O153" i="8" s="1"/>
  <c r="M154" i="8"/>
  <c r="O154" i="8" s="1"/>
  <c r="M155" i="8"/>
  <c r="O155" i="8" s="1"/>
  <c r="M156" i="8"/>
  <c r="O156" i="8" s="1"/>
  <c r="M157" i="8"/>
  <c r="O157" i="8" s="1"/>
  <c r="M158" i="8"/>
  <c r="O158" i="8" s="1"/>
  <c r="M159" i="8"/>
  <c r="O159" i="8" s="1"/>
  <c r="M160" i="8"/>
  <c r="O160" i="8" s="1"/>
  <c r="M161" i="8"/>
  <c r="O161" i="8" s="1"/>
  <c r="M162" i="8"/>
  <c r="O162" i="8" s="1"/>
  <c r="M163" i="8"/>
  <c r="O163" i="8" s="1"/>
  <c r="M164" i="8"/>
  <c r="O164" i="8" s="1"/>
  <c r="M165" i="8"/>
  <c r="O165" i="8" s="1"/>
  <c r="M166" i="8"/>
  <c r="O166" i="8" s="1"/>
  <c r="M167" i="8"/>
  <c r="O167" i="8" s="1"/>
  <c r="M168" i="8"/>
  <c r="O168" i="8" s="1"/>
  <c r="M169" i="8"/>
  <c r="O169" i="8" s="1"/>
  <c r="M170" i="8"/>
  <c r="O170" i="8" s="1"/>
  <c r="M171" i="8"/>
  <c r="O171" i="8" s="1"/>
  <c r="M172" i="8"/>
  <c r="O172" i="8" s="1"/>
  <c r="M173" i="8"/>
  <c r="O173" i="8" s="1"/>
  <c r="M174" i="8"/>
  <c r="O174" i="8" s="1"/>
  <c r="M175" i="8"/>
  <c r="O175" i="8" s="1"/>
  <c r="M176" i="8"/>
  <c r="O176" i="8" s="1"/>
  <c r="M177" i="8"/>
  <c r="O177" i="8" s="1"/>
  <c r="M178" i="8"/>
  <c r="O178" i="8" s="1"/>
  <c r="M179" i="8"/>
  <c r="O179" i="8" s="1"/>
  <c r="M180" i="8"/>
  <c r="O180" i="8" s="1"/>
  <c r="M181" i="8"/>
  <c r="O181" i="8" s="1"/>
  <c r="M182" i="8"/>
  <c r="O182" i="8" s="1"/>
  <c r="M183" i="8"/>
  <c r="O183" i="8" s="1"/>
  <c r="M184" i="8"/>
  <c r="O184" i="8" s="1"/>
  <c r="M185" i="8"/>
  <c r="O185" i="8" s="1"/>
  <c r="M186" i="8"/>
  <c r="O186" i="8" s="1"/>
  <c r="M187" i="8"/>
  <c r="O187" i="8" s="1"/>
  <c r="M188" i="8"/>
  <c r="O188" i="8" s="1"/>
  <c r="M189" i="8"/>
  <c r="O189" i="8" s="1"/>
  <c r="M190" i="8"/>
  <c r="O190" i="8" s="1"/>
  <c r="M191" i="8"/>
  <c r="O191" i="8" s="1"/>
  <c r="M192" i="8"/>
  <c r="O192" i="8" s="1"/>
  <c r="M193" i="8"/>
  <c r="O193" i="8" s="1"/>
  <c r="M194" i="8"/>
  <c r="O194" i="8" s="1"/>
  <c r="M195" i="8"/>
  <c r="O195" i="8" s="1"/>
  <c r="M196" i="8"/>
  <c r="O196" i="8" s="1"/>
  <c r="M197" i="8"/>
  <c r="O197" i="8" s="1"/>
  <c r="M198" i="8"/>
  <c r="O198" i="8" s="1"/>
  <c r="M199" i="8"/>
  <c r="O199" i="8" s="1"/>
  <c r="M200" i="8"/>
  <c r="O200" i="8" s="1"/>
  <c r="M201" i="8"/>
  <c r="O201" i="8" s="1"/>
  <c r="M202" i="8"/>
  <c r="O202" i="8" s="1"/>
  <c r="M203" i="8"/>
  <c r="O203" i="8" s="1"/>
  <c r="M204" i="8"/>
  <c r="O204" i="8" s="1"/>
  <c r="M205" i="8"/>
  <c r="O205" i="8" s="1"/>
  <c r="M206" i="8"/>
  <c r="O206" i="8" s="1"/>
  <c r="M207" i="8"/>
  <c r="O207" i="8" s="1"/>
  <c r="M208" i="8"/>
  <c r="O208" i="8" s="1"/>
  <c r="M209" i="8"/>
  <c r="O209" i="8" s="1"/>
  <c r="M210" i="8"/>
  <c r="O210" i="8" s="1"/>
  <c r="M211" i="8"/>
  <c r="O211" i="8" s="1"/>
  <c r="M212" i="8"/>
  <c r="O212" i="8" s="1"/>
  <c r="M213" i="8"/>
  <c r="O213" i="8" s="1"/>
  <c r="M215" i="8"/>
  <c r="O215" i="8" s="1"/>
  <c r="M216" i="8"/>
  <c r="O216" i="8" s="1"/>
  <c r="M217" i="8"/>
  <c r="O217" i="8" s="1"/>
  <c r="M218" i="8"/>
  <c r="O218" i="8" s="1"/>
  <c r="M219" i="8"/>
  <c r="O219" i="8" s="1"/>
  <c r="M220" i="8"/>
  <c r="O220" i="8" s="1"/>
  <c r="M221" i="8"/>
  <c r="O221" i="8" s="1"/>
  <c r="M222" i="8"/>
  <c r="O222" i="8" s="1"/>
  <c r="M223" i="8"/>
  <c r="O223" i="8" s="1"/>
  <c r="M224" i="8"/>
  <c r="O224" i="8" s="1"/>
  <c r="M226" i="8"/>
  <c r="O226" i="8" s="1"/>
  <c r="M227" i="8"/>
  <c r="O227" i="8" s="1"/>
  <c r="M228" i="8"/>
  <c r="O228" i="8" s="1"/>
  <c r="M229" i="8"/>
  <c r="O229" i="8" s="1"/>
  <c r="M230" i="8"/>
  <c r="O230" i="8" s="1"/>
  <c r="M231" i="8"/>
  <c r="O231" i="8" s="1"/>
  <c r="M232" i="8"/>
  <c r="O232" i="8" s="1"/>
  <c r="M233" i="8"/>
  <c r="O233" i="8" s="1"/>
  <c r="M234" i="8"/>
  <c r="M235" i="8"/>
  <c r="O235" i="8" s="1"/>
  <c r="M236" i="8"/>
  <c r="O236" i="8" s="1"/>
  <c r="M237" i="8"/>
  <c r="O237" i="8" s="1"/>
  <c r="M238" i="8"/>
  <c r="O238" i="8" s="1"/>
  <c r="M239" i="8"/>
  <c r="O239" i="8" s="1"/>
  <c r="M240" i="8"/>
  <c r="O240" i="8" s="1"/>
  <c r="M241" i="8"/>
  <c r="O241" i="8" s="1"/>
  <c r="M242" i="8"/>
  <c r="O242" i="8" s="1"/>
  <c r="M243" i="8"/>
  <c r="O243" i="8" s="1"/>
  <c r="M244" i="8"/>
  <c r="O244" i="8" s="1"/>
  <c r="M245" i="8"/>
  <c r="O245" i="8" s="1"/>
  <c r="M246" i="8"/>
  <c r="O246" i="8" s="1"/>
  <c r="M247" i="8"/>
  <c r="O247" i="8" s="1"/>
  <c r="M248" i="8"/>
  <c r="O248" i="8" s="1"/>
  <c r="M249" i="8"/>
  <c r="O249" i="8" s="1"/>
  <c r="M250" i="8"/>
  <c r="O250" i="8" s="1"/>
  <c r="M251" i="8"/>
  <c r="O251" i="8" s="1"/>
  <c r="M252" i="8"/>
  <c r="O252" i="8" s="1"/>
  <c r="M253" i="8"/>
  <c r="O253" i="8" s="1"/>
  <c r="M254" i="8"/>
  <c r="O254" i="8" s="1"/>
  <c r="M255" i="8"/>
  <c r="O255" i="8" s="1"/>
  <c r="M256" i="8"/>
  <c r="O256" i="8" s="1"/>
  <c r="M257" i="8"/>
  <c r="O257" i="8" s="1"/>
  <c r="M258" i="8"/>
  <c r="O258" i="8" s="1"/>
  <c r="M259" i="8"/>
  <c r="O259" i="8" s="1"/>
  <c r="M260" i="8"/>
  <c r="O260" i="8" s="1"/>
  <c r="M261" i="8"/>
  <c r="O261" i="8" s="1"/>
  <c r="M262" i="8"/>
  <c r="O262" i="8" s="1"/>
  <c r="M263" i="8"/>
  <c r="O263" i="8" s="1"/>
  <c r="M264" i="8"/>
  <c r="O264" i="8" s="1"/>
  <c r="M265" i="8"/>
  <c r="O265" i="8" s="1"/>
  <c r="M266" i="8"/>
  <c r="O266" i="8" s="1"/>
  <c r="M267" i="8"/>
  <c r="O267" i="8" s="1"/>
  <c r="M268" i="8"/>
  <c r="O268" i="8" s="1"/>
  <c r="M269" i="8"/>
  <c r="O269" i="8" s="1"/>
  <c r="M270" i="8"/>
  <c r="O270" i="8" s="1"/>
  <c r="M271" i="8"/>
  <c r="O271" i="8" s="1"/>
  <c r="M305" i="8"/>
  <c r="M8" i="8"/>
  <c r="O305" i="8"/>
  <c r="O8" i="8"/>
  <c r="M116" i="30"/>
  <c r="O116" i="30" s="1"/>
  <c r="M117" i="30"/>
  <c r="O117" i="30" s="1"/>
  <c r="M118" i="30"/>
  <c r="M119" i="30"/>
  <c r="M120" i="30"/>
  <c r="O120" i="30" s="1"/>
  <c r="M121" i="30"/>
  <c r="O121" i="30" s="1"/>
  <c r="M122" i="30"/>
  <c r="O122" i="30" s="1"/>
  <c r="M123" i="30"/>
  <c r="O123" i="30" s="1"/>
  <c r="M125" i="30"/>
  <c r="M126" i="30"/>
  <c r="O126" i="30" s="1"/>
  <c r="M127" i="30"/>
  <c r="O127" i="30" s="1"/>
  <c r="M128" i="30"/>
  <c r="O128" i="30" s="1"/>
  <c r="M129" i="30"/>
  <c r="O129" i="30" s="1"/>
  <c r="M130" i="30"/>
  <c r="O130" i="30" s="1"/>
  <c r="M131" i="30"/>
  <c r="M124" i="30" s="1"/>
  <c r="M132" i="30"/>
  <c r="O132" i="30" s="1"/>
  <c r="M133" i="30"/>
  <c r="O133" i="30" s="1"/>
  <c r="M134" i="30"/>
  <c r="O134" i="30" s="1"/>
  <c r="M135" i="30"/>
  <c r="O135" i="30" s="1"/>
  <c r="M136" i="30"/>
  <c r="O136" i="30" s="1"/>
  <c r="M137" i="30"/>
  <c r="O137" i="30" s="1"/>
  <c r="M138" i="30"/>
  <c r="O138" i="30" s="1"/>
  <c r="M139" i="30"/>
  <c r="O139" i="30" s="1"/>
  <c r="M140" i="30"/>
  <c r="O140" i="30" s="1"/>
  <c r="M141" i="30"/>
  <c r="O141" i="30" s="1"/>
  <c r="M142" i="30"/>
  <c r="O142" i="30" s="1"/>
  <c r="M143" i="30"/>
  <c r="O143" i="30" s="1"/>
  <c r="M144" i="30"/>
  <c r="O144" i="30" s="1"/>
  <c r="M145" i="30"/>
  <c r="O145" i="30" s="1"/>
  <c r="M146" i="30"/>
  <c r="O146" i="30" s="1"/>
  <c r="M147" i="30"/>
  <c r="O147" i="30" s="1"/>
  <c r="M148" i="30"/>
  <c r="O148" i="30" s="1"/>
  <c r="M150" i="30"/>
  <c r="O150" i="30" s="1"/>
  <c r="M151" i="30"/>
  <c r="M149" i="30" s="1"/>
  <c r="M152" i="30"/>
  <c r="O152" i="30" s="1"/>
  <c r="M153" i="30"/>
  <c r="O153" i="30" s="1"/>
  <c r="M155" i="30"/>
  <c r="M156" i="30"/>
  <c r="O156" i="30" s="1"/>
  <c r="M157" i="30"/>
  <c r="O157" i="30" s="1"/>
  <c r="M158" i="30"/>
  <c r="O158" i="30" s="1"/>
  <c r="M159" i="30"/>
  <c r="O159" i="30" s="1"/>
  <c r="M160" i="30"/>
  <c r="O160" i="30" s="1"/>
  <c r="M161" i="30"/>
  <c r="O161" i="30" s="1"/>
  <c r="M162" i="30"/>
  <c r="O162" i="30" s="1"/>
  <c r="M163" i="30"/>
  <c r="M164" i="30"/>
  <c r="O164" i="30" s="1"/>
  <c r="M165" i="30"/>
  <c r="O165" i="30" s="1"/>
  <c r="M166" i="30"/>
  <c r="O166" i="30" s="1"/>
  <c r="M167" i="30"/>
  <c r="O167" i="30" s="1"/>
  <c r="M168" i="30"/>
  <c r="O168" i="30" s="1"/>
  <c r="M169" i="30"/>
  <c r="O169" i="30" s="1"/>
  <c r="M172" i="30"/>
  <c r="O172" i="30" s="1"/>
  <c r="M173" i="30"/>
  <c r="O173" i="30" s="1"/>
  <c r="M174" i="30"/>
  <c r="O174" i="30" s="1"/>
  <c r="M175" i="30"/>
  <c r="O175" i="30" s="1"/>
  <c r="M176" i="30"/>
  <c r="O176" i="30" s="1"/>
  <c r="M177" i="30"/>
  <c r="O177" i="30" s="1"/>
  <c r="M178" i="30"/>
  <c r="O178" i="30" s="1"/>
  <c r="M179" i="30"/>
  <c r="O179" i="30" s="1"/>
  <c r="M180" i="30"/>
  <c r="O180" i="30" s="1"/>
  <c r="M181" i="30"/>
  <c r="O181" i="30" s="1"/>
  <c r="M182" i="30"/>
  <c r="O182" i="30" s="1"/>
  <c r="M183" i="30"/>
  <c r="M171" i="30" s="1"/>
  <c r="M185" i="30"/>
  <c r="O185" i="30" s="1"/>
  <c r="M186" i="30"/>
  <c r="O186" i="30" s="1"/>
  <c r="M187" i="30"/>
  <c r="O187" i="30" s="1"/>
  <c r="M188" i="30"/>
  <c r="O188" i="30" s="1"/>
  <c r="M189" i="30"/>
  <c r="O189" i="30" s="1"/>
  <c r="M190" i="30"/>
  <c r="O190" i="30" s="1"/>
  <c r="M191" i="30"/>
  <c r="O191" i="30" s="1"/>
  <c r="M192" i="30"/>
  <c r="O192" i="30" s="1"/>
  <c r="M193" i="30"/>
  <c r="O193" i="30" s="1"/>
  <c r="M194" i="30"/>
  <c r="O194" i="30" s="1"/>
  <c r="M195" i="30"/>
  <c r="O195" i="30" s="1"/>
  <c r="M196" i="30"/>
  <c r="O196" i="30" s="1"/>
  <c r="M197" i="30"/>
  <c r="O197" i="30" s="1"/>
  <c r="M198" i="30"/>
  <c r="O198" i="30" s="1"/>
  <c r="M199" i="30"/>
  <c r="O199" i="30" s="1"/>
  <c r="M200" i="30"/>
  <c r="O200" i="30" s="1"/>
  <c r="M201" i="30"/>
  <c r="O201" i="30" s="1"/>
  <c r="M202" i="30"/>
  <c r="O202" i="30" s="1"/>
  <c r="M203" i="30"/>
  <c r="O203" i="30" s="1"/>
  <c r="M204" i="30"/>
  <c r="O204" i="30" s="1"/>
  <c r="M205" i="30"/>
  <c r="O205" i="30" s="1"/>
  <c r="M206" i="30"/>
  <c r="O206" i="30" s="1"/>
  <c r="M207" i="30"/>
  <c r="O207" i="30" s="1"/>
  <c r="M208" i="30"/>
  <c r="O208" i="30" s="1"/>
  <c r="M209" i="30"/>
  <c r="O209" i="30" s="1"/>
  <c r="M210" i="30"/>
  <c r="O210" i="30" s="1"/>
  <c r="M211" i="30"/>
  <c r="O211" i="30" s="1"/>
  <c r="M212" i="30"/>
  <c r="O212" i="30" s="1"/>
  <c r="M213" i="30"/>
  <c r="O213" i="30" s="1"/>
  <c r="O214" i="30"/>
  <c r="M215" i="30"/>
  <c r="O215" i="30" s="1"/>
  <c r="M216" i="30"/>
  <c r="O216" i="30" s="1"/>
  <c r="M217" i="30"/>
  <c r="O217" i="30" s="1"/>
  <c r="M218" i="30"/>
  <c r="O218" i="30" s="1"/>
  <c r="M219" i="30"/>
  <c r="O219" i="30" s="1"/>
  <c r="M220" i="30"/>
  <c r="O220" i="30" s="1"/>
  <c r="M221" i="30"/>
  <c r="O221" i="30" s="1"/>
  <c r="M222" i="30"/>
  <c r="O222" i="30" s="1"/>
  <c r="M223" i="30"/>
  <c r="O223" i="30" s="1"/>
  <c r="M224" i="30"/>
  <c r="O224" i="30" s="1"/>
  <c r="M226" i="30"/>
  <c r="O226" i="30" s="1"/>
  <c r="M227" i="30"/>
  <c r="O227" i="30" s="1"/>
  <c r="M228" i="30"/>
  <c r="O228" i="30" s="1"/>
  <c r="M229" i="30"/>
  <c r="O229" i="30" s="1"/>
  <c r="M230" i="30"/>
  <c r="O230" i="30" s="1"/>
  <c r="M231" i="30"/>
  <c r="O231" i="30" s="1"/>
  <c r="M232" i="30"/>
  <c r="O232" i="30" s="1"/>
  <c r="M233" i="30"/>
  <c r="O233" i="30" s="1"/>
  <c r="M234" i="30"/>
  <c r="M235" i="30"/>
  <c r="O235" i="30" s="1"/>
  <c r="M236" i="30"/>
  <c r="O236" i="30" s="1"/>
  <c r="M237" i="30"/>
  <c r="O237" i="30" s="1"/>
  <c r="M238" i="30"/>
  <c r="O238" i="30" s="1"/>
  <c r="M239" i="30"/>
  <c r="O239" i="30" s="1"/>
  <c r="M240" i="30"/>
  <c r="O240" i="30" s="1"/>
  <c r="M241" i="30"/>
  <c r="O241" i="30" s="1"/>
  <c r="M242" i="30"/>
  <c r="O242" i="30" s="1"/>
  <c r="M243" i="30"/>
  <c r="O243" i="30" s="1"/>
  <c r="M244" i="30"/>
  <c r="O244" i="30" s="1"/>
  <c r="M245" i="30"/>
  <c r="O245" i="30" s="1"/>
  <c r="M246" i="30"/>
  <c r="O246" i="30" s="1"/>
  <c r="M247" i="30"/>
  <c r="O247" i="30" s="1"/>
  <c r="M248" i="30"/>
  <c r="O248" i="30" s="1"/>
  <c r="M249" i="30"/>
  <c r="O249" i="30" s="1"/>
  <c r="M250" i="30"/>
  <c r="O250" i="30" s="1"/>
  <c r="M251" i="30"/>
  <c r="O251" i="30" s="1"/>
  <c r="M252" i="30"/>
  <c r="O252" i="30" s="1"/>
  <c r="M253" i="30"/>
  <c r="O253" i="30" s="1"/>
  <c r="M254" i="30"/>
  <c r="O254" i="30" s="1"/>
  <c r="M255" i="30"/>
  <c r="O255" i="30" s="1"/>
  <c r="M256" i="30"/>
  <c r="O256" i="30" s="1"/>
  <c r="M257" i="30"/>
  <c r="O257" i="30" s="1"/>
  <c r="M258" i="30"/>
  <c r="O258" i="30" s="1"/>
  <c r="M259" i="30"/>
  <c r="O259" i="30" s="1"/>
  <c r="M260" i="30"/>
  <c r="O260" i="30" s="1"/>
  <c r="M261" i="30"/>
  <c r="O261" i="30" s="1"/>
  <c r="M262" i="30"/>
  <c r="O262" i="30" s="1"/>
  <c r="M263" i="30"/>
  <c r="O263" i="30" s="1"/>
  <c r="M264" i="30"/>
  <c r="O264" i="30" s="1"/>
  <c r="M265" i="30"/>
  <c r="O265" i="30" s="1"/>
  <c r="M266" i="30"/>
  <c r="O266" i="30" s="1"/>
  <c r="M267" i="30"/>
  <c r="O267" i="30" s="1"/>
  <c r="M268" i="30"/>
  <c r="O268" i="30" s="1"/>
  <c r="M269" i="30"/>
  <c r="O269" i="30" s="1"/>
  <c r="M270" i="30"/>
  <c r="O270" i="30" s="1"/>
  <c r="M271" i="30"/>
  <c r="O271" i="30" s="1"/>
  <c r="M278" i="6"/>
  <c r="M278" i="28" s="1"/>
  <c r="M279" i="6"/>
  <c r="M279" i="28" s="1"/>
  <c r="M280" i="6"/>
  <c r="M280" i="28" s="1"/>
  <c r="M281" i="6"/>
  <c r="M281" i="28" s="1"/>
  <c r="M282" i="6"/>
  <c r="M282" i="28" s="1"/>
  <c r="M283" i="6"/>
  <c r="M283" i="28" s="1"/>
  <c r="M284" i="6"/>
  <c r="M284" i="28" s="1"/>
  <c r="M285" i="6"/>
  <c r="M286" i="6"/>
  <c r="M287" i="6"/>
  <c r="M287" i="28" s="1"/>
  <c r="M288" i="6"/>
  <c r="M288" i="28" s="1"/>
  <c r="M289" i="6"/>
  <c r="M290" i="6"/>
  <c r="M290" i="28" s="1"/>
  <c r="M292" i="6"/>
  <c r="M293" i="6"/>
  <c r="M294" i="6"/>
  <c r="M298" i="6"/>
  <c r="M297" i="6" s="1"/>
  <c r="M299" i="6"/>
  <c r="M299" i="28" s="1"/>
  <c r="O299" i="28" s="1"/>
  <c r="M300" i="6"/>
  <c r="M300" i="28" s="1"/>
  <c r="O300" i="28" s="1"/>
  <c r="M301" i="6"/>
  <c r="M302" i="6"/>
  <c r="M302" i="28" s="1"/>
  <c r="O302" i="28" s="1"/>
  <c r="M303" i="6"/>
  <c r="M303" i="28" s="1"/>
  <c r="O303" i="28" s="1"/>
  <c r="M304" i="6"/>
  <c r="M305" i="6"/>
  <c r="M306" i="6"/>
  <c r="M307" i="6"/>
  <c r="M307" i="28" s="1"/>
  <c r="O307" i="28" s="1"/>
  <c r="M309" i="6"/>
  <c r="M310" i="6"/>
  <c r="M312" i="6"/>
  <c r="M313" i="6"/>
  <c r="M313" i="28" s="1"/>
  <c r="M314" i="6"/>
  <c r="M315" i="6"/>
  <c r="M315" i="28" s="1"/>
  <c r="M316" i="6"/>
  <c r="M317" i="6"/>
  <c r="M318" i="6"/>
  <c r="M319" i="6"/>
  <c r="M320" i="6"/>
  <c r="M322" i="6" s="1"/>
  <c r="M321" i="6"/>
  <c r="M323" i="6"/>
  <c r="M324" i="6"/>
  <c r="M326" i="6"/>
  <c r="M327" i="6"/>
  <c r="M327" i="28" s="1"/>
  <c r="M328" i="6"/>
  <c r="M328" i="28" s="1"/>
  <c r="M329" i="6"/>
  <c r="M329" i="28" s="1"/>
  <c r="M330" i="6"/>
  <c r="M330" i="28" s="1"/>
  <c r="M331" i="6"/>
  <c r="M331" i="28" s="1"/>
  <c r="M332" i="6"/>
  <c r="M332" i="28" s="1"/>
  <c r="M333" i="6"/>
  <c r="M333" i="28" s="1"/>
  <c r="M334" i="6"/>
  <c r="M334" i="28" s="1"/>
  <c r="M335" i="6"/>
  <c r="M336" i="6" s="1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70" i="6"/>
  <c r="M471" i="6"/>
  <c r="M472" i="6"/>
  <c r="M473" i="6"/>
  <c r="M474" i="6"/>
  <c r="M475" i="6"/>
  <c r="M476" i="6"/>
  <c r="M477" i="6"/>
  <c r="M478" i="6"/>
  <c r="M479" i="6"/>
  <c r="M480" i="6"/>
  <c r="M481" i="6" s="1"/>
  <c r="M482" i="6"/>
  <c r="M483" i="6"/>
  <c r="M484" i="6"/>
  <c r="M485" i="6"/>
  <c r="M486" i="6"/>
  <c r="M487" i="6"/>
  <c r="M488" i="6"/>
  <c r="M489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2" i="6"/>
  <c r="O293" i="6"/>
  <c r="O294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2" i="6"/>
  <c r="O313" i="6"/>
  <c r="O314" i="6"/>
  <c r="O315" i="6"/>
  <c r="O316" i="6"/>
  <c r="O317" i="6"/>
  <c r="O318" i="6"/>
  <c r="O319" i="6"/>
  <c r="O320" i="6"/>
  <c r="O321" i="6"/>
  <c r="O323" i="6"/>
  <c r="O324" i="6"/>
  <c r="O326" i="6"/>
  <c r="O327" i="6"/>
  <c r="O328" i="6"/>
  <c r="O329" i="6"/>
  <c r="O330" i="6"/>
  <c r="O331" i="6"/>
  <c r="O332" i="6"/>
  <c r="O333" i="6"/>
  <c r="O334" i="6"/>
  <c r="O335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70" i="6"/>
  <c r="O471" i="6"/>
  <c r="O472" i="6"/>
  <c r="O473" i="6"/>
  <c r="O474" i="6"/>
  <c r="O475" i="6"/>
  <c r="O476" i="6"/>
  <c r="O477" i="6"/>
  <c r="O478" i="6"/>
  <c r="O479" i="6"/>
  <c r="O480" i="6"/>
  <c r="O482" i="6"/>
  <c r="O483" i="6"/>
  <c r="O484" i="6"/>
  <c r="O485" i="6"/>
  <c r="O486" i="6"/>
  <c r="O487" i="6"/>
  <c r="O488" i="6"/>
  <c r="O489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M9" i="6"/>
  <c r="M9" i="28" s="1"/>
  <c r="O9" i="28" s="1"/>
  <c r="M10" i="6"/>
  <c r="M11" i="6"/>
  <c r="O11" i="6" s="1"/>
  <c r="M12" i="6"/>
  <c r="M12" i="28" s="1"/>
  <c r="O12" i="28" s="1"/>
  <c r="M13" i="6"/>
  <c r="M13" i="28" s="1"/>
  <c r="O13" i="28" s="1"/>
  <c r="M15" i="6"/>
  <c r="M16" i="6"/>
  <c r="M16" i="28" s="1"/>
  <c r="O16" i="28" s="1"/>
  <c r="M17" i="6"/>
  <c r="M18" i="6"/>
  <c r="M19" i="6"/>
  <c r="M20" i="6"/>
  <c r="M20" i="28" s="1"/>
  <c r="O20" i="28" s="1"/>
  <c r="M21" i="6"/>
  <c r="M22" i="6"/>
  <c r="M23" i="6"/>
  <c r="M24" i="6"/>
  <c r="M24" i="28" s="1"/>
  <c r="O24" i="28" s="1"/>
  <c r="M25" i="6"/>
  <c r="M26" i="6"/>
  <c r="M27" i="6"/>
  <c r="M28" i="6"/>
  <c r="M28" i="28" s="1"/>
  <c r="O28" i="28" s="1"/>
  <c r="M29" i="6"/>
  <c r="M30" i="6"/>
  <c r="M31" i="6"/>
  <c r="M32" i="6"/>
  <c r="M32" i="28" s="1"/>
  <c r="O32" i="28" s="1"/>
  <c r="M33" i="6"/>
  <c r="M34" i="6"/>
  <c r="M35" i="6"/>
  <c r="M36" i="6"/>
  <c r="M36" i="28" s="1"/>
  <c r="O36" i="28" s="1"/>
  <c r="M37" i="6"/>
  <c r="M38" i="6"/>
  <c r="M40" i="6"/>
  <c r="M41" i="6"/>
  <c r="M41" i="28" s="1"/>
  <c r="O41" i="28" s="1"/>
  <c r="M42" i="6"/>
  <c r="M43" i="6"/>
  <c r="M43" i="28" s="1"/>
  <c r="O43" i="28" s="1"/>
  <c r="M44" i="6"/>
  <c r="M45" i="6"/>
  <c r="O45" i="6" s="1"/>
  <c r="M46" i="6"/>
  <c r="M47" i="6"/>
  <c r="M48" i="6"/>
  <c r="M49" i="6"/>
  <c r="M51" i="6"/>
  <c r="M52" i="6"/>
  <c r="M52" i="28" s="1"/>
  <c r="O52" i="28" s="1"/>
  <c r="M53" i="6"/>
  <c r="M54" i="6"/>
  <c r="M54" i="28" s="1"/>
  <c r="O54" i="28" s="1"/>
  <c r="M55" i="6"/>
  <c r="M56" i="6"/>
  <c r="M56" i="28" s="1"/>
  <c r="O56" i="28" s="1"/>
  <c r="M57" i="6"/>
  <c r="M58" i="6"/>
  <c r="M58" i="28" s="1"/>
  <c r="O58" i="28" s="1"/>
  <c r="M59" i="6"/>
  <c r="M60" i="6"/>
  <c r="M60" i="28" s="1"/>
  <c r="O60" i="28" s="1"/>
  <c r="M61" i="6"/>
  <c r="M62" i="6"/>
  <c r="M62" i="28" s="1"/>
  <c r="O62" i="28" s="1"/>
  <c r="M63" i="6"/>
  <c r="M64" i="6"/>
  <c r="M64" i="28" s="1"/>
  <c r="O64" i="28" s="1"/>
  <c r="M65" i="6"/>
  <c r="M66" i="6"/>
  <c r="M66" i="28" s="1"/>
  <c r="O66" i="28" s="1"/>
  <c r="M67" i="6"/>
  <c r="M68" i="6"/>
  <c r="M68" i="28" s="1"/>
  <c r="O68" i="28" s="1"/>
  <c r="M69" i="6"/>
  <c r="M70" i="6"/>
  <c r="M70" i="28" s="1"/>
  <c r="O70" i="28" s="1"/>
  <c r="M71" i="6"/>
  <c r="M72" i="6"/>
  <c r="M72" i="28" s="1"/>
  <c r="O72" i="28" s="1"/>
  <c r="M73" i="6"/>
  <c r="M74" i="6"/>
  <c r="M74" i="28" s="1"/>
  <c r="O74" i="28" s="1"/>
  <c r="M75" i="6"/>
  <c r="M76" i="6"/>
  <c r="M76" i="28" s="1"/>
  <c r="O76" i="28" s="1"/>
  <c r="M77" i="6"/>
  <c r="M78" i="6"/>
  <c r="M78" i="28" s="1"/>
  <c r="O78" i="28" s="1"/>
  <c r="M79" i="6"/>
  <c r="M80" i="6"/>
  <c r="M80" i="28" s="1"/>
  <c r="O80" i="28" s="1"/>
  <c r="M81" i="6"/>
  <c r="M82" i="6"/>
  <c r="M82" i="28" s="1"/>
  <c r="O82" i="28" s="1"/>
  <c r="M83" i="6"/>
  <c r="M84" i="6"/>
  <c r="M84" i="28" s="1"/>
  <c r="O84" i="28" s="1"/>
  <c r="M85" i="6"/>
  <c r="M86" i="6"/>
  <c r="M86" i="28" s="1"/>
  <c r="O86" i="28" s="1"/>
  <c r="M87" i="6"/>
  <c r="M88" i="6"/>
  <c r="M88" i="28" s="1"/>
  <c r="O88" i="28" s="1"/>
  <c r="M89" i="6"/>
  <c r="M90" i="6"/>
  <c r="M90" i="28" s="1"/>
  <c r="O90" i="28" s="1"/>
  <c r="M91" i="6"/>
  <c r="M92" i="6"/>
  <c r="M92" i="28" s="1"/>
  <c r="O92" i="28" s="1"/>
  <c r="M93" i="6"/>
  <c r="M94" i="6"/>
  <c r="M94" i="28" s="1"/>
  <c r="O94" i="28" s="1"/>
  <c r="M95" i="6"/>
  <c r="M96" i="6"/>
  <c r="M96" i="28" s="1"/>
  <c r="O96" i="28" s="1"/>
  <c r="M97" i="6"/>
  <c r="M98" i="6"/>
  <c r="M98" i="28" s="1"/>
  <c r="O98" i="28" s="1"/>
  <c r="M99" i="6"/>
  <c r="M100" i="6"/>
  <c r="M101" i="6"/>
  <c r="M102" i="6"/>
  <c r="M102" i="28" s="1"/>
  <c r="O102" i="28" s="1"/>
  <c r="M103" i="6"/>
  <c r="M104" i="6"/>
  <c r="M104" i="28" s="1"/>
  <c r="O104" i="28" s="1"/>
  <c r="M105" i="6"/>
  <c r="M106" i="6"/>
  <c r="M106" i="28" s="1"/>
  <c r="O106" i="28" s="1"/>
  <c r="M107" i="6"/>
  <c r="M108" i="6"/>
  <c r="M108" i="28" s="1"/>
  <c r="O108" i="28" s="1"/>
  <c r="M109" i="6"/>
  <c r="M110" i="6"/>
  <c r="M110" i="28" s="1"/>
  <c r="O110" i="28" s="1"/>
  <c r="M111" i="6"/>
  <c r="M112" i="6"/>
  <c r="M112" i="28" s="1"/>
  <c r="O112" i="28" s="1"/>
  <c r="M113" i="6"/>
  <c r="M114" i="6"/>
  <c r="M114" i="28" s="1"/>
  <c r="O114" i="28" s="1"/>
  <c r="M115" i="6"/>
  <c r="M116" i="6"/>
  <c r="M116" i="28" s="1"/>
  <c r="O116" i="28" s="1"/>
  <c r="M117" i="6"/>
  <c r="M118" i="6"/>
  <c r="M119" i="6"/>
  <c r="M120" i="6"/>
  <c r="M120" i="28" s="1"/>
  <c r="O120" i="28" s="1"/>
  <c r="M121" i="6"/>
  <c r="M122" i="6"/>
  <c r="M122" i="28" s="1"/>
  <c r="O122" i="28" s="1"/>
  <c r="M123" i="6"/>
  <c r="M124" i="6"/>
  <c r="M125" i="6"/>
  <c r="M126" i="6"/>
  <c r="M126" i="28" s="1"/>
  <c r="O126" i="28" s="1"/>
  <c r="M127" i="6"/>
  <c r="M128" i="6"/>
  <c r="M128" i="28" s="1"/>
  <c r="O128" i="28" s="1"/>
  <c r="M129" i="6"/>
  <c r="M130" i="6"/>
  <c r="M130" i="28" s="1"/>
  <c r="O130" i="28" s="1"/>
  <c r="M131" i="6"/>
  <c r="M132" i="6"/>
  <c r="M132" i="28" s="1"/>
  <c r="O132" i="28" s="1"/>
  <c r="M133" i="6"/>
  <c r="M134" i="6"/>
  <c r="M134" i="28" s="1"/>
  <c r="O134" i="28" s="1"/>
  <c r="M135" i="6"/>
  <c r="M136" i="6"/>
  <c r="M136" i="28" s="1"/>
  <c r="O136" i="28" s="1"/>
  <c r="M137" i="6"/>
  <c r="M138" i="6"/>
  <c r="M138" i="28" s="1"/>
  <c r="O138" i="28" s="1"/>
  <c r="M139" i="6"/>
  <c r="M140" i="6"/>
  <c r="M140" i="28" s="1"/>
  <c r="O140" i="28" s="1"/>
  <c r="M141" i="6"/>
  <c r="M142" i="6"/>
  <c r="M142" i="28" s="1"/>
  <c r="O142" i="28" s="1"/>
  <c r="M143" i="6"/>
  <c r="M144" i="6"/>
  <c r="M144" i="28" s="1"/>
  <c r="O144" i="28" s="1"/>
  <c r="M145" i="6"/>
  <c r="M146" i="6"/>
  <c r="M146" i="28" s="1"/>
  <c r="O146" i="28" s="1"/>
  <c r="M147" i="6"/>
  <c r="M148" i="6"/>
  <c r="M148" i="28" s="1"/>
  <c r="O148" i="28" s="1"/>
  <c r="M149" i="6"/>
  <c r="M150" i="6"/>
  <c r="M150" i="28" s="1"/>
  <c r="O150" i="28" s="1"/>
  <c r="M151" i="6"/>
  <c r="M152" i="6"/>
  <c r="M152" i="28" s="1"/>
  <c r="O152" i="28" s="1"/>
  <c r="M153" i="6"/>
  <c r="M154" i="6"/>
  <c r="M155" i="6"/>
  <c r="M156" i="6"/>
  <c r="M156" i="28" s="1"/>
  <c r="O156" i="28" s="1"/>
  <c r="M157" i="6"/>
  <c r="M158" i="6"/>
  <c r="M158" i="28" s="1"/>
  <c r="O158" i="28" s="1"/>
  <c r="M159" i="6"/>
  <c r="M160" i="6"/>
  <c r="M160" i="28" s="1"/>
  <c r="O160" i="28" s="1"/>
  <c r="M161" i="6"/>
  <c r="M162" i="6"/>
  <c r="M162" i="28" s="1"/>
  <c r="O162" i="28" s="1"/>
  <c r="M163" i="6"/>
  <c r="M164" i="6"/>
  <c r="M164" i="28" s="1"/>
  <c r="O164" i="28" s="1"/>
  <c r="M165" i="6"/>
  <c r="M166" i="6"/>
  <c r="M166" i="28" s="1"/>
  <c r="O166" i="28" s="1"/>
  <c r="M167" i="6"/>
  <c r="M168" i="6"/>
  <c r="M168" i="28" s="1"/>
  <c r="O168" i="28" s="1"/>
  <c r="M169" i="6"/>
  <c r="M170" i="6"/>
  <c r="M171" i="6"/>
  <c r="M172" i="6"/>
  <c r="M172" i="28" s="1"/>
  <c r="O172" i="28" s="1"/>
  <c r="M173" i="6"/>
  <c r="M174" i="6"/>
  <c r="M174" i="28" s="1"/>
  <c r="O174" i="28" s="1"/>
  <c r="M175" i="6"/>
  <c r="M176" i="6"/>
  <c r="M176" i="28" s="1"/>
  <c r="O176" i="28" s="1"/>
  <c r="M177" i="6"/>
  <c r="M178" i="6"/>
  <c r="M178" i="28" s="1"/>
  <c r="O178" i="28" s="1"/>
  <c r="M179" i="6"/>
  <c r="M180" i="6"/>
  <c r="M180" i="28" s="1"/>
  <c r="O180" i="28" s="1"/>
  <c r="M181" i="6"/>
  <c r="M182" i="6"/>
  <c r="M182" i="28" s="1"/>
  <c r="O182" i="28" s="1"/>
  <c r="M183" i="6"/>
  <c r="M185" i="6"/>
  <c r="M186" i="6"/>
  <c r="M186" i="28" s="1"/>
  <c r="O186" i="28" s="1"/>
  <c r="M187" i="6"/>
  <c r="M188" i="6"/>
  <c r="M189" i="6"/>
  <c r="M189" i="28" s="1"/>
  <c r="O189" i="28" s="1"/>
  <c r="M190" i="6"/>
  <c r="M191" i="6"/>
  <c r="M192" i="6"/>
  <c r="M193" i="6"/>
  <c r="M194" i="6"/>
  <c r="M195" i="6"/>
  <c r="M196" i="6"/>
  <c r="M197" i="6"/>
  <c r="M198" i="6"/>
  <c r="M199" i="6"/>
  <c r="M200" i="6"/>
  <c r="M201" i="6"/>
  <c r="M201" i="28" s="1"/>
  <c r="O201" i="28" s="1"/>
  <c r="M202" i="6"/>
  <c r="M203" i="6"/>
  <c r="M204" i="6"/>
  <c r="M205" i="6"/>
  <c r="M206" i="6"/>
  <c r="M207" i="6"/>
  <c r="M208" i="6"/>
  <c r="M209" i="6"/>
  <c r="M210" i="6"/>
  <c r="M211" i="6"/>
  <c r="M212" i="6"/>
  <c r="M213" i="6"/>
  <c r="M215" i="6"/>
  <c r="M216" i="6"/>
  <c r="M216" i="28" s="1"/>
  <c r="O216" i="28" s="1"/>
  <c r="M217" i="6"/>
  <c r="M218" i="6"/>
  <c r="M218" i="28" s="1"/>
  <c r="O218" i="28" s="1"/>
  <c r="M219" i="6"/>
  <c r="M220" i="6"/>
  <c r="M220" i="28" s="1"/>
  <c r="O220" i="28" s="1"/>
  <c r="M221" i="6"/>
  <c r="M222" i="6"/>
  <c r="M222" i="28" s="1"/>
  <c r="O222" i="28" s="1"/>
  <c r="M224" i="6"/>
  <c r="M226" i="6"/>
  <c r="M226" i="28" s="1"/>
  <c r="O226" i="28" s="1"/>
  <c r="M227" i="6"/>
  <c r="M228" i="6"/>
  <c r="M228" i="28" s="1"/>
  <c r="O228" i="28" s="1"/>
  <c r="M229" i="6"/>
  <c r="M230" i="6"/>
  <c r="M230" i="28" s="1"/>
  <c r="O230" i="28" s="1"/>
  <c r="M231" i="6"/>
  <c r="M232" i="6"/>
  <c r="M232" i="28" s="1"/>
  <c r="O232" i="28" s="1"/>
  <c r="M233" i="6"/>
  <c r="M234" i="6"/>
  <c r="M225" i="6" s="1"/>
  <c r="M235" i="6"/>
  <c r="M236" i="6"/>
  <c r="M236" i="28" s="1"/>
  <c r="O236" i="28" s="1"/>
  <c r="M237" i="6"/>
  <c r="M238" i="6"/>
  <c r="M238" i="28" s="1"/>
  <c r="O238" i="28" s="1"/>
  <c r="M239" i="6"/>
  <c r="M240" i="6"/>
  <c r="M240" i="28" s="1"/>
  <c r="O240" i="28" s="1"/>
  <c r="M241" i="6"/>
  <c r="M242" i="6"/>
  <c r="M242" i="28" s="1"/>
  <c r="O242" i="28" s="1"/>
  <c r="M243" i="6"/>
  <c r="M244" i="6"/>
  <c r="M244" i="28" s="1"/>
  <c r="O244" i="28" s="1"/>
  <c r="M245" i="6"/>
  <c r="M245" i="28" s="1"/>
  <c r="O245" i="28" s="1"/>
  <c r="M246" i="6"/>
  <c r="M246" i="28" s="1"/>
  <c r="O246" i="28" s="1"/>
  <c r="M248" i="6"/>
  <c r="M248" i="28" s="1"/>
  <c r="O248" i="28" s="1"/>
  <c r="M249" i="6"/>
  <c r="M249" i="28" s="1"/>
  <c r="O249" i="28" s="1"/>
  <c r="M250" i="6"/>
  <c r="M250" i="28" s="1"/>
  <c r="O250" i="28" s="1"/>
  <c r="M251" i="6"/>
  <c r="M251" i="28" s="1"/>
  <c r="O251" i="28" s="1"/>
  <c r="M252" i="6"/>
  <c r="M252" i="28" s="1"/>
  <c r="O252" i="28" s="1"/>
  <c r="M253" i="6"/>
  <c r="M253" i="28" s="1"/>
  <c r="O253" i="28" s="1"/>
  <c r="M254" i="6"/>
  <c r="M254" i="28" s="1"/>
  <c r="O254" i="28" s="1"/>
  <c r="M255" i="6"/>
  <c r="M255" i="28" s="1"/>
  <c r="O255" i="28" s="1"/>
  <c r="M256" i="6"/>
  <c r="M256" i="28" s="1"/>
  <c r="O256" i="28" s="1"/>
  <c r="M257" i="6"/>
  <c r="M257" i="28" s="1"/>
  <c r="O257" i="28" s="1"/>
  <c r="M258" i="6"/>
  <c r="M258" i="28" s="1"/>
  <c r="O258" i="28" s="1"/>
  <c r="M259" i="6"/>
  <c r="M259" i="28" s="1"/>
  <c r="O259" i="28" s="1"/>
  <c r="M260" i="6"/>
  <c r="M260" i="28" s="1"/>
  <c r="O260" i="28" s="1"/>
  <c r="M261" i="6"/>
  <c r="M261" i="28" s="1"/>
  <c r="O261" i="28" s="1"/>
  <c r="M262" i="6"/>
  <c r="M262" i="28" s="1"/>
  <c r="O262" i="28" s="1"/>
  <c r="M263" i="6"/>
  <c r="M263" i="28" s="1"/>
  <c r="O263" i="28" s="1"/>
  <c r="M264" i="6"/>
  <c r="M264" i="28" s="1"/>
  <c r="O264" i="28" s="1"/>
  <c r="M265" i="6"/>
  <c r="M265" i="28" s="1"/>
  <c r="O265" i="28" s="1"/>
  <c r="M266" i="6"/>
  <c r="M266" i="28" s="1"/>
  <c r="O266" i="28" s="1"/>
  <c r="M267" i="6"/>
  <c r="M267" i="28" s="1"/>
  <c r="O267" i="28" s="1"/>
  <c r="M268" i="6"/>
  <c r="M268" i="28" s="1"/>
  <c r="O268" i="28" s="1"/>
  <c r="M269" i="6"/>
  <c r="M269" i="28" s="1"/>
  <c r="O269" i="28" s="1"/>
  <c r="M270" i="6"/>
  <c r="M270" i="28" s="1"/>
  <c r="O270" i="28" s="1"/>
  <c r="M271" i="6"/>
  <c r="M271" i="28" s="1"/>
  <c r="O271" i="28" s="1"/>
  <c r="O10" i="6"/>
  <c r="O12" i="6"/>
  <c r="O15" i="6"/>
  <c r="O17" i="6"/>
  <c r="O19" i="6"/>
  <c r="O21" i="6"/>
  <c r="O23" i="6"/>
  <c r="O25" i="6"/>
  <c r="O27" i="6"/>
  <c r="O29" i="6"/>
  <c r="O31" i="6"/>
  <c r="O33" i="6"/>
  <c r="O35" i="6"/>
  <c r="O37" i="6"/>
  <c r="O40" i="6"/>
  <c r="O42" i="6"/>
  <c r="O44" i="6"/>
  <c r="O46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5" i="6"/>
  <c r="O216" i="6"/>
  <c r="O217" i="6"/>
  <c r="O218" i="6"/>
  <c r="O219" i="6"/>
  <c r="O220" i="6"/>
  <c r="O221" i="6"/>
  <c r="O222" i="6"/>
  <c r="O224" i="6"/>
  <c r="O226" i="6"/>
  <c r="O227" i="6"/>
  <c r="O228" i="6"/>
  <c r="O229" i="6"/>
  <c r="O230" i="6"/>
  <c r="O231" i="6"/>
  <c r="O232" i="6"/>
  <c r="O233" i="6"/>
  <c r="O235" i="6"/>
  <c r="O237" i="6"/>
  <c r="O239" i="6"/>
  <c r="O241" i="6"/>
  <c r="O243" i="6"/>
  <c r="O244" i="6"/>
  <c r="O245" i="6"/>
  <c r="O246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M277" i="6"/>
  <c r="M8" i="6"/>
  <c r="M35" i="28" l="1"/>
  <c r="O35" i="28" s="1"/>
  <c r="M31" i="28"/>
  <c r="O31" i="28" s="1"/>
  <c r="M27" i="28"/>
  <c r="O27" i="28" s="1"/>
  <c r="M23" i="28"/>
  <c r="O23" i="28" s="1"/>
  <c r="M19" i="28"/>
  <c r="O19" i="28" s="1"/>
  <c r="M15" i="28"/>
  <c r="O15" i="28" s="1"/>
  <c r="M38" i="28"/>
  <c r="O38" i="28" s="1"/>
  <c r="M34" i="28"/>
  <c r="O34" i="28" s="1"/>
  <c r="M30" i="28"/>
  <c r="O30" i="28" s="1"/>
  <c r="M26" i="28"/>
  <c r="O26" i="28" s="1"/>
  <c r="M22" i="28"/>
  <c r="O22" i="28" s="1"/>
  <c r="M18" i="28"/>
  <c r="O18" i="28" s="1"/>
  <c r="M37" i="28"/>
  <c r="O37" i="28" s="1"/>
  <c r="M33" i="28"/>
  <c r="O33" i="28" s="1"/>
  <c r="M29" i="28"/>
  <c r="O29" i="28" s="1"/>
  <c r="M25" i="28"/>
  <c r="O25" i="28" s="1"/>
  <c r="M21" i="28"/>
  <c r="O21" i="28" s="1"/>
  <c r="M17" i="28"/>
  <c r="O17" i="28" s="1"/>
  <c r="O15" i="12"/>
  <c r="M50" i="12"/>
  <c r="O50" i="12" s="1"/>
  <c r="M337" i="24"/>
  <c r="O337" i="24" s="1"/>
  <c r="O335" i="11"/>
  <c r="M336" i="11"/>
  <c r="O337" i="12"/>
  <c r="O335" i="19"/>
  <c r="M336" i="19"/>
  <c r="O336" i="19" s="1"/>
  <c r="M336" i="8"/>
  <c r="O335" i="25"/>
  <c r="M336" i="25"/>
  <c r="O335" i="10"/>
  <c r="M336" i="10"/>
  <c r="O335" i="27"/>
  <c r="M336" i="27"/>
  <c r="O335" i="15"/>
  <c r="M336" i="15"/>
  <c r="O335" i="20"/>
  <c r="M336" i="20"/>
  <c r="O336" i="20" s="1"/>
  <c r="O320" i="10"/>
  <c r="M322" i="10"/>
  <c r="M337" i="10" s="1"/>
  <c r="O320" i="19"/>
  <c r="M322" i="19"/>
  <c r="M337" i="19" s="1"/>
  <c r="O320" i="25"/>
  <c r="M337" i="25"/>
  <c r="O320" i="11"/>
  <c r="M322" i="11"/>
  <c r="M337" i="11" s="1"/>
  <c r="O320" i="27"/>
  <c r="M322" i="27"/>
  <c r="M337" i="27" s="1"/>
  <c r="O320" i="15"/>
  <c r="M322" i="15"/>
  <c r="O320" i="21"/>
  <c r="M322" i="21"/>
  <c r="M337" i="21" s="1"/>
  <c r="O320" i="20"/>
  <c r="M322" i="20"/>
  <c r="M337" i="20" s="1"/>
  <c r="O234" i="11"/>
  <c r="M225" i="11"/>
  <c r="O225" i="11" s="1"/>
  <c r="O234" i="12"/>
  <c r="M225" i="12"/>
  <c r="O225" i="12" s="1"/>
  <c r="O234" i="43"/>
  <c r="M225" i="43"/>
  <c r="O225" i="43" s="1"/>
  <c r="O234" i="30"/>
  <c r="M225" i="30"/>
  <c r="O225" i="30" s="1"/>
  <c r="O234" i="8"/>
  <c r="M225" i="8"/>
  <c r="O225" i="8" s="1"/>
  <c r="O234" i="24"/>
  <c r="M225" i="24"/>
  <c r="O225" i="24" s="1"/>
  <c r="O234" i="25"/>
  <c r="M225" i="25"/>
  <c r="O225" i="25" s="1"/>
  <c r="O234" i="10"/>
  <c r="M225" i="10"/>
  <c r="O225" i="10" s="1"/>
  <c r="O234" i="19"/>
  <c r="M225" i="19"/>
  <c r="O225" i="19" s="1"/>
  <c r="O234" i="21"/>
  <c r="M225" i="21"/>
  <c r="O225" i="21" s="1"/>
  <c r="O234" i="20"/>
  <c r="M225" i="20"/>
  <c r="O225" i="20" s="1"/>
  <c r="O326" i="22"/>
  <c r="M336" i="22"/>
  <c r="M322" i="22"/>
  <c r="O306" i="22"/>
  <c r="M308" i="22"/>
  <c r="O298" i="22"/>
  <c r="M297" i="22"/>
  <c r="M337" i="8"/>
  <c r="O163" i="30"/>
  <c r="M154" i="30"/>
  <c r="M115" i="30"/>
  <c r="M337" i="6"/>
  <c r="O242" i="6"/>
  <c r="O240" i="6"/>
  <c r="O238" i="6"/>
  <c r="O236" i="6"/>
  <c r="O43" i="6"/>
  <c r="O41" i="6"/>
  <c r="O38" i="6"/>
  <c r="O36" i="6"/>
  <c r="O34" i="6"/>
  <c r="O32" i="6"/>
  <c r="O30" i="6"/>
  <c r="O28" i="6"/>
  <c r="O26" i="6"/>
  <c r="O24" i="6"/>
  <c r="O22" i="6"/>
  <c r="O20" i="6"/>
  <c r="O18" i="6"/>
  <c r="O16" i="6"/>
  <c r="O13" i="6"/>
  <c r="O9" i="6"/>
  <c r="M243" i="28"/>
  <c r="O243" i="28" s="1"/>
  <c r="M241" i="28"/>
  <c r="O241" i="28" s="1"/>
  <c r="M239" i="28"/>
  <c r="O239" i="28" s="1"/>
  <c r="M237" i="28"/>
  <c r="O237" i="28" s="1"/>
  <c r="M235" i="28"/>
  <c r="O235" i="28" s="1"/>
  <c r="M233" i="28"/>
  <c r="O233" i="28" s="1"/>
  <c r="M231" i="28"/>
  <c r="O231" i="28" s="1"/>
  <c r="M229" i="28"/>
  <c r="O229" i="28" s="1"/>
  <c r="M227" i="28"/>
  <c r="O227" i="28" s="1"/>
  <c r="M224" i="28"/>
  <c r="O224" i="28" s="1"/>
  <c r="M221" i="28"/>
  <c r="O221" i="28" s="1"/>
  <c r="M219" i="28"/>
  <c r="O219" i="28" s="1"/>
  <c r="M217" i="28"/>
  <c r="O217" i="28" s="1"/>
  <c r="M181" i="28"/>
  <c r="O181" i="28" s="1"/>
  <c r="M179" i="28"/>
  <c r="O179" i="28" s="1"/>
  <c r="M177" i="28"/>
  <c r="O177" i="28" s="1"/>
  <c r="M175" i="28"/>
  <c r="O175" i="28" s="1"/>
  <c r="M173" i="28"/>
  <c r="O173" i="28" s="1"/>
  <c r="M169" i="28"/>
  <c r="O169" i="28" s="1"/>
  <c r="M167" i="28"/>
  <c r="O167" i="28" s="1"/>
  <c r="M165" i="28"/>
  <c r="O165" i="28" s="1"/>
  <c r="M163" i="28"/>
  <c r="O163" i="28" s="1"/>
  <c r="M161" i="28"/>
  <c r="O161" i="28" s="1"/>
  <c r="M159" i="28"/>
  <c r="O159" i="28" s="1"/>
  <c r="M157" i="28"/>
  <c r="O157" i="28" s="1"/>
  <c r="M155" i="28"/>
  <c r="O155" i="28" s="1"/>
  <c r="M153" i="28"/>
  <c r="O153" i="28" s="1"/>
  <c r="M147" i="28"/>
  <c r="O147" i="28" s="1"/>
  <c r="M145" i="28"/>
  <c r="O145" i="28" s="1"/>
  <c r="M143" i="28"/>
  <c r="O143" i="28" s="1"/>
  <c r="M141" i="28"/>
  <c r="O141" i="28" s="1"/>
  <c r="M139" i="28"/>
  <c r="O139" i="28" s="1"/>
  <c r="M137" i="28"/>
  <c r="O137" i="28" s="1"/>
  <c r="M135" i="28"/>
  <c r="O135" i="28" s="1"/>
  <c r="M133" i="28"/>
  <c r="O133" i="28" s="1"/>
  <c r="M129" i="28"/>
  <c r="O129" i="28" s="1"/>
  <c r="M127" i="28"/>
  <c r="O127" i="28" s="1"/>
  <c r="M125" i="28"/>
  <c r="O125" i="28" s="1"/>
  <c r="M123" i="28"/>
  <c r="O123" i="28" s="1"/>
  <c r="M121" i="28"/>
  <c r="O121" i="28" s="1"/>
  <c r="M117" i="28"/>
  <c r="O117" i="28" s="1"/>
  <c r="M113" i="28"/>
  <c r="O113" i="28" s="1"/>
  <c r="M111" i="28"/>
  <c r="O111" i="28" s="1"/>
  <c r="M109" i="28"/>
  <c r="O109" i="28" s="1"/>
  <c r="M107" i="28"/>
  <c r="O107" i="28" s="1"/>
  <c r="M105" i="28"/>
  <c r="O105" i="28" s="1"/>
  <c r="M103" i="28"/>
  <c r="O103" i="28" s="1"/>
  <c r="M101" i="28"/>
  <c r="O101" i="28" s="1"/>
  <c r="M99" i="28"/>
  <c r="O99" i="28" s="1"/>
  <c r="M97" i="28"/>
  <c r="O97" i="28" s="1"/>
  <c r="M95" i="28"/>
  <c r="O95" i="28" s="1"/>
  <c r="M93" i="28"/>
  <c r="O93" i="28" s="1"/>
  <c r="M91" i="28"/>
  <c r="O91" i="28" s="1"/>
  <c r="M89" i="28"/>
  <c r="O89" i="28" s="1"/>
  <c r="M87" i="28"/>
  <c r="O87" i="28" s="1"/>
  <c r="M85" i="28"/>
  <c r="O85" i="28" s="1"/>
  <c r="M83" i="28"/>
  <c r="O83" i="28" s="1"/>
  <c r="M81" i="28"/>
  <c r="O81" i="28" s="1"/>
  <c r="M79" i="28"/>
  <c r="O79" i="28" s="1"/>
  <c r="M77" i="28"/>
  <c r="O77" i="28" s="1"/>
  <c r="M75" i="28"/>
  <c r="O75" i="28" s="1"/>
  <c r="M73" i="28"/>
  <c r="O73" i="28" s="1"/>
  <c r="M71" i="28"/>
  <c r="O71" i="28" s="1"/>
  <c r="M69" i="28"/>
  <c r="O69" i="28" s="1"/>
  <c r="M67" i="28"/>
  <c r="O67" i="28" s="1"/>
  <c r="M65" i="28"/>
  <c r="O65" i="28" s="1"/>
  <c r="M63" i="28"/>
  <c r="O63" i="28" s="1"/>
  <c r="M61" i="28"/>
  <c r="O61" i="28" s="1"/>
  <c r="M59" i="28"/>
  <c r="O59" i="28" s="1"/>
  <c r="M57" i="28"/>
  <c r="O57" i="28" s="1"/>
  <c r="M55" i="28"/>
  <c r="O55" i="28" s="1"/>
  <c r="M53" i="28"/>
  <c r="O53" i="28" s="1"/>
  <c r="M51" i="28"/>
  <c r="O51" i="28" s="1"/>
  <c r="M46" i="28"/>
  <c r="O46" i="28" s="1"/>
  <c r="M44" i="28"/>
  <c r="O44" i="28" s="1"/>
  <c r="M42" i="28"/>
  <c r="O42" i="28" s="1"/>
  <c r="O325" i="8"/>
  <c r="O325" i="27"/>
  <c r="O311" i="27"/>
  <c r="M490" i="6"/>
  <c r="O490" i="6" s="1"/>
  <c r="M443" i="6"/>
  <c r="O443" i="6" s="1"/>
  <c r="M324" i="28"/>
  <c r="O324" i="28" s="1"/>
  <c r="M321" i="28"/>
  <c r="O321" i="28" s="1"/>
  <c r="M310" i="28"/>
  <c r="O310" i="28" s="1"/>
  <c r="M301" i="28"/>
  <c r="O301" i="28" s="1"/>
  <c r="M292" i="28"/>
  <c r="O292" i="28" s="1"/>
  <c r="O295" i="6"/>
  <c r="O334" i="28"/>
  <c r="O332" i="28"/>
  <c r="O330" i="28"/>
  <c r="O328" i="28"/>
  <c r="O315" i="28"/>
  <c r="O277" i="6"/>
  <c r="M291" i="6"/>
  <c r="M296" i="6" s="1"/>
  <c r="O336" i="6"/>
  <c r="O325" i="6"/>
  <c r="M312" i="28"/>
  <c r="O312" i="28" s="1"/>
  <c r="M309" i="28"/>
  <c r="O309" i="28" s="1"/>
  <c r="O304" i="28"/>
  <c r="M304" i="28"/>
  <c r="M298" i="28"/>
  <c r="O298" i="28" s="1"/>
  <c r="M293" i="28"/>
  <c r="O293" i="28" s="1"/>
  <c r="M495" i="8"/>
  <c r="O323" i="8"/>
  <c r="O333" i="28"/>
  <c r="O331" i="28"/>
  <c r="O329" i="28"/>
  <c r="O327" i="28"/>
  <c r="O308" i="25"/>
  <c r="O290" i="28"/>
  <c r="O288" i="28"/>
  <c r="O284" i="28"/>
  <c r="O282" i="28"/>
  <c r="O280" i="28"/>
  <c r="O278" i="28"/>
  <c r="O305" i="25"/>
  <c r="M490" i="10"/>
  <c r="O490" i="10" s="1"/>
  <c r="O326" i="10"/>
  <c r="O336" i="10"/>
  <c r="O313" i="28"/>
  <c r="O297" i="22"/>
  <c r="O305" i="22"/>
  <c r="O298" i="25"/>
  <c r="O297" i="25"/>
  <c r="O287" i="28"/>
  <c r="O281" i="28"/>
  <c r="O279" i="28"/>
  <c r="O305" i="10"/>
  <c r="O322" i="10"/>
  <c r="O312" i="10"/>
  <c r="O311" i="10"/>
  <c r="O309" i="10"/>
  <c r="O482" i="10"/>
  <c r="O312" i="11"/>
  <c r="O322" i="11"/>
  <c r="O309" i="11"/>
  <c r="O309" i="27"/>
  <c r="M555" i="28"/>
  <c r="M553" i="28"/>
  <c r="O553" i="28" s="1"/>
  <c r="M551" i="28"/>
  <c r="O551" i="28" s="1"/>
  <c r="M549" i="28"/>
  <c r="O549" i="28" s="1"/>
  <c r="M547" i="28"/>
  <c r="O547" i="28" s="1"/>
  <c r="M545" i="28"/>
  <c r="O545" i="28" s="1"/>
  <c r="M543" i="28"/>
  <c r="O543" i="28" s="1"/>
  <c r="M541" i="28"/>
  <c r="O541" i="28" s="1"/>
  <c r="M539" i="28"/>
  <c r="O539" i="28" s="1"/>
  <c r="M537" i="28"/>
  <c r="O537" i="28" s="1"/>
  <c r="M535" i="28"/>
  <c r="O535" i="28" s="1"/>
  <c r="M533" i="28"/>
  <c r="O533" i="28" s="1"/>
  <c r="M531" i="28"/>
  <c r="O531" i="28" s="1"/>
  <c r="M529" i="28"/>
  <c r="O529" i="28" s="1"/>
  <c r="M527" i="28"/>
  <c r="O527" i="28" s="1"/>
  <c r="M525" i="28"/>
  <c r="O525" i="28" s="1"/>
  <c r="M523" i="28"/>
  <c r="O523" i="28" s="1"/>
  <c r="M521" i="28"/>
  <c r="O521" i="28" s="1"/>
  <c r="M519" i="28"/>
  <c r="O519" i="28" s="1"/>
  <c r="M517" i="28"/>
  <c r="O517" i="28" s="1"/>
  <c r="M515" i="28"/>
  <c r="O515" i="28" s="1"/>
  <c r="M513" i="28"/>
  <c r="O513" i="28" s="1"/>
  <c r="M511" i="28"/>
  <c r="O511" i="28" s="1"/>
  <c r="M509" i="28"/>
  <c r="O509" i="28" s="1"/>
  <c r="M507" i="28"/>
  <c r="O507" i="28" s="1"/>
  <c r="M505" i="28"/>
  <c r="O505" i="28" s="1"/>
  <c r="M503" i="28"/>
  <c r="O503" i="28" s="1"/>
  <c r="M501" i="28"/>
  <c r="O501" i="28" s="1"/>
  <c r="M499" i="28"/>
  <c r="O499" i="28" s="1"/>
  <c r="M497" i="28"/>
  <c r="O497" i="28" s="1"/>
  <c r="M493" i="28"/>
  <c r="O493" i="28" s="1"/>
  <c r="M491" i="28"/>
  <c r="O491" i="28" s="1"/>
  <c r="M487" i="28"/>
  <c r="O487" i="28" s="1"/>
  <c r="M485" i="28"/>
  <c r="O485" i="28" s="1"/>
  <c r="M483" i="28"/>
  <c r="M479" i="28"/>
  <c r="M477" i="28"/>
  <c r="O477" i="28" s="1"/>
  <c r="M475" i="28"/>
  <c r="M473" i="28"/>
  <c r="M471" i="28"/>
  <c r="M467" i="28"/>
  <c r="M465" i="28"/>
  <c r="M463" i="28"/>
  <c r="O463" i="28" s="1"/>
  <c r="M461" i="28"/>
  <c r="M459" i="28"/>
  <c r="M457" i="28"/>
  <c r="M455" i="28"/>
  <c r="O455" i="28" s="1"/>
  <c r="M453" i="28"/>
  <c r="M451" i="28"/>
  <c r="O451" i="28" s="1"/>
  <c r="M449" i="28"/>
  <c r="O449" i="28" s="1"/>
  <c r="M447" i="28"/>
  <c r="O447" i="28" s="1"/>
  <c r="M445" i="28"/>
  <c r="O445" i="28" s="1"/>
  <c r="M443" i="28"/>
  <c r="M441" i="28"/>
  <c r="O441" i="28" s="1"/>
  <c r="M439" i="28"/>
  <c r="O439" i="28" s="1"/>
  <c r="M437" i="28"/>
  <c r="O437" i="28" s="1"/>
  <c r="M435" i="28"/>
  <c r="O435" i="28" s="1"/>
  <c r="M433" i="28"/>
  <c r="O433" i="28" s="1"/>
  <c r="M431" i="28"/>
  <c r="O431" i="28" s="1"/>
  <c r="M429" i="28"/>
  <c r="O429" i="28" s="1"/>
  <c r="M427" i="28"/>
  <c r="O427" i="28" s="1"/>
  <c r="M425" i="28"/>
  <c r="O425" i="28" s="1"/>
  <c r="M423" i="28"/>
  <c r="O423" i="28" s="1"/>
  <c r="M421" i="28"/>
  <c r="O421" i="28" s="1"/>
  <c r="M419" i="28"/>
  <c r="O419" i="28" s="1"/>
  <c r="M417" i="28"/>
  <c r="O417" i="28" s="1"/>
  <c r="M415" i="28"/>
  <c r="O415" i="28" s="1"/>
  <c r="M413" i="28"/>
  <c r="O413" i="28" s="1"/>
  <c r="M411" i="28"/>
  <c r="O411" i="28" s="1"/>
  <c r="M409" i="28"/>
  <c r="O409" i="28" s="1"/>
  <c r="M407" i="28"/>
  <c r="O407" i="28" s="1"/>
  <c r="M405" i="28"/>
  <c r="O405" i="28" s="1"/>
  <c r="M403" i="28"/>
  <c r="O403" i="28" s="1"/>
  <c r="M401" i="28"/>
  <c r="O401" i="28" s="1"/>
  <c r="M399" i="28"/>
  <c r="O399" i="28" s="1"/>
  <c r="M397" i="28"/>
  <c r="O397" i="28" s="1"/>
  <c r="M395" i="28"/>
  <c r="O395" i="28" s="1"/>
  <c r="M393" i="28"/>
  <c r="O393" i="28" s="1"/>
  <c r="M391" i="28"/>
  <c r="O391" i="28" s="1"/>
  <c r="M389" i="28"/>
  <c r="O389" i="28" s="1"/>
  <c r="M387" i="28"/>
  <c r="O387" i="28" s="1"/>
  <c r="M385" i="28"/>
  <c r="O385" i="28" s="1"/>
  <c r="M383" i="28"/>
  <c r="O383" i="28" s="1"/>
  <c r="M381" i="28"/>
  <c r="O381" i="28" s="1"/>
  <c r="M379" i="28"/>
  <c r="O379" i="28" s="1"/>
  <c r="M377" i="28"/>
  <c r="O377" i="28" s="1"/>
  <c r="M375" i="28"/>
  <c r="O375" i="28" s="1"/>
  <c r="M373" i="28"/>
  <c r="O373" i="28" s="1"/>
  <c r="M371" i="28"/>
  <c r="O371" i="28" s="1"/>
  <c r="M369" i="28"/>
  <c r="O369" i="28" s="1"/>
  <c r="M367" i="28"/>
  <c r="O367" i="28" s="1"/>
  <c r="M365" i="28"/>
  <c r="O365" i="28" s="1"/>
  <c r="M363" i="28"/>
  <c r="O363" i="28" s="1"/>
  <c r="M361" i="28"/>
  <c r="O361" i="28" s="1"/>
  <c r="M359" i="28"/>
  <c r="O359" i="28" s="1"/>
  <c r="M357" i="28"/>
  <c r="O357" i="28" s="1"/>
  <c r="M355" i="28"/>
  <c r="O355" i="28" s="1"/>
  <c r="M353" i="28"/>
  <c r="O353" i="28" s="1"/>
  <c r="M351" i="28"/>
  <c r="O351" i="28" s="1"/>
  <c r="M349" i="28"/>
  <c r="O349" i="28" s="1"/>
  <c r="M347" i="28"/>
  <c r="O347" i="28" s="1"/>
  <c r="M345" i="28"/>
  <c r="O345" i="28" s="1"/>
  <c r="M343" i="28"/>
  <c r="O343" i="28" s="1"/>
  <c r="M341" i="28"/>
  <c r="O341" i="28" s="1"/>
  <c r="M339" i="28"/>
  <c r="O339" i="28" s="1"/>
  <c r="M319" i="28"/>
  <c r="O319" i="28" s="1"/>
  <c r="M317" i="28"/>
  <c r="O317" i="28" s="1"/>
  <c r="O326" i="15"/>
  <c r="O298" i="15"/>
  <c r="O297" i="15"/>
  <c r="O326" i="11"/>
  <c r="O336" i="11"/>
  <c r="O308" i="11"/>
  <c r="O326" i="27"/>
  <c r="O312" i="27"/>
  <c r="O322" i="27"/>
  <c r="O323" i="27"/>
  <c r="M554" i="28"/>
  <c r="O554" i="28" s="1"/>
  <c r="M552" i="28"/>
  <c r="O552" i="28" s="1"/>
  <c r="M550" i="28"/>
  <c r="O550" i="28" s="1"/>
  <c r="M548" i="28"/>
  <c r="O548" i="28" s="1"/>
  <c r="M546" i="28"/>
  <c r="O546" i="28" s="1"/>
  <c r="M544" i="28"/>
  <c r="O544" i="28" s="1"/>
  <c r="M542" i="28"/>
  <c r="O542" i="28" s="1"/>
  <c r="M540" i="28"/>
  <c r="O540" i="28" s="1"/>
  <c r="M538" i="28"/>
  <c r="O538" i="28" s="1"/>
  <c r="M536" i="28"/>
  <c r="O536" i="28" s="1"/>
  <c r="M534" i="28"/>
  <c r="O534" i="28" s="1"/>
  <c r="M532" i="28"/>
  <c r="O532" i="28" s="1"/>
  <c r="M530" i="28"/>
  <c r="O530" i="28" s="1"/>
  <c r="M528" i="28"/>
  <c r="O528" i="28" s="1"/>
  <c r="M526" i="28"/>
  <c r="O526" i="28" s="1"/>
  <c r="M524" i="28"/>
  <c r="O524" i="28" s="1"/>
  <c r="M522" i="28"/>
  <c r="O522" i="28" s="1"/>
  <c r="M520" i="28"/>
  <c r="O520" i="28" s="1"/>
  <c r="M518" i="28"/>
  <c r="O518" i="28" s="1"/>
  <c r="M516" i="28"/>
  <c r="O516" i="28" s="1"/>
  <c r="M514" i="28"/>
  <c r="O514" i="28" s="1"/>
  <c r="M512" i="28"/>
  <c r="O512" i="28" s="1"/>
  <c r="M510" i="28"/>
  <c r="O510" i="28" s="1"/>
  <c r="M508" i="28"/>
  <c r="O508" i="28" s="1"/>
  <c r="M506" i="28"/>
  <c r="O506" i="28" s="1"/>
  <c r="M504" i="28"/>
  <c r="O504" i="28" s="1"/>
  <c r="M502" i="28"/>
  <c r="O502" i="28" s="1"/>
  <c r="M500" i="28"/>
  <c r="O500" i="28" s="1"/>
  <c r="M498" i="28"/>
  <c r="O498" i="28" s="1"/>
  <c r="M496" i="28"/>
  <c r="O496" i="28" s="1"/>
  <c r="M494" i="28"/>
  <c r="O494" i="28" s="1"/>
  <c r="M492" i="28"/>
  <c r="O492" i="28" s="1"/>
  <c r="M488" i="28"/>
  <c r="O488" i="28" s="1"/>
  <c r="M484" i="28"/>
  <c r="O484" i="28" s="1"/>
  <c r="M482" i="28"/>
  <c r="O482" i="28" s="1"/>
  <c r="M478" i="28"/>
  <c r="O478" i="28" s="1"/>
  <c r="M474" i="28"/>
  <c r="M472" i="28"/>
  <c r="O472" i="28" s="1"/>
  <c r="M470" i="28"/>
  <c r="M468" i="28"/>
  <c r="O468" i="28" s="1"/>
  <c r="M466" i="28"/>
  <c r="M464" i="28"/>
  <c r="O464" i="28" s="1"/>
  <c r="M462" i="28"/>
  <c r="M460" i="28"/>
  <c r="M458" i="28"/>
  <c r="M456" i="28"/>
  <c r="O456" i="28" s="1"/>
  <c r="M454" i="28"/>
  <c r="M452" i="28"/>
  <c r="O452" i="28" s="1"/>
  <c r="M450" i="28"/>
  <c r="O450" i="28" s="1"/>
  <c r="M448" i="28"/>
  <c r="O448" i="28" s="1"/>
  <c r="M446" i="28"/>
  <c r="O446" i="28" s="1"/>
  <c r="M444" i="28"/>
  <c r="O444" i="28" s="1"/>
  <c r="M442" i="28"/>
  <c r="O442" i="28" s="1"/>
  <c r="M440" i="28"/>
  <c r="O440" i="28" s="1"/>
  <c r="M438" i="28"/>
  <c r="O438" i="28" s="1"/>
  <c r="M436" i="28"/>
  <c r="O436" i="28" s="1"/>
  <c r="M434" i="28"/>
  <c r="O434" i="28" s="1"/>
  <c r="M432" i="28"/>
  <c r="O432" i="28" s="1"/>
  <c r="M430" i="28"/>
  <c r="O430" i="28" s="1"/>
  <c r="M428" i="28"/>
  <c r="O428" i="28" s="1"/>
  <c r="M426" i="28"/>
  <c r="O426" i="28" s="1"/>
  <c r="M424" i="28"/>
  <c r="O424" i="28" s="1"/>
  <c r="M422" i="28"/>
  <c r="O422" i="28" s="1"/>
  <c r="M420" i="28"/>
  <c r="O420" i="28" s="1"/>
  <c r="M418" i="28"/>
  <c r="O418" i="28" s="1"/>
  <c r="M416" i="28"/>
  <c r="O416" i="28" s="1"/>
  <c r="M414" i="28"/>
  <c r="O414" i="28" s="1"/>
  <c r="M412" i="28"/>
  <c r="O412" i="28" s="1"/>
  <c r="M410" i="28"/>
  <c r="O410" i="28" s="1"/>
  <c r="M408" i="28"/>
  <c r="O408" i="28" s="1"/>
  <c r="M406" i="28"/>
  <c r="O406" i="28" s="1"/>
  <c r="M404" i="28"/>
  <c r="O404" i="28" s="1"/>
  <c r="M402" i="28"/>
  <c r="O402" i="28" s="1"/>
  <c r="M400" i="28"/>
  <c r="O400" i="28" s="1"/>
  <c r="M398" i="28"/>
  <c r="O398" i="28" s="1"/>
  <c r="M396" i="28"/>
  <c r="O396" i="28" s="1"/>
  <c r="M394" i="28"/>
  <c r="O394" i="28" s="1"/>
  <c r="M392" i="28"/>
  <c r="O392" i="28" s="1"/>
  <c r="M390" i="28"/>
  <c r="O390" i="28" s="1"/>
  <c r="M388" i="28"/>
  <c r="O388" i="28" s="1"/>
  <c r="M386" i="28"/>
  <c r="O386" i="28" s="1"/>
  <c r="M384" i="28"/>
  <c r="O384" i="28" s="1"/>
  <c r="M382" i="28"/>
  <c r="O382" i="28" s="1"/>
  <c r="M380" i="28"/>
  <c r="O380" i="28" s="1"/>
  <c r="M378" i="28"/>
  <c r="O378" i="28" s="1"/>
  <c r="M376" i="28"/>
  <c r="O376" i="28" s="1"/>
  <c r="M374" i="28"/>
  <c r="O374" i="28" s="1"/>
  <c r="M372" i="28"/>
  <c r="O372" i="28" s="1"/>
  <c r="M370" i="28"/>
  <c r="O370" i="28" s="1"/>
  <c r="M368" i="28"/>
  <c r="O368" i="28" s="1"/>
  <c r="M366" i="28"/>
  <c r="O366" i="28" s="1"/>
  <c r="M364" i="28"/>
  <c r="O364" i="28" s="1"/>
  <c r="M362" i="28"/>
  <c r="O362" i="28" s="1"/>
  <c r="M360" i="28"/>
  <c r="O360" i="28" s="1"/>
  <c r="M358" i="28"/>
  <c r="O358" i="28" s="1"/>
  <c r="M356" i="28"/>
  <c r="O356" i="28" s="1"/>
  <c r="M354" i="28"/>
  <c r="O354" i="28" s="1"/>
  <c r="M352" i="28"/>
  <c r="O352" i="28" s="1"/>
  <c r="M350" i="28"/>
  <c r="O350" i="28" s="1"/>
  <c r="M348" i="28"/>
  <c r="O348" i="28" s="1"/>
  <c r="M346" i="28"/>
  <c r="O346" i="28" s="1"/>
  <c r="M344" i="28"/>
  <c r="O344" i="28" s="1"/>
  <c r="M342" i="28"/>
  <c r="O342" i="28" s="1"/>
  <c r="M340" i="28"/>
  <c r="O340" i="28" s="1"/>
  <c r="M338" i="28"/>
  <c r="O338" i="28" s="1"/>
  <c r="M318" i="28"/>
  <c r="O318" i="28" s="1"/>
  <c r="O277" i="15"/>
  <c r="M291" i="15"/>
  <c r="O292" i="15"/>
  <c r="O319" i="19"/>
  <c r="O325" i="21"/>
  <c r="O309" i="21"/>
  <c r="O311" i="21"/>
  <c r="O298" i="21"/>
  <c r="O297" i="21"/>
  <c r="O443" i="42"/>
  <c r="O322" i="20"/>
  <c r="M495" i="21"/>
  <c r="O495" i="21" s="1"/>
  <c r="M289" i="28"/>
  <c r="O289" i="28" s="1"/>
  <c r="M285" i="28"/>
  <c r="O491" i="21"/>
  <c r="O470" i="42"/>
  <c r="M469" i="42"/>
  <c r="O469" i="42" s="1"/>
  <c r="M223" i="6"/>
  <c r="M215" i="28"/>
  <c r="O215" i="28" s="1"/>
  <c r="O48" i="6"/>
  <c r="M48" i="28"/>
  <c r="O48" i="28" s="1"/>
  <c r="O154" i="30"/>
  <c r="M131" i="28"/>
  <c r="O131" i="28" s="1"/>
  <c r="M124" i="28"/>
  <c r="O124" i="28" s="1"/>
  <c r="O155" i="30"/>
  <c r="O14" i="8"/>
  <c r="M185" i="28"/>
  <c r="O185" i="28" s="1"/>
  <c r="M154" i="28"/>
  <c r="O154" i="28" s="1"/>
  <c r="M184" i="6"/>
  <c r="M100" i="28"/>
  <c r="O100" i="28" s="1"/>
  <c r="O49" i="6"/>
  <c r="M49" i="28"/>
  <c r="O49" i="28" s="1"/>
  <c r="O47" i="6"/>
  <c r="M47" i="28"/>
  <c r="O47" i="28" s="1"/>
  <c r="M183" i="28"/>
  <c r="O183" i="28" s="1"/>
  <c r="M171" i="28"/>
  <c r="O171" i="28" s="1"/>
  <c r="M118" i="28"/>
  <c r="O118" i="28" s="1"/>
  <c r="O125" i="30"/>
  <c r="O214" i="8"/>
  <c r="O50" i="10"/>
  <c r="O14" i="10"/>
  <c r="O14" i="11"/>
  <c r="M40" i="28"/>
  <c r="O40" i="28" s="1"/>
  <c r="M11" i="28"/>
  <c r="O11" i="28" s="1"/>
  <c r="O50" i="27"/>
  <c r="O14" i="27"/>
  <c r="M10" i="28"/>
  <c r="O10" i="28" s="1"/>
  <c r="M212" i="28"/>
  <c r="O212" i="28" s="1"/>
  <c r="M210" i="28"/>
  <c r="O210" i="28" s="1"/>
  <c r="M208" i="28"/>
  <c r="O208" i="28" s="1"/>
  <c r="M206" i="28"/>
  <c r="O206" i="28" s="1"/>
  <c r="M204" i="28"/>
  <c r="O204" i="28" s="1"/>
  <c r="M202" i="28"/>
  <c r="O202" i="28" s="1"/>
  <c r="M200" i="28"/>
  <c r="O200" i="28" s="1"/>
  <c r="M198" i="28"/>
  <c r="O198" i="28" s="1"/>
  <c r="M196" i="28"/>
  <c r="O196" i="28" s="1"/>
  <c r="M194" i="28"/>
  <c r="O194" i="28" s="1"/>
  <c r="M192" i="28"/>
  <c r="O192" i="28" s="1"/>
  <c r="M190" i="28"/>
  <c r="O190" i="28" s="1"/>
  <c r="M188" i="28"/>
  <c r="O188" i="28" s="1"/>
  <c r="M213" i="28"/>
  <c r="O213" i="28" s="1"/>
  <c r="M211" i="28"/>
  <c r="O211" i="28" s="1"/>
  <c r="M209" i="28"/>
  <c r="O209" i="28" s="1"/>
  <c r="M207" i="28"/>
  <c r="O207" i="28" s="1"/>
  <c r="M205" i="28"/>
  <c r="O205" i="28" s="1"/>
  <c r="M203" i="28"/>
  <c r="O203" i="28" s="1"/>
  <c r="M199" i="28"/>
  <c r="O199" i="28" s="1"/>
  <c r="M197" i="28"/>
  <c r="O197" i="28" s="1"/>
  <c r="M195" i="28"/>
  <c r="O195" i="28" s="1"/>
  <c r="M193" i="28"/>
  <c r="O193" i="28" s="1"/>
  <c r="M191" i="28"/>
  <c r="O191" i="28" s="1"/>
  <c r="M187" i="28"/>
  <c r="O187" i="28" s="1"/>
  <c r="O14" i="21"/>
  <c r="O14" i="20"/>
  <c r="O555" i="28"/>
  <c r="O294" i="22"/>
  <c r="M234" i="28"/>
  <c r="O234" i="28" s="1"/>
  <c r="O234" i="6"/>
  <c r="M480" i="28"/>
  <c r="O480" i="28" s="1"/>
  <c r="O335" i="21"/>
  <c r="O336" i="21"/>
  <c r="O316" i="21"/>
  <c r="O322" i="21"/>
  <c r="M316" i="28"/>
  <c r="O316" i="28" s="1"/>
  <c r="M305" i="28"/>
  <c r="O305" i="28" s="1"/>
  <c r="O305" i="21"/>
  <c r="M294" i="28"/>
  <c r="O294" i="28" s="1"/>
  <c r="O294" i="21"/>
  <c r="O289" i="21"/>
  <c r="M286" i="28"/>
  <c r="O286" i="28" s="1"/>
  <c r="M291" i="21"/>
  <c r="M296" i="21" s="1"/>
  <c r="O286" i="21"/>
  <c r="O489" i="27"/>
  <c r="M489" i="28"/>
  <c r="O489" i="28" s="1"/>
  <c r="O486" i="27"/>
  <c r="M486" i="28"/>
  <c r="O486" i="28" s="1"/>
  <c r="M490" i="27"/>
  <c r="O326" i="25"/>
  <c r="O336" i="25"/>
  <c r="O323" i="25"/>
  <c r="M323" i="28"/>
  <c r="M291" i="25"/>
  <c r="M277" i="28"/>
  <c r="O277" i="28" s="1"/>
  <c r="M45" i="28"/>
  <c r="O45" i="28" s="1"/>
  <c r="M335" i="28"/>
  <c r="O335" i="28" s="1"/>
  <c r="O314" i="22"/>
  <c r="M314" i="28"/>
  <c r="O314" i="28" s="1"/>
  <c r="O326" i="8"/>
  <c r="M326" i="28"/>
  <c r="O326" i="28" s="1"/>
  <c r="O320" i="8"/>
  <c r="O322" i="8"/>
  <c r="O306" i="8"/>
  <c r="M306" i="28"/>
  <c r="O306" i="28" s="1"/>
  <c r="M151" i="28"/>
  <c r="O151" i="28" s="1"/>
  <c r="M119" i="28"/>
  <c r="O119" i="28" s="1"/>
  <c r="M476" i="28"/>
  <c r="O476" i="28" s="1"/>
  <c r="M469" i="6"/>
  <c r="M320" i="28"/>
  <c r="O320" i="28" s="1"/>
  <c r="O11" i="15"/>
  <c r="O443" i="28"/>
  <c r="N481" i="6"/>
  <c r="O212" i="21"/>
  <c r="O208" i="21"/>
  <c r="O204" i="21"/>
  <c r="O200" i="21"/>
  <c r="O196" i="21"/>
  <c r="O192" i="21"/>
  <c r="O188" i="21"/>
  <c r="O211" i="21"/>
  <c r="O207" i="21"/>
  <c r="O203" i="21"/>
  <c r="O199" i="21"/>
  <c r="O195" i="21"/>
  <c r="O191" i="21"/>
  <c r="O187" i="21"/>
  <c r="O214" i="21"/>
  <c r="O210" i="21"/>
  <c r="O206" i="21"/>
  <c r="O202" i="21"/>
  <c r="O198" i="21"/>
  <c r="O194" i="21"/>
  <c r="O190" i="21"/>
  <c r="O213" i="21"/>
  <c r="O209" i="21"/>
  <c r="O205" i="21"/>
  <c r="O197" i="21"/>
  <c r="O193" i="21"/>
  <c r="O322" i="25"/>
  <c r="O323" i="28"/>
  <c r="O288" i="25"/>
  <c r="O284" i="25"/>
  <c r="O280" i="25"/>
  <c r="O285" i="28"/>
  <c r="O287" i="25"/>
  <c r="O279" i="25"/>
  <c r="O290" i="25"/>
  <c r="O286" i="25"/>
  <c r="O282" i="25"/>
  <c r="O278" i="25"/>
  <c r="O283" i="28"/>
  <c r="O289" i="25"/>
  <c r="O281" i="25"/>
  <c r="O45" i="25"/>
  <c r="O334" i="22"/>
  <c r="O330" i="22"/>
  <c r="O333" i="22"/>
  <c r="O329" i="22"/>
  <c r="O336" i="22"/>
  <c r="O332" i="22"/>
  <c r="O328" i="22"/>
  <c r="O335" i="22"/>
  <c r="O331" i="22"/>
  <c r="O327" i="22"/>
  <c r="O308" i="22"/>
  <c r="O315" i="22"/>
  <c r="O311" i="22"/>
  <c r="O318" i="22"/>
  <c r="O317" i="22"/>
  <c r="O313" i="22"/>
  <c r="O483" i="28"/>
  <c r="O479" i="28"/>
  <c r="O475" i="28"/>
  <c r="O471" i="28"/>
  <c r="O467" i="28"/>
  <c r="O459" i="28"/>
  <c r="O474" i="28"/>
  <c r="O470" i="28"/>
  <c r="O466" i="28"/>
  <c r="O462" i="28"/>
  <c r="O458" i="28"/>
  <c r="O454" i="28"/>
  <c r="O473" i="28"/>
  <c r="O465" i="28"/>
  <c r="O461" i="28"/>
  <c r="O457" i="28"/>
  <c r="O453" i="28"/>
  <c r="O460" i="28"/>
  <c r="O323" i="21"/>
  <c r="O285" i="21"/>
  <c r="O283" i="21"/>
  <c r="O10" i="19"/>
  <c r="O277" i="25"/>
  <c r="O40" i="25"/>
  <c r="O555" i="8"/>
  <c r="O553" i="8"/>
  <c r="O551" i="8"/>
  <c r="O549" i="8"/>
  <c r="O547" i="8"/>
  <c r="O545" i="8"/>
  <c r="O543" i="8"/>
  <c r="O541" i="8"/>
  <c r="O539" i="8"/>
  <c r="O537" i="8"/>
  <c r="O535" i="8"/>
  <c r="O533" i="8"/>
  <c r="O531" i="8"/>
  <c r="O529" i="8"/>
  <c r="O527" i="8"/>
  <c r="O525" i="8"/>
  <c r="O523" i="8"/>
  <c r="O521" i="8"/>
  <c r="O519" i="8"/>
  <c r="O517" i="8"/>
  <c r="O515" i="8"/>
  <c r="O513" i="8"/>
  <c r="O511" i="8"/>
  <c r="O509" i="8"/>
  <c r="O507" i="8"/>
  <c r="O505" i="8"/>
  <c r="O503" i="8"/>
  <c r="O501" i="8"/>
  <c r="O499" i="8"/>
  <c r="O497" i="8"/>
  <c r="O495" i="8"/>
  <c r="O493" i="8"/>
  <c r="O491" i="8"/>
  <c r="O487" i="8"/>
  <c r="O485" i="8"/>
  <c r="O483" i="8"/>
  <c r="O481" i="8"/>
  <c r="O479" i="8"/>
  <c r="O477" i="8"/>
  <c r="O475" i="8"/>
  <c r="O473" i="8"/>
  <c r="O471" i="8"/>
  <c r="O469" i="8"/>
  <c r="O467" i="8"/>
  <c r="O465" i="8"/>
  <c r="O463" i="8"/>
  <c r="O461" i="8"/>
  <c r="O459" i="8"/>
  <c r="O457" i="8"/>
  <c r="O455" i="8"/>
  <c r="O453" i="8"/>
  <c r="O449" i="8"/>
  <c r="O447" i="8"/>
  <c r="O445" i="8"/>
  <c r="O441" i="8"/>
  <c r="O439" i="8"/>
  <c r="O437" i="8"/>
  <c r="O435" i="8"/>
  <c r="O433" i="8"/>
  <c r="O431" i="8"/>
  <c r="O429" i="8"/>
  <c r="O427" i="8"/>
  <c r="O425" i="8"/>
  <c r="O423" i="8"/>
  <c r="O421" i="8"/>
  <c r="O419" i="8"/>
  <c r="O417" i="8"/>
  <c r="O415" i="8"/>
  <c r="O413" i="8"/>
  <c r="O411" i="8"/>
  <c r="O409" i="8"/>
  <c r="O407" i="8"/>
  <c r="O405" i="8"/>
  <c r="O403" i="8"/>
  <c r="O401" i="8"/>
  <c r="O399" i="8"/>
  <c r="O397" i="8"/>
  <c r="O395" i="8"/>
  <c r="O393" i="8"/>
  <c r="O391" i="8"/>
  <c r="O389" i="8"/>
  <c r="O387" i="8"/>
  <c r="O385" i="8"/>
  <c r="O383" i="8"/>
  <c r="O381" i="8"/>
  <c r="O379" i="8"/>
  <c r="O377" i="8"/>
  <c r="O375" i="8"/>
  <c r="O373" i="8"/>
  <c r="O371" i="8"/>
  <c r="O369" i="8"/>
  <c r="O367" i="8"/>
  <c r="O365" i="8"/>
  <c r="O363" i="8"/>
  <c r="O361" i="8"/>
  <c r="O359" i="8"/>
  <c r="O357" i="8"/>
  <c r="O355" i="8"/>
  <c r="O353" i="8"/>
  <c r="O351" i="8"/>
  <c r="O349" i="8"/>
  <c r="O347" i="8"/>
  <c r="O345" i="8"/>
  <c r="O343" i="8"/>
  <c r="O341" i="8"/>
  <c r="O339" i="8"/>
  <c r="O554" i="8"/>
  <c r="O552" i="8"/>
  <c r="O550" i="8"/>
  <c r="O548" i="8"/>
  <c r="O546" i="8"/>
  <c r="O544" i="8"/>
  <c r="O542" i="8"/>
  <c r="O540" i="8"/>
  <c r="O538" i="8"/>
  <c r="O536" i="8"/>
  <c r="O534" i="8"/>
  <c r="O532" i="8"/>
  <c r="O530" i="8"/>
  <c r="O528" i="8"/>
  <c r="O526" i="8"/>
  <c r="O524" i="8"/>
  <c r="O522" i="8"/>
  <c r="O520" i="8"/>
  <c r="O518" i="8"/>
  <c r="O516" i="8"/>
  <c r="O514" i="8"/>
  <c r="O512" i="8"/>
  <c r="O510" i="8"/>
  <c r="O508" i="8"/>
  <c r="O506" i="8"/>
  <c r="O504" i="8"/>
  <c r="O502" i="8"/>
  <c r="O500" i="8"/>
  <c r="O498" i="8"/>
  <c r="O496" i="8"/>
  <c r="O494" i="8"/>
  <c r="O492" i="8"/>
  <c r="O490" i="8"/>
  <c r="O488" i="8"/>
  <c r="O486" i="8"/>
  <c r="O484" i="8"/>
  <c r="O478" i="8"/>
  <c r="O476" i="8"/>
  <c r="O474" i="8"/>
  <c r="O472" i="8"/>
  <c r="O470" i="8"/>
  <c r="O468" i="8"/>
  <c r="O466" i="8"/>
  <c r="O464" i="8"/>
  <c r="O462" i="8"/>
  <c r="O460" i="8"/>
  <c r="O458" i="8"/>
  <c r="O456" i="8"/>
  <c r="O454" i="8"/>
  <c r="O452" i="8"/>
  <c r="O448" i="8"/>
  <c r="O446" i="8"/>
  <c r="O444" i="8"/>
  <c r="O442" i="8"/>
  <c r="O440" i="8"/>
  <c r="O438" i="8"/>
  <c r="O436" i="8"/>
  <c r="O434" i="8"/>
  <c r="O432" i="8"/>
  <c r="O430" i="8"/>
  <c r="O428" i="8"/>
  <c r="O426" i="8"/>
  <c r="O424" i="8"/>
  <c r="O422" i="8"/>
  <c r="O420" i="8"/>
  <c r="O418" i="8"/>
  <c r="O416" i="8"/>
  <c r="O414" i="8"/>
  <c r="O412" i="8"/>
  <c r="O410" i="8"/>
  <c r="O408" i="8"/>
  <c r="O406" i="8"/>
  <c r="O404" i="8"/>
  <c r="O402" i="8"/>
  <c r="O400" i="8"/>
  <c r="O398" i="8"/>
  <c r="O396" i="8"/>
  <c r="O394" i="8"/>
  <c r="O392" i="8"/>
  <c r="O390" i="8"/>
  <c r="O388" i="8"/>
  <c r="O386" i="8"/>
  <c r="O384" i="8"/>
  <c r="O382" i="8"/>
  <c r="O380" i="8"/>
  <c r="O378" i="8"/>
  <c r="O376" i="8"/>
  <c r="O374" i="8"/>
  <c r="O372" i="8"/>
  <c r="O370" i="8"/>
  <c r="O368" i="8"/>
  <c r="O366" i="8"/>
  <c r="O364" i="8"/>
  <c r="O362" i="8"/>
  <c r="O360" i="8"/>
  <c r="O358" i="8"/>
  <c r="O356" i="8"/>
  <c r="O354" i="8"/>
  <c r="O352" i="8"/>
  <c r="O350" i="8"/>
  <c r="O348" i="8"/>
  <c r="O346" i="8"/>
  <c r="O344" i="8"/>
  <c r="O342" i="8"/>
  <c r="O340" i="8"/>
  <c r="O338" i="8"/>
  <c r="O316" i="8"/>
  <c r="O183" i="30"/>
  <c r="O171" i="30"/>
  <c r="O151" i="30"/>
  <c r="O131" i="30"/>
  <c r="O124" i="30"/>
  <c r="O119" i="30"/>
  <c r="O118" i="30"/>
  <c r="O115" i="30"/>
  <c r="M115" i="28"/>
  <c r="O115" i="28" s="1"/>
  <c r="O8" i="6"/>
  <c r="O14" i="6" s="1"/>
  <c r="M8" i="28"/>
  <c r="O8" i="28" s="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I86" i="43"/>
  <c r="I87" i="43"/>
  <c r="I100" i="43" s="1"/>
  <c r="I184" i="43" s="1"/>
  <c r="I91" i="43"/>
  <c r="I101" i="43"/>
  <c r="I108" i="43"/>
  <c r="I115" i="43"/>
  <c r="I124" i="43"/>
  <c r="I144" i="43"/>
  <c r="I170" i="43" s="1"/>
  <c r="I149" i="43"/>
  <c r="I154" i="43"/>
  <c r="I236" i="43"/>
  <c r="I247" i="43"/>
  <c r="I249" i="43"/>
  <c r="I271" i="43" s="1"/>
  <c r="I260" i="43"/>
  <c r="I17" i="43"/>
  <c r="I28" i="43"/>
  <c r="I39" i="43"/>
  <c r="I17" i="20"/>
  <c r="I28" i="20"/>
  <c r="I39" i="20"/>
  <c r="I53" i="20"/>
  <c r="I86" i="20" s="1"/>
  <c r="I64" i="20"/>
  <c r="I75" i="20"/>
  <c r="I87" i="20"/>
  <c r="I100" i="20" s="1"/>
  <c r="I91" i="20"/>
  <c r="I101" i="20"/>
  <c r="I108" i="20"/>
  <c r="I115" i="20"/>
  <c r="I124" i="20"/>
  <c r="I144" i="20"/>
  <c r="I170" i="20" s="1"/>
  <c r="I149" i="20"/>
  <c r="I154" i="20"/>
  <c r="I236" i="20"/>
  <c r="I247" i="20"/>
  <c r="I272" i="20" s="1"/>
  <c r="I249" i="20"/>
  <c r="I271" i="20" s="1"/>
  <c r="I260" i="20"/>
  <c r="I339" i="20"/>
  <c r="I360" i="20"/>
  <c r="I416" i="20" s="1"/>
  <c r="I370" i="20"/>
  <c r="I380" i="20"/>
  <c r="I421" i="20"/>
  <c r="I432" i="20"/>
  <c r="I443" i="20"/>
  <c r="I456" i="20"/>
  <c r="I469" i="20"/>
  <c r="I490" i="20"/>
  <c r="I495" i="20"/>
  <c r="I497" i="20"/>
  <c r="I508" i="20"/>
  <c r="I519" i="20"/>
  <c r="I532" i="20"/>
  <c r="I544" i="20"/>
  <c r="I555" i="20"/>
  <c r="I421" i="34"/>
  <c r="I432" i="34"/>
  <c r="I443" i="34"/>
  <c r="I456" i="34"/>
  <c r="I469" i="34"/>
  <c r="I490" i="34"/>
  <c r="I495" i="34"/>
  <c r="I497" i="34"/>
  <c r="I508" i="34"/>
  <c r="I519" i="34"/>
  <c r="I532" i="34"/>
  <c r="I544" i="34"/>
  <c r="I555" i="34"/>
  <c r="I490" i="42"/>
  <c r="I495" i="42"/>
  <c r="I497" i="42"/>
  <c r="I508" i="42"/>
  <c r="I519" i="42"/>
  <c r="I532" i="42"/>
  <c r="I544" i="42"/>
  <c r="I555" i="42"/>
  <c r="I497" i="21"/>
  <c r="I555" i="21" s="1"/>
  <c r="I508" i="21"/>
  <c r="I519" i="21"/>
  <c r="I532" i="21"/>
  <c r="I544" i="21"/>
  <c r="I247" i="21"/>
  <c r="I272" i="21" s="1"/>
  <c r="I236" i="21"/>
  <c r="I249" i="21"/>
  <c r="I271" i="21" s="1"/>
  <c r="I260" i="21"/>
  <c r="I39" i="21"/>
  <c r="I17" i="19"/>
  <c r="I28" i="19"/>
  <c r="I39" i="19"/>
  <c r="I53" i="19"/>
  <c r="I86" i="19" s="1"/>
  <c r="I64" i="19"/>
  <c r="I75" i="19"/>
  <c r="I87" i="19"/>
  <c r="I100" i="19" s="1"/>
  <c r="I184" i="19" s="1"/>
  <c r="I91" i="19"/>
  <c r="I101" i="19"/>
  <c r="I108" i="19"/>
  <c r="I115" i="19"/>
  <c r="I124" i="19"/>
  <c r="I144" i="19"/>
  <c r="I170" i="19" s="1"/>
  <c r="I149" i="19"/>
  <c r="I154" i="19"/>
  <c r="I236" i="19"/>
  <c r="I247" i="19"/>
  <c r="I272" i="19" s="1"/>
  <c r="I249" i="19"/>
  <c r="I260" i="19"/>
  <c r="I271" i="19"/>
  <c r="I339" i="19"/>
  <c r="I360" i="19"/>
  <c r="I416" i="19" s="1"/>
  <c r="I370" i="19"/>
  <c r="I380" i="19"/>
  <c r="I421" i="19"/>
  <c r="I432" i="19"/>
  <c r="I443" i="19"/>
  <c r="I456" i="19"/>
  <c r="I469" i="19"/>
  <c r="I490" i="19"/>
  <c r="I495" i="19"/>
  <c r="I497" i="19"/>
  <c r="I555" i="19" s="1"/>
  <c r="I508" i="19"/>
  <c r="I519" i="19"/>
  <c r="I532" i="19"/>
  <c r="I544" i="19"/>
  <c r="I339" i="15"/>
  <c r="I360" i="15"/>
  <c r="I416" i="15" s="1"/>
  <c r="I370" i="15"/>
  <c r="I380" i="15"/>
  <c r="I421" i="15"/>
  <c r="I432" i="15"/>
  <c r="I443" i="15"/>
  <c r="I456" i="15"/>
  <c r="I469" i="15"/>
  <c r="I490" i="15"/>
  <c r="I495" i="15"/>
  <c r="I497" i="15"/>
  <c r="I508" i="15"/>
  <c r="I519" i="15"/>
  <c r="I555" i="15" s="1"/>
  <c r="I532" i="15"/>
  <c r="I544" i="15"/>
  <c r="I17" i="12"/>
  <c r="I28" i="12"/>
  <c r="I39" i="12"/>
  <c r="I53" i="12"/>
  <c r="I86" i="12" s="1"/>
  <c r="I64" i="12"/>
  <c r="I75" i="12"/>
  <c r="I87" i="12"/>
  <c r="I100" i="12" s="1"/>
  <c r="I91" i="12"/>
  <c r="I101" i="12"/>
  <c r="I108" i="12"/>
  <c r="I115" i="12"/>
  <c r="I124" i="12"/>
  <c r="I144" i="12"/>
  <c r="I170" i="12" s="1"/>
  <c r="I149" i="12"/>
  <c r="I154" i="12"/>
  <c r="I236" i="12"/>
  <c r="I247" i="12"/>
  <c r="I249" i="12"/>
  <c r="I260" i="12"/>
  <c r="I271" i="12"/>
  <c r="I339" i="27"/>
  <c r="I360" i="27"/>
  <c r="I416" i="27" s="1"/>
  <c r="I370" i="27"/>
  <c r="I380" i="27"/>
  <c r="I421" i="27"/>
  <c r="I432" i="27"/>
  <c r="I443" i="27"/>
  <c r="I456" i="27"/>
  <c r="I469" i="27"/>
  <c r="I495" i="27"/>
  <c r="I497" i="27"/>
  <c r="I508" i="27"/>
  <c r="I519" i="27"/>
  <c r="I532" i="27"/>
  <c r="I544" i="27"/>
  <c r="I339" i="11"/>
  <c r="I360" i="11"/>
  <c r="I416" i="11" s="1"/>
  <c r="I370" i="11"/>
  <c r="I380" i="11"/>
  <c r="I421" i="11"/>
  <c r="I432" i="11"/>
  <c r="I443" i="11"/>
  <c r="I456" i="11"/>
  <c r="I469" i="11"/>
  <c r="I490" i="11"/>
  <c r="I495" i="11"/>
  <c r="I497" i="11"/>
  <c r="I508" i="11"/>
  <c r="I519" i="11"/>
  <c r="I555" i="11" s="1"/>
  <c r="I532" i="11"/>
  <c r="I544" i="11"/>
  <c r="I495" i="10"/>
  <c r="I497" i="10"/>
  <c r="I508" i="10"/>
  <c r="I519" i="10"/>
  <c r="I555" i="10" s="1"/>
  <c r="I532" i="10"/>
  <c r="I544" i="10"/>
  <c r="I17" i="10"/>
  <c r="I28" i="10"/>
  <c r="I39" i="10"/>
  <c r="I53" i="10"/>
  <c r="I64" i="10"/>
  <c r="I75" i="10"/>
  <c r="I86" i="10"/>
  <c r="I87" i="10"/>
  <c r="I91" i="10"/>
  <c r="I100" i="10"/>
  <c r="I101" i="10"/>
  <c r="I108" i="10"/>
  <c r="I115" i="10"/>
  <c r="I124" i="10"/>
  <c r="I144" i="10"/>
  <c r="I170" i="10" s="1"/>
  <c r="I184" i="10" s="1"/>
  <c r="I149" i="10"/>
  <c r="I154" i="10"/>
  <c r="I247" i="10"/>
  <c r="I272" i="10" s="1"/>
  <c r="I236" i="10"/>
  <c r="I249" i="10"/>
  <c r="I260" i="10"/>
  <c r="I271" i="10"/>
  <c r="I339" i="25"/>
  <c r="I360" i="25"/>
  <c r="I416" i="25" s="1"/>
  <c r="I370" i="25"/>
  <c r="I380" i="25"/>
  <c r="I421" i="25"/>
  <c r="I432" i="25"/>
  <c r="I443" i="25"/>
  <c r="I456" i="25"/>
  <c r="I469" i="25"/>
  <c r="I490" i="25"/>
  <c r="I495" i="25"/>
  <c r="I497" i="25"/>
  <c r="I508" i="25"/>
  <c r="I519" i="25"/>
  <c r="I555" i="25" s="1"/>
  <c r="I532" i="25"/>
  <c r="I544" i="25"/>
  <c r="I53" i="25"/>
  <c r="I86" i="25" s="1"/>
  <c r="I64" i="25"/>
  <c r="I75" i="25"/>
  <c r="I87" i="25"/>
  <c r="I91" i="25"/>
  <c r="I100" i="25"/>
  <c r="I184" i="25" s="1"/>
  <c r="I101" i="25"/>
  <c r="I108" i="25"/>
  <c r="I115" i="25"/>
  <c r="I124" i="25"/>
  <c r="I144" i="25"/>
  <c r="I149" i="25"/>
  <c r="I154" i="25"/>
  <c r="I170" i="25"/>
  <c r="I247" i="25"/>
  <c r="I272" i="25" s="1"/>
  <c r="I236" i="25"/>
  <c r="I249" i="25"/>
  <c r="I271" i="25" s="1"/>
  <c r="I260" i="25"/>
  <c r="I339" i="24"/>
  <c r="I360" i="24"/>
  <c r="I416" i="24" s="1"/>
  <c r="I370" i="24"/>
  <c r="I380" i="24"/>
  <c r="I421" i="24"/>
  <c r="I432" i="24"/>
  <c r="I443" i="24"/>
  <c r="I456" i="24"/>
  <c r="I469" i="24"/>
  <c r="I490" i="24"/>
  <c r="I495" i="24"/>
  <c r="I497" i="24"/>
  <c r="I508" i="24"/>
  <c r="I519" i="24"/>
  <c r="I555" i="24" s="1"/>
  <c r="I532" i="24"/>
  <c r="I544" i="24"/>
  <c r="I39" i="24"/>
  <c r="I53" i="24"/>
  <c r="I64" i="24"/>
  <c r="I75" i="24"/>
  <c r="I86" i="24"/>
  <c r="I87" i="24"/>
  <c r="I100" i="24" s="1"/>
  <c r="I184" i="24" s="1"/>
  <c r="I91" i="24"/>
  <c r="I101" i="24"/>
  <c r="I108" i="24"/>
  <c r="I115" i="24"/>
  <c r="I124" i="24"/>
  <c r="I170" i="24" s="1"/>
  <c r="I144" i="24"/>
  <c r="I149" i="24"/>
  <c r="I154" i="24"/>
  <c r="I236" i="24"/>
  <c r="I247" i="24"/>
  <c r="I249" i="24"/>
  <c r="I260" i="24"/>
  <c r="I271" i="24"/>
  <c r="I339" i="22"/>
  <c r="I360" i="22"/>
  <c r="I370" i="22"/>
  <c r="I416" i="22" s="1"/>
  <c r="I380" i="22"/>
  <c r="I421" i="22"/>
  <c r="I432" i="22"/>
  <c r="I443" i="22"/>
  <c r="I456" i="22"/>
  <c r="I469" i="22"/>
  <c r="I490" i="22"/>
  <c r="I495" i="22"/>
  <c r="I497" i="22"/>
  <c r="I508" i="22"/>
  <c r="I519" i="22"/>
  <c r="I555" i="22" s="1"/>
  <c r="I532" i="22"/>
  <c r="I544" i="22"/>
  <c r="I339" i="8"/>
  <c r="I360" i="8"/>
  <c r="I370" i="8"/>
  <c r="I380" i="8"/>
  <c r="I421" i="8"/>
  <c r="I432" i="8"/>
  <c r="I443" i="8"/>
  <c r="I456" i="8"/>
  <c r="I469" i="8"/>
  <c r="I490" i="8"/>
  <c r="I497" i="8"/>
  <c r="I508" i="8"/>
  <c r="I519" i="8"/>
  <c r="I532" i="8"/>
  <c r="I544" i="8"/>
  <c r="I236" i="8"/>
  <c r="I247" i="8"/>
  <c r="I272" i="8" s="1"/>
  <c r="I249" i="8"/>
  <c r="I271" i="8" s="1"/>
  <c r="I260" i="8"/>
  <c r="I39" i="8"/>
  <c r="I247" i="30"/>
  <c r="I272" i="30" s="1"/>
  <c r="I236" i="30"/>
  <c r="I249" i="30"/>
  <c r="I260" i="30"/>
  <c r="I495" i="6"/>
  <c r="I497" i="6"/>
  <c r="I508" i="6"/>
  <c r="I519" i="6"/>
  <c r="I555" i="6" s="1"/>
  <c r="I532" i="6"/>
  <c r="I544" i="6"/>
  <c r="O39" i="6" l="1"/>
  <c r="M50" i="6"/>
  <c r="O50" i="6" s="1"/>
  <c r="I50" i="12"/>
  <c r="M337" i="22"/>
  <c r="M337" i="15"/>
  <c r="O322" i="15"/>
  <c r="O291" i="15"/>
  <c r="M296" i="15"/>
  <c r="O291" i="25"/>
  <c r="M296" i="25"/>
  <c r="I272" i="43"/>
  <c r="O308" i="10"/>
  <c r="M311" i="28"/>
  <c r="O311" i="28" s="1"/>
  <c r="O311" i="6"/>
  <c r="O296" i="6"/>
  <c r="O291" i="6"/>
  <c r="M556" i="20"/>
  <c r="O556" i="20" s="1"/>
  <c r="O337" i="20"/>
  <c r="O322" i="19"/>
  <c r="O295" i="15"/>
  <c r="O337" i="27"/>
  <c r="O336" i="27"/>
  <c r="O337" i="15"/>
  <c r="O336" i="15"/>
  <c r="M495" i="28"/>
  <c r="O495" i="28" s="1"/>
  <c r="M297" i="28"/>
  <c r="O297" i="28" s="1"/>
  <c r="O297" i="6"/>
  <c r="O184" i="6"/>
  <c r="M223" i="28"/>
  <c r="O223" i="28" s="1"/>
  <c r="O223" i="6"/>
  <c r="M272" i="20"/>
  <c r="O272" i="20" s="1"/>
  <c r="O50" i="20"/>
  <c r="M272" i="21"/>
  <c r="O272" i="21" s="1"/>
  <c r="O50" i="21"/>
  <c r="O14" i="19"/>
  <c r="M272" i="11"/>
  <c r="O272" i="11" s="1"/>
  <c r="O50" i="11"/>
  <c r="M214" i="28"/>
  <c r="O214" i="28" s="1"/>
  <c r="O214" i="6"/>
  <c r="M14" i="28"/>
  <c r="O14" i="28" s="1"/>
  <c r="M272" i="8"/>
  <c r="O272" i="8" s="1"/>
  <c r="O50" i="8"/>
  <c r="O296" i="22"/>
  <c r="O295" i="22"/>
  <c r="N481" i="28"/>
  <c r="N556" i="6"/>
  <c r="N556" i="28" s="1"/>
  <c r="M247" i="6"/>
  <c r="M225" i="28"/>
  <c r="O225" i="28" s="1"/>
  <c r="O225" i="6"/>
  <c r="O337" i="21"/>
  <c r="O308" i="21"/>
  <c r="M295" i="28"/>
  <c r="O295" i="28" s="1"/>
  <c r="O295" i="21"/>
  <c r="O291" i="21"/>
  <c r="M490" i="28"/>
  <c r="O490" i="28" s="1"/>
  <c r="O490" i="27"/>
  <c r="M325" i="28"/>
  <c r="O325" i="28" s="1"/>
  <c r="O337" i="25"/>
  <c r="O325" i="25"/>
  <c r="M291" i="28"/>
  <c r="O291" i="28" s="1"/>
  <c r="M39" i="28"/>
  <c r="O39" i="25"/>
  <c r="O322" i="22"/>
  <c r="M336" i="28"/>
  <c r="O336" i="28" s="1"/>
  <c r="O336" i="8"/>
  <c r="M308" i="28"/>
  <c r="O308" i="28" s="1"/>
  <c r="O308" i="8"/>
  <c r="O149" i="30"/>
  <c r="M149" i="28"/>
  <c r="O149" i="28" s="1"/>
  <c r="M469" i="28"/>
  <c r="O469" i="28" s="1"/>
  <c r="O469" i="6"/>
  <c r="M322" i="28"/>
  <c r="O322" i="28" s="1"/>
  <c r="O322" i="6"/>
  <c r="O481" i="6"/>
  <c r="I555" i="27"/>
  <c r="I555" i="8"/>
  <c r="I416" i="8"/>
  <c r="I271" i="30"/>
  <c r="I184" i="20"/>
  <c r="I184" i="12"/>
  <c r="I556" i="24"/>
  <c r="I272" i="24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I249" i="6"/>
  <c r="I271" i="6" s="1"/>
  <c r="I260" i="6"/>
  <c r="I260" i="28" s="1"/>
  <c r="I223" i="28"/>
  <c r="I214" i="28"/>
  <c r="H278" i="28"/>
  <c r="I278" i="28"/>
  <c r="H279" i="28"/>
  <c r="I279" i="28"/>
  <c r="H280" i="28"/>
  <c r="I280" i="28"/>
  <c r="H281" i="28"/>
  <c r="I281" i="28"/>
  <c r="H282" i="28"/>
  <c r="I282" i="28"/>
  <c r="H283" i="28"/>
  <c r="I283" i="28"/>
  <c r="H284" i="28"/>
  <c r="I284" i="28"/>
  <c r="H285" i="28"/>
  <c r="I285" i="28"/>
  <c r="H286" i="28"/>
  <c r="I286" i="28"/>
  <c r="H287" i="28"/>
  <c r="I287" i="28"/>
  <c r="H288" i="28"/>
  <c r="I288" i="28"/>
  <c r="H289" i="28"/>
  <c r="I289" i="28"/>
  <c r="H290" i="28"/>
  <c r="I290" i="28"/>
  <c r="I291" i="28"/>
  <c r="H292" i="28"/>
  <c r="I292" i="28"/>
  <c r="H293" i="28"/>
  <c r="I293" i="28"/>
  <c r="H294" i="28"/>
  <c r="I294" i="28"/>
  <c r="I295" i="28"/>
  <c r="I296" i="28"/>
  <c r="H297" i="28"/>
  <c r="I297" i="28"/>
  <c r="H298" i="28"/>
  <c r="I298" i="28"/>
  <c r="H299" i="28"/>
  <c r="I299" i="28"/>
  <c r="H300" i="28"/>
  <c r="I300" i="28"/>
  <c r="H301" i="28"/>
  <c r="I301" i="28"/>
  <c r="H302" i="28"/>
  <c r="I302" i="28"/>
  <c r="H303" i="28"/>
  <c r="I303" i="28"/>
  <c r="H304" i="28"/>
  <c r="I304" i="28"/>
  <c r="H305" i="28"/>
  <c r="I305" i="28"/>
  <c r="H306" i="28"/>
  <c r="I306" i="28"/>
  <c r="H307" i="28"/>
  <c r="I307" i="28"/>
  <c r="H308" i="28"/>
  <c r="I308" i="28"/>
  <c r="H309" i="28"/>
  <c r="I309" i="28"/>
  <c r="H310" i="28"/>
  <c r="I310" i="28"/>
  <c r="I311" i="28"/>
  <c r="H312" i="28"/>
  <c r="I312" i="28"/>
  <c r="H313" i="28"/>
  <c r="I313" i="28"/>
  <c r="H314" i="28"/>
  <c r="I314" i="28"/>
  <c r="H315" i="28"/>
  <c r="I315" i="28"/>
  <c r="H316" i="28"/>
  <c r="I316" i="28"/>
  <c r="H317" i="28"/>
  <c r="I317" i="28"/>
  <c r="H318" i="28"/>
  <c r="I318" i="28"/>
  <c r="H319" i="28"/>
  <c r="I319" i="28"/>
  <c r="I320" i="28"/>
  <c r="H321" i="28"/>
  <c r="I321" i="28"/>
  <c r="I322" i="28"/>
  <c r="I323" i="28"/>
  <c r="H324" i="28"/>
  <c r="I324" i="28"/>
  <c r="I325" i="28"/>
  <c r="I326" i="28"/>
  <c r="H327" i="28"/>
  <c r="I327" i="28"/>
  <c r="H328" i="28"/>
  <c r="I328" i="28"/>
  <c r="H329" i="28"/>
  <c r="I329" i="28"/>
  <c r="H330" i="28"/>
  <c r="I330" i="28"/>
  <c r="H331" i="28"/>
  <c r="I331" i="28"/>
  <c r="H332" i="28"/>
  <c r="I332" i="28"/>
  <c r="H333" i="28"/>
  <c r="I333" i="28"/>
  <c r="H334" i="28"/>
  <c r="I334" i="28"/>
  <c r="H335" i="28"/>
  <c r="I335" i="28"/>
  <c r="I336" i="28"/>
  <c r="H338" i="28"/>
  <c r="I338" i="28"/>
  <c r="I339" i="28"/>
  <c r="H340" i="28"/>
  <c r="I340" i="28"/>
  <c r="H341" i="28"/>
  <c r="I341" i="28"/>
  <c r="H342" i="28"/>
  <c r="I342" i="28"/>
  <c r="H343" i="28"/>
  <c r="I343" i="28"/>
  <c r="H344" i="28"/>
  <c r="I344" i="28"/>
  <c r="H345" i="28"/>
  <c r="I345" i="28"/>
  <c r="H346" i="28"/>
  <c r="I346" i="28"/>
  <c r="H347" i="28"/>
  <c r="I347" i="28"/>
  <c r="H348" i="28"/>
  <c r="I348" i="28"/>
  <c r="H349" i="28"/>
  <c r="I349" i="28"/>
  <c r="H350" i="28"/>
  <c r="I350" i="28"/>
  <c r="H351" i="28"/>
  <c r="I351" i="28"/>
  <c r="H352" i="28"/>
  <c r="I352" i="28"/>
  <c r="H353" i="28"/>
  <c r="I353" i="28"/>
  <c r="H354" i="28"/>
  <c r="I354" i="28"/>
  <c r="H355" i="28"/>
  <c r="I355" i="28"/>
  <c r="H356" i="28"/>
  <c r="I356" i="28"/>
  <c r="H357" i="28"/>
  <c r="I357" i="28"/>
  <c r="H358" i="28"/>
  <c r="I358" i="28"/>
  <c r="H359" i="28"/>
  <c r="I359" i="28"/>
  <c r="I360" i="28"/>
  <c r="H361" i="28"/>
  <c r="I361" i="28"/>
  <c r="H362" i="28"/>
  <c r="I362" i="28"/>
  <c r="H363" i="28"/>
  <c r="I363" i="28"/>
  <c r="H364" i="28"/>
  <c r="I364" i="28"/>
  <c r="H365" i="28"/>
  <c r="I365" i="28"/>
  <c r="H366" i="28"/>
  <c r="I366" i="28"/>
  <c r="H367" i="28"/>
  <c r="I367" i="28"/>
  <c r="H368" i="28"/>
  <c r="I368" i="28"/>
  <c r="H369" i="28"/>
  <c r="I369" i="28"/>
  <c r="I370" i="28"/>
  <c r="H371" i="28"/>
  <c r="I371" i="28"/>
  <c r="H372" i="28"/>
  <c r="I372" i="28"/>
  <c r="H373" i="28"/>
  <c r="I373" i="28"/>
  <c r="H374" i="28"/>
  <c r="I374" i="28"/>
  <c r="H375" i="28"/>
  <c r="I375" i="28"/>
  <c r="H376" i="28"/>
  <c r="I376" i="28"/>
  <c r="H377" i="28"/>
  <c r="I377" i="28"/>
  <c r="H378" i="28"/>
  <c r="I378" i="28"/>
  <c r="H379" i="28"/>
  <c r="I379" i="28"/>
  <c r="I380" i="28"/>
  <c r="H381" i="28"/>
  <c r="I381" i="28"/>
  <c r="H382" i="28"/>
  <c r="I382" i="28"/>
  <c r="H383" i="28"/>
  <c r="I383" i="28"/>
  <c r="H384" i="28"/>
  <c r="I384" i="28"/>
  <c r="H385" i="28"/>
  <c r="I385" i="28"/>
  <c r="H386" i="28"/>
  <c r="I386" i="28"/>
  <c r="H387" i="28"/>
  <c r="I387" i="28"/>
  <c r="H388" i="28"/>
  <c r="I388" i="28"/>
  <c r="H389" i="28"/>
  <c r="I389" i="28"/>
  <c r="I390" i="28"/>
  <c r="I391" i="28"/>
  <c r="I392" i="28"/>
  <c r="I393" i="28"/>
  <c r="I394" i="28"/>
  <c r="I395" i="28"/>
  <c r="I396" i="28"/>
  <c r="I397" i="28"/>
  <c r="I398" i="28"/>
  <c r="I399" i="28"/>
  <c r="I400" i="28"/>
  <c r="I401" i="28"/>
  <c r="I402" i="28"/>
  <c r="I403" i="28"/>
  <c r="I404" i="28"/>
  <c r="I405" i="28"/>
  <c r="H406" i="28"/>
  <c r="I406" i="28"/>
  <c r="H407" i="28"/>
  <c r="I407" i="28"/>
  <c r="H408" i="28"/>
  <c r="I408" i="28"/>
  <c r="H409" i="28"/>
  <c r="I409" i="28"/>
  <c r="H410" i="28"/>
  <c r="I410" i="28"/>
  <c r="H411" i="28"/>
  <c r="I411" i="28"/>
  <c r="H412" i="28"/>
  <c r="I412" i="28"/>
  <c r="H413" i="28"/>
  <c r="I413" i="28"/>
  <c r="H414" i="28"/>
  <c r="I414" i="28"/>
  <c r="H415" i="28"/>
  <c r="I415" i="28"/>
  <c r="I416" i="28"/>
  <c r="H417" i="28"/>
  <c r="I417" i="28"/>
  <c r="H418" i="28"/>
  <c r="I418" i="28"/>
  <c r="H419" i="28"/>
  <c r="I419" i="28"/>
  <c r="H420" i="28"/>
  <c r="I420" i="28"/>
  <c r="I421" i="28"/>
  <c r="H422" i="28"/>
  <c r="I422" i="28"/>
  <c r="H423" i="28"/>
  <c r="I423" i="28"/>
  <c r="H424" i="28"/>
  <c r="I424" i="28"/>
  <c r="H425" i="28"/>
  <c r="I425" i="28"/>
  <c r="H426" i="28"/>
  <c r="I426" i="28"/>
  <c r="H427" i="28"/>
  <c r="I427" i="28"/>
  <c r="H428" i="28"/>
  <c r="I428" i="28"/>
  <c r="H429" i="28"/>
  <c r="I429" i="28"/>
  <c r="H430" i="28"/>
  <c r="I430" i="28"/>
  <c r="H431" i="28"/>
  <c r="I431" i="28"/>
  <c r="I432" i="28"/>
  <c r="H433" i="28"/>
  <c r="I433" i="28"/>
  <c r="H434" i="28"/>
  <c r="I434" i="28"/>
  <c r="H435" i="28"/>
  <c r="I435" i="28"/>
  <c r="H436" i="28"/>
  <c r="I436" i="28"/>
  <c r="H437" i="28"/>
  <c r="I437" i="28"/>
  <c r="H438" i="28"/>
  <c r="I438" i="28"/>
  <c r="H439" i="28"/>
  <c r="I439" i="28"/>
  <c r="H440" i="28"/>
  <c r="I440" i="28"/>
  <c r="H441" i="28"/>
  <c r="I441" i="28"/>
  <c r="H442" i="28"/>
  <c r="I442" i="28"/>
  <c r="H444" i="28"/>
  <c r="I444" i="28"/>
  <c r="H445" i="28"/>
  <c r="I445" i="28"/>
  <c r="H446" i="28"/>
  <c r="I446" i="28"/>
  <c r="H447" i="28"/>
  <c r="I447" i="28"/>
  <c r="H448" i="28"/>
  <c r="I448" i="28"/>
  <c r="H449" i="28"/>
  <c r="I449" i="28"/>
  <c r="H450" i="28"/>
  <c r="I450" i="28"/>
  <c r="I451" i="28"/>
  <c r="I452" i="28"/>
  <c r="I453" i="28"/>
  <c r="I454" i="28"/>
  <c r="I455" i="28"/>
  <c r="I456" i="28"/>
  <c r="I457" i="28"/>
  <c r="I458" i="28"/>
  <c r="I459" i="28"/>
  <c r="I460" i="28"/>
  <c r="I461" i="28"/>
  <c r="I462" i="28"/>
  <c r="I463" i="28"/>
  <c r="I464" i="28"/>
  <c r="I465" i="28"/>
  <c r="I466" i="28"/>
  <c r="I467" i="28"/>
  <c r="I468" i="28"/>
  <c r="I469" i="28"/>
  <c r="I470" i="28"/>
  <c r="I471" i="28"/>
  <c r="I472" i="28"/>
  <c r="I473" i="28"/>
  <c r="I474" i="28"/>
  <c r="I475" i="28"/>
  <c r="I476" i="28"/>
  <c r="I477" i="28"/>
  <c r="I478" i="28"/>
  <c r="I479" i="28"/>
  <c r="I480" i="28"/>
  <c r="H482" i="28"/>
  <c r="I482" i="28"/>
  <c r="H483" i="28"/>
  <c r="I483" i="28"/>
  <c r="H484" i="28"/>
  <c r="I484" i="28"/>
  <c r="H485" i="28"/>
  <c r="I485" i="28"/>
  <c r="H486" i="28"/>
  <c r="I486" i="28"/>
  <c r="H487" i="28"/>
  <c r="I487" i="28"/>
  <c r="H488" i="28"/>
  <c r="I488" i="28"/>
  <c r="H489" i="28"/>
  <c r="I489" i="28"/>
  <c r="I490" i="28"/>
  <c r="H491" i="28"/>
  <c r="I491" i="28"/>
  <c r="H492" i="28"/>
  <c r="I492" i="28"/>
  <c r="H493" i="28"/>
  <c r="I493" i="28"/>
  <c r="H494" i="28"/>
  <c r="I494" i="28"/>
  <c r="I495" i="28"/>
  <c r="H496" i="28"/>
  <c r="I496" i="28"/>
  <c r="I497" i="28"/>
  <c r="H498" i="28"/>
  <c r="I498" i="28"/>
  <c r="H499" i="28"/>
  <c r="I499" i="28"/>
  <c r="H500" i="28"/>
  <c r="I500" i="28"/>
  <c r="H501" i="28"/>
  <c r="I501" i="28"/>
  <c r="H502" i="28"/>
  <c r="I502" i="28"/>
  <c r="H503" i="28"/>
  <c r="I503" i="28"/>
  <c r="H504" i="28"/>
  <c r="I504" i="28"/>
  <c r="H505" i="28"/>
  <c r="I505" i="28"/>
  <c r="H506" i="28"/>
  <c r="I506" i="28"/>
  <c r="H507" i="28"/>
  <c r="I507" i="28"/>
  <c r="I508" i="28"/>
  <c r="H509" i="28"/>
  <c r="I509" i="28"/>
  <c r="H510" i="28"/>
  <c r="I510" i="28"/>
  <c r="H511" i="28"/>
  <c r="I511" i="28"/>
  <c r="H512" i="28"/>
  <c r="I512" i="28"/>
  <c r="H513" i="28"/>
  <c r="I513" i="28"/>
  <c r="H514" i="28"/>
  <c r="I514" i="28"/>
  <c r="H515" i="28"/>
  <c r="I515" i="28"/>
  <c r="H516" i="28"/>
  <c r="I516" i="28"/>
  <c r="H517" i="28"/>
  <c r="I517" i="28"/>
  <c r="H518" i="28"/>
  <c r="I518" i="28"/>
  <c r="I519" i="28"/>
  <c r="H520" i="28"/>
  <c r="I520" i="28"/>
  <c r="H521" i="28"/>
  <c r="I521" i="28"/>
  <c r="H522" i="28"/>
  <c r="I522" i="28"/>
  <c r="H523" i="28"/>
  <c r="I523" i="28"/>
  <c r="H524" i="28"/>
  <c r="I524" i="28"/>
  <c r="H525" i="28"/>
  <c r="I525" i="28"/>
  <c r="H526" i="28"/>
  <c r="I526" i="28"/>
  <c r="H527" i="28"/>
  <c r="I527" i="28"/>
  <c r="H528" i="28"/>
  <c r="I528" i="28"/>
  <c r="H529" i="28"/>
  <c r="I529" i="28"/>
  <c r="H530" i="28"/>
  <c r="I530" i="28"/>
  <c r="H531" i="28"/>
  <c r="I531" i="28"/>
  <c r="I532" i="28"/>
  <c r="H533" i="28"/>
  <c r="I533" i="28"/>
  <c r="H534" i="28"/>
  <c r="I534" i="28"/>
  <c r="H535" i="28"/>
  <c r="I535" i="28"/>
  <c r="H536" i="28"/>
  <c r="I536" i="28"/>
  <c r="H537" i="28"/>
  <c r="I537" i="28"/>
  <c r="H538" i="28"/>
  <c r="I538" i="28"/>
  <c r="H539" i="28"/>
  <c r="I539" i="28"/>
  <c r="H540" i="28"/>
  <c r="I540" i="28"/>
  <c r="H541" i="28"/>
  <c r="I541" i="28"/>
  <c r="H542" i="28"/>
  <c r="I542" i="28"/>
  <c r="H543" i="28"/>
  <c r="I543" i="28"/>
  <c r="I544" i="28"/>
  <c r="H545" i="28"/>
  <c r="I545" i="28"/>
  <c r="H546" i="28"/>
  <c r="I546" i="28"/>
  <c r="H547" i="28"/>
  <c r="I547" i="28"/>
  <c r="H548" i="28"/>
  <c r="I548" i="28"/>
  <c r="H549" i="28"/>
  <c r="I549" i="28"/>
  <c r="H550" i="28"/>
  <c r="I550" i="28"/>
  <c r="H551" i="28"/>
  <c r="I551" i="28"/>
  <c r="H552" i="28"/>
  <c r="I552" i="28"/>
  <c r="H553" i="28"/>
  <c r="I553" i="28"/>
  <c r="H554" i="28"/>
  <c r="I554" i="28"/>
  <c r="I555" i="28"/>
  <c r="I277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22" i="28"/>
  <c r="I123" i="28"/>
  <c r="I124" i="28"/>
  <c r="I125" i="28"/>
  <c r="I126" i="28"/>
  <c r="I127" i="28"/>
  <c r="I128" i="28"/>
  <c r="I129" i="28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I145" i="28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I161" i="28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I177" i="28"/>
  <c r="I178" i="28"/>
  <c r="I179" i="28"/>
  <c r="I180" i="28"/>
  <c r="I181" i="28"/>
  <c r="I182" i="28"/>
  <c r="I183" i="28"/>
  <c r="I185" i="28"/>
  <c r="I186" i="28"/>
  <c r="I187" i="28"/>
  <c r="I188" i="28"/>
  <c r="I189" i="28"/>
  <c r="I190" i="28"/>
  <c r="I191" i="28"/>
  <c r="I192" i="28"/>
  <c r="I193" i="28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I209" i="28"/>
  <c r="I210" i="28"/>
  <c r="I211" i="28"/>
  <c r="I212" i="28"/>
  <c r="I213" i="28"/>
  <c r="I215" i="28"/>
  <c r="I216" i="28"/>
  <c r="I217" i="28"/>
  <c r="I218" i="28"/>
  <c r="I219" i="28"/>
  <c r="I220" i="28"/>
  <c r="I221" i="28"/>
  <c r="I222" i="28"/>
  <c r="I224" i="28"/>
  <c r="I225" i="28"/>
  <c r="I226" i="28"/>
  <c r="I227" i="28"/>
  <c r="I228" i="28"/>
  <c r="I229" i="28"/>
  <c r="I230" i="28"/>
  <c r="I231" i="28"/>
  <c r="I232" i="28"/>
  <c r="I233" i="28"/>
  <c r="I234" i="28"/>
  <c r="I235" i="28"/>
  <c r="I236" i="28"/>
  <c r="I237" i="28"/>
  <c r="I238" i="28"/>
  <c r="I239" i="28"/>
  <c r="I240" i="28"/>
  <c r="I241" i="28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I257" i="28"/>
  <c r="I258" i="28"/>
  <c r="I259" i="28"/>
  <c r="I261" i="28"/>
  <c r="I262" i="28"/>
  <c r="I263" i="28"/>
  <c r="I264" i="28"/>
  <c r="I265" i="28"/>
  <c r="I266" i="28"/>
  <c r="I267" i="28"/>
  <c r="I268" i="28"/>
  <c r="I269" i="28"/>
  <c r="I270" i="28"/>
  <c r="I9" i="28"/>
  <c r="I10" i="28"/>
  <c r="I11" i="28"/>
  <c r="I12" i="28"/>
  <c r="I13" i="28"/>
  <c r="I8" i="28"/>
  <c r="F9" i="28"/>
  <c r="G9" i="28"/>
  <c r="H9" i="28"/>
  <c r="J9" i="28" s="1"/>
  <c r="F10" i="28"/>
  <c r="G10" i="28"/>
  <c r="H10" i="28"/>
  <c r="F11" i="28"/>
  <c r="G11" i="28"/>
  <c r="H11" i="28"/>
  <c r="F12" i="28"/>
  <c r="G12" i="28"/>
  <c r="H12" i="28"/>
  <c r="J12" i="28" s="1"/>
  <c r="F13" i="28"/>
  <c r="G13" i="28"/>
  <c r="H13" i="28"/>
  <c r="G8" i="28"/>
  <c r="H8" i="28"/>
  <c r="J8" i="28" s="1"/>
  <c r="J9" i="43"/>
  <c r="J10" i="43"/>
  <c r="J11" i="43"/>
  <c r="J12" i="43"/>
  <c r="J13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J27" i="43"/>
  <c r="J28" i="43"/>
  <c r="J29" i="43"/>
  <c r="J30" i="43"/>
  <c r="J31" i="43"/>
  <c r="J32" i="43"/>
  <c r="J33" i="43"/>
  <c r="J34" i="43"/>
  <c r="J35" i="43"/>
  <c r="J36" i="43"/>
  <c r="J37" i="43"/>
  <c r="J38" i="43"/>
  <c r="J39" i="43"/>
  <c r="J40" i="43"/>
  <c r="J41" i="43"/>
  <c r="J42" i="43"/>
  <c r="J43" i="43"/>
  <c r="J44" i="43"/>
  <c r="J45" i="43"/>
  <c r="J46" i="43"/>
  <c r="J47" i="43"/>
  <c r="J48" i="43"/>
  <c r="J49" i="43"/>
  <c r="J51" i="43"/>
  <c r="J52" i="43"/>
  <c r="J53" i="43"/>
  <c r="J54" i="43"/>
  <c r="J55" i="43"/>
  <c r="J56" i="43"/>
  <c r="J57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2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0" i="43"/>
  <c r="J171" i="43"/>
  <c r="J172" i="43"/>
  <c r="J173" i="43"/>
  <c r="J174" i="43"/>
  <c r="J175" i="43"/>
  <c r="J176" i="43"/>
  <c r="J177" i="43"/>
  <c r="J178" i="43"/>
  <c r="J179" i="43"/>
  <c r="J180" i="43"/>
  <c r="J181" i="43"/>
  <c r="J182" i="43"/>
  <c r="J183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5" i="43"/>
  <c r="J216" i="43"/>
  <c r="J217" i="43"/>
  <c r="J218" i="43"/>
  <c r="J219" i="43"/>
  <c r="J220" i="43"/>
  <c r="J221" i="43"/>
  <c r="J222" i="43"/>
  <c r="J224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J240" i="43"/>
  <c r="J241" i="43"/>
  <c r="J242" i="43"/>
  <c r="J243" i="43"/>
  <c r="J244" i="43"/>
  <c r="J245" i="43"/>
  <c r="J246" i="43"/>
  <c r="J247" i="43"/>
  <c r="J248" i="43"/>
  <c r="J249" i="43"/>
  <c r="J250" i="43"/>
  <c r="J251" i="43"/>
  <c r="J252" i="43"/>
  <c r="J253" i="43"/>
  <c r="J254" i="43"/>
  <c r="J255" i="43"/>
  <c r="J256" i="43"/>
  <c r="J257" i="43"/>
  <c r="J258" i="43"/>
  <c r="J259" i="43"/>
  <c r="J260" i="43"/>
  <c r="J261" i="43"/>
  <c r="J262" i="43"/>
  <c r="J263" i="43"/>
  <c r="J264" i="43"/>
  <c r="J265" i="43"/>
  <c r="J266" i="43"/>
  <c r="J267" i="43"/>
  <c r="J268" i="43"/>
  <c r="J269" i="43"/>
  <c r="J270" i="43"/>
  <c r="J271" i="43"/>
  <c r="J272" i="43"/>
  <c r="J320" i="20"/>
  <c r="J321" i="20"/>
  <c r="J323" i="20"/>
  <c r="J324" i="20"/>
  <c r="J326" i="20"/>
  <c r="J327" i="20"/>
  <c r="J328" i="20"/>
  <c r="J329" i="20"/>
  <c r="J330" i="20"/>
  <c r="J331" i="20"/>
  <c r="J332" i="20"/>
  <c r="J333" i="20"/>
  <c r="J334" i="20"/>
  <c r="J335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9" i="20"/>
  <c r="J10" i="20"/>
  <c r="J11" i="20"/>
  <c r="J12" i="20"/>
  <c r="J13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5" i="20"/>
  <c r="J216" i="20"/>
  <c r="J217" i="20"/>
  <c r="J218" i="20"/>
  <c r="J219" i="20"/>
  <c r="J220" i="20"/>
  <c r="J221" i="20"/>
  <c r="J222" i="20"/>
  <c r="J224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72" i="20" s="1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406" i="34"/>
  <c r="J407" i="34"/>
  <c r="J408" i="34"/>
  <c r="J409" i="34"/>
  <c r="J410" i="34"/>
  <c r="J411" i="34"/>
  <c r="J412" i="34"/>
  <c r="J413" i="34"/>
  <c r="J414" i="34"/>
  <c r="J415" i="34"/>
  <c r="J417" i="34"/>
  <c r="J418" i="34"/>
  <c r="J419" i="34"/>
  <c r="J420" i="34"/>
  <c r="J421" i="34"/>
  <c r="J422" i="34"/>
  <c r="J423" i="34"/>
  <c r="J424" i="34"/>
  <c r="J425" i="34"/>
  <c r="J426" i="34"/>
  <c r="J427" i="34"/>
  <c r="J428" i="34"/>
  <c r="J429" i="34"/>
  <c r="J430" i="34"/>
  <c r="J431" i="34"/>
  <c r="J432" i="34"/>
  <c r="J433" i="34"/>
  <c r="J434" i="34"/>
  <c r="J435" i="34"/>
  <c r="J436" i="34"/>
  <c r="J437" i="34"/>
  <c r="J438" i="34"/>
  <c r="J439" i="34"/>
  <c r="J440" i="34"/>
  <c r="J441" i="34"/>
  <c r="J442" i="34"/>
  <c r="J443" i="34"/>
  <c r="J444" i="34"/>
  <c r="J445" i="34"/>
  <c r="J446" i="34"/>
  <c r="J447" i="34"/>
  <c r="J448" i="34"/>
  <c r="J449" i="34"/>
  <c r="J450" i="34"/>
  <c r="J451" i="34"/>
  <c r="J452" i="34"/>
  <c r="J453" i="34"/>
  <c r="J454" i="34"/>
  <c r="J455" i="34"/>
  <c r="J456" i="34"/>
  <c r="J457" i="34"/>
  <c r="J458" i="34"/>
  <c r="J459" i="34"/>
  <c r="J460" i="34"/>
  <c r="J461" i="34"/>
  <c r="J462" i="34"/>
  <c r="J463" i="34"/>
  <c r="J464" i="34"/>
  <c r="J465" i="34"/>
  <c r="J466" i="34"/>
  <c r="J467" i="34"/>
  <c r="J468" i="34"/>
  <c r="J469" i="34"/>
  <c r="J470" i="34"/>
  <c r="J471" i="34"/>
  <c r="J472" i="34"/>
  <c r="J473" i="34"/>
  <c r="J474" i="34"/>
  <c r="J475" i="34"/>
  <c r="J476" i="34"/>
  <c r="J477" i="34"/>
  <c r="J478" i="34"/>
  <c r="J479" i="34"/>
  <c r="J480" i="34"/>
  <c r="J482" i="34"/>
  <c r="J483" i="34"/>
  <c r="J484" i="34"/>
  <c r="J485" i="34"/>
  <c r="J486" i="34"/>
  <c r="J487" i="34"/>
  <c r="J488" i="34"/>
  <c r="J489" i="34"/>
  <c r="J490" i="34"/>
  <c r="J491" i="34"/>
  <c r="J492" i="34"/>
  <c r="J493" i="34"/>
  <c r="J494" i="34"/>
  <c r="J495" i="34"/>
  <c r="J496" i="34"/>
  <c r="J497" i="34"/>
  <c r="J498" i="34"/>
  <c r="J499" i="34"/>
  <c r="J500" i="34"/>
  <c r="J501" i="34"/>
  <c r="J502" i="34"/>
  <c r="J503" i="34"/>
  <c r="J504" i="34"/>
  <c r="J505" i="34"/>
  <c r="J506" i="34"/>
  <c r="J507" i="34"/>
  <c r="J508" i="34"/>
  <c r="J509" i="34"/>
  <c r="J510" i="34"/>
  <c r="J511" i="34"/>
  <c r="J512" i="34"/>
  <c r="J513" i="34"/>
  <c r="J514" i="34"/>
  <c r="J515" i="34"/>
  <c r="J516" i="34"/>
  <c r="J517" i="34"/>
  <c r="J518" i="34"/>
  <c r="J519" i="34"/>
  <c r="J520" i="34"/>
  <c r="J521" i="34"/>
  <c r="J522" i="34"/>
  <c r="J523" i="34"/>
  <c r="J524" i="34"/>
  <c r="J525" i="34"/>
  <c r="J526" i="34"/>
  <c r="J527" i="34"/>
  <c r="J528" i="34"/>
  <c r="J529" i="34"/>
  <c r="J530" i="34"/>
  <c r="J531" i="34"/>
  <c r="J532" i="34"/>
  <c r="J533" i="34"/>
  <c r="J534" i="34"/>
  <c r="J535" i="34"/>
  <c r="J536" i="34"/>
  <c r="J537" i="34"/>
  <c r="J538" i="34"/>
  <c r="J539" i="34"/>
  <c r="J540" i="34"/>
  <c r="J541" i="34"/>
  <c r="J542" i="34"/>
  <c r="J543" i="34"/>
  <c r="J544" i="34"/>
  <c r="J545" i="34"/>
  <c r="J546" i="34"/>
  <c r="J547" i="34"/>
  <c r="J548" i="34"/>
  <c r="J549" i="34"/>
  <c r="J550" i="34"/>
  <c r="J551" i="34"/>
  <c r="J552" i="34"/>
  <c r="J553" i="34"/>
  <c r="J554" i="34"/>
  <c r="J555" i="34"/>
  <c r="J9" i="34"/>
  <c r="J10" i="34"/>
  <c r="J11" i="34"/>
  <c r="J12" i="34"/>
  <c r="J13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40" i="34"/>
  <c r="J41" i="34"/>
  <c r="J42" i="34"/>
  <c r="J43" i="34"/>
  <c r="J44" i="34"/>
  <c r="J45" i="34"/>
  <c r="J46" i="34"/>
  <c r="J47" i="34"/>
  <c r="J48" i="34"/>
  <c r="J49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J104" i="34"/>
  <c r="J105" i="34"/>
  <c r="J106" i="34"/>
  <c r="J107" i="34"/>
  <c r="J108" i="34"/>
  <c r="J109" i="34"/>
  <c r="J110" i="34"/>
  <c r="J111" i="34"/>
  <c r="J112" i="34"/>
  <c r="J113" i="34"/>
  <c r="J114" i="34"/>
  <c r="J115" i="34"/>
  <c r="J116" i="34"/>
  <c r="J117" i="34"/>
  <c r="J118" i="34"/>
  <c r="J119" i="34"/>
  <c r="J120" i="34"/>
  <c r="J121" i="34"/>
  <c r="J122" i="34"/>
  <c r="J123" i="34"/>
  <c r="J124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0" i="34"/>
  <c r="J141" i="34"/>
  <c r="J142" i="34"/>
  <c r="J143" i="34"/>
  <c r="J144" i="34"/>
  <c r="J145" i="34"/>
  <c r="J146" i="34"/>
  <c r="J147" i="34"/>
  <c r="J148" i="34"/>
  <c r="J149" i="34"/>
  <c r="J150" i="34"/>
  <c r="J151" i="34"/>
  <c r="J152" i="34"/>
  <c r="J153" i="34"/>
  <c r="J154" i="34"/>
  <c r="J155" i="34"/>
  <c r="J156" i="34"/>
  <c r="J157" i="34"/>
  <c r="J158" i="34"/>
  <c r="J159" i="34"/>
  <c r="J160" i="34"/>
  <c r="J161" i="34"/>
  <c r="J162" i="34"/>
  <c r="J163" i="34"/>
  <c r="J164" i="34"/>
  <c r="J165" i="34"/>
  <c r="J166" i="34"/>
  <c r="J167" i="34"/>
  <c r="J168" i="34"/>
  <c r="J169" i="34"/>
  <c r="J170" i="34"/>
  <c r="J171" i="34"/>
  <c r="J172" i="34"/>
  <c r="J173" i="34"/>
  <c r="J174" i="34"/>
  <c r="J175" i="34"/>
  <c r="J176" i="34"/>
  <c r="J177" i="34"/>
  <c r="J178" i="34"/>
  <c r="J179" i="34"/>
  <c r="J180" i="34"/>
  <c r="J181" i="34"/>
  <c r="J182" i="34"/>
  <c r="J183" i="34"/>
  <c r="J184" i="34"/>
  <c r="J185" i="34"/>
  <c r="J186" i="34"/>
  <c r="J187" i="34"/>
  <c r="J188" i="34"/>
  <c r="J189" i="34"/>
  <c r="J190" i="34"/>
  <c r="J191" i="34"/>
  <c r="J192" i="34"/>
  <c r="J193" i="34"/>
  <c r="J194" i="34"/>
  <c r="J195" i="34"/>
  <c r="J196" i="34"/>
  <c r="J197" i="34"/>
  <c r="J198" i="34"/>
  <c r="J199" i="34"/>
  <c r="J200" i="34"/>
  <c r="J201" i="34"/>
  <c r="J202" i="34"/>
  <c r="J203" i="34"/>
  <c r="J204" i="34"/>
  <c r="J205" i="34"/>
  <c r="J206" i="34"/>
  <c r="J207" i="34"/>
  <c r="J208" i="34"/>
  <c r="J209" i="34"/>
  <c r="J210" i="34"/>
  <c r="J211" i="34"/>
  <c r="J212" i="34"/>
  <c r="J213" i="34"/>
  <c r="J215" i="34"/>
  <c r="J216" i="34"/>
  <c r="J217" i="34"/>
  <c r="J218" i="34"/>
  <c r="J219" i="34"/>
  <c r="J220" i="34"/>
  <c r="J221" i="34"/>
  <c r="J222" i="34"/>
  <c r="J224" i="34"/>
  <c r="J226" i="34"/>
  <c r="J227" i="34"/>
  <c r="J228" i="34"/>
  <c r="J229" i="34"/>
  <c r="J230" i="34"/>
  <c r="J231" i="34"/>
  <c r="J232" i="34"/>
  <c r="J233" i="34"/>
  <c r="J234" i="34"/>
  <c r="J235" i="34"/>
  <c r="J236" i="34"/>
  <c r="J237" i="34"/>
  <c r="J238" i="34"/>
  <c r="J239" i="34"/>
  <c r="J240" i="34"/>
  <c r="J241" i="34"/>
  <c r="J242" i="34"/>
  <c r="J243" i="34"/>
  <c r="J244" i="34"/>
  <c r="J245" i="34"/>
  <c r="J246" i="34"/>
  <c r="J247" i="34"/>
  <c r="J248" i="34"/>
  <c r="J249" i="34"/>
  <c r="J250" i="34"/>
  <c r="J251" i="34"/>
  <c r="J252" i="34"/>
  <c r="J253" i="34"/>
  <c r="J254" i="34"/>
  <c r="J255" i="34"/>
  <c r="J256" i="34"/>
  <c r="J257" i="34"/>
  <c r="J258" i="34"/>
  <c r="J259" i="34"/>
  <c r="J260" i="34"/>
  <c r="J261" i="34"/>
  <c r="J262" i="34"/>
  <c r="J263" i="34"/>
  <c r="J264" i="34"/>
  <c r="J265" i="34"/>
  <c r="J266" i="34"/>
  <c r="J267" i="34"/>
  <c r="J268" i="34"/>
  <c r="J269" i="34"/>
  <c r="J270" i="34"/>
  <c r="J271" i="34"/>
  <c r="J482" i="42"/>
  <c r="J483" i="42"/>
  <c r="J484" i="42"/>
  <c r="J485" i="42"/>
  <c r="J486" i="42"/>
  <c r="J487" i="42"/>
  <c r="J488" i="42"/>
  <c r="J489" i="42"/>
  <c r="J490" i="42"/>
  <c r="J491" i="42"/>
  <c r="J492" i="42"/>
  <c r="J493" i="42"/>
  <c r="J494" i="42"/>
  <c r="J495" i="42"/>
  <c r="J496" i="42"/>
  <c r="J497" i="42"/>
  <c r="J498" i="42"/>
  <c r="J499" i="42"/>
  <c r="J500" i="42"/>
  <c r="J501" i="42"/>
  <c r="J502" i="42"/>
  <c r="J503" i="42"/>
  <c r="J504" i="42"/>
  <c r="J505" i="42"/>
  <c r="J506" i="42"/>
  <c r="J507" i="42"/>
  <c r="J508" i="42"/>
  <c r="J509" i="42"/>
  <c r="J510" i="42"/>
  <c r="J511" i="42"/>
  <c r="J512" i="42"/>
  <c r="J513" i="42"/>
  <c r="J514" i="42"/>
  <c r="J515" i="42"/>
  <c r="J516" i="42"/>
  <c r="J517" i="42"/>
  <c r="J518" i="42"/>
  <c r="J519" i="42"/>
  <c r="J520" i="42"/>
  <c r="J521" i="42"/>
  <c r="J522" i="42"/>
  <c r="J523" i="42"/>
  <c r="J524" i="42"/>
  <c r="J525" i="42"/>
  <c r="J526" i="42"/>
  <c r="J527" i="42"/>
  <c r="J528" i="42"/>
  <c r="J529" i="42"/>
  <c r="J530" i="42"/>
  <c r="J531" i="42"/>
  <c r="J532" i="42"/>
  <c r="J533" i="42"/>
  <c r="J534" i="42"/>
  <c r="J535" i="42"/>
  <c r="J536" i="42"/>
  <c r="J537" i="42"/>
  <c r="J538" i="42"/>
  <c r="J539" i="42"/>
  <c r="J540" i="42"/>
  <c r="J541" i="42"/>
  <c r="J542" i="42"/>
  <c r="J543" i="42"/>
  <c r="J544" i="42"/>
  <c r="J545" i="42"/>
  <c r="J546" i="42"/>
  <c r="J547" i="42"/>
  <c r="J548" i="42"/>
  <c r="J549" i="42"/>
  <c r="J550" i="42"/>
  <c r="J551" i="42"/>
  <c r="J552" i="42"/>
  <c r="J553" i="42"/>
  <c r="J554" i="42"/>
  <c r="J555" i="42"/>
  <c r="J444" i="42"/>
  <c r="J445" i="42"/>
  <c r="J446" i="42"/>
  <c r="J447" i="42"/>
  <c r="J448" i="42"/>
  <c r="J449" i="42"/>
  <c r="J450" i="42"/>
  <c r="J451" i="42"/>
  <c r="J452" i="42"/>
  <c r="J453" i="42"/>
  <c r="J454" i="42"/>
  <c r="J455" i="42"/>
  <c r="J456" i="42"/>
  <c r="J457" i="42"/>
  <c r="J458" i="42"/>
  <c r="J459" i="42"/>
  <c r="J460" i="42"/>
  <c r="J461" i="42"/>
  <c r="J462" i="42"/>
  <c r="J463" i="42"/>
  <c r="J464" i="42"/>
  <c r="J465" i="42"/>
  <c r="J466" i="42"/>
  <c r="J467" i="42"/>
  <c r="J468" i="42"/>
  <c r="J470" i="42"/>
  <c r="J471" i="42"/>
  <c r="J472" i="42"/>
  <c r="J473" i="42"/>
  <c r="J474" i="42"/>
  <c r="J475" i="42"/>
  <c r="J476" i="42"/>
  <c r="J477" i="42"/>
  <c r="J478" i="42"/>
  <c r="J479" i="42"/>
  <c r="J480" i="42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2" i="21"/>
  <c r="J293" i="21"/>
  <c r="J294" i="21"/>
  <c r="J298" i="21"/>
  <c r="J299" i="21"/>
  <c r="J300" i="21"/>
  <c r="J301" i="21"/>
  <c r="J302" i="21"/>
  <c r="J303" i="21"/>
  <c r="J304" i="21"/>
  <c r="J305" i="21"/>
  <c r="J306" i="21"/>
  <c r="J307" i="21"/>
  <c r="J309" i="21"/>
  <c r="J310" i="21"/>
  <c r="J312" i="21"/>
  <c r="J313" i="21"/>
  <c r="J314" i="21"/>
  <c r="J315" i="21"/>
  <c r="J316" i="21"/>
  <c r="J317" i="21"/>
  <c r="J318" i="21"/>
  <c r="J319" i="21"/>
  <c r="J320" i="21"/>
  <c r="J321" i="21"/>
  <c r="J323" i="21"/>
  <c r="J324" i="21"/>
  <c r="J327" i="21"/>
  <c r="J328" i="21"/>
  <c r="J329" i="21"/>
  <c r="J330" i="21"/>
  <c r="J331" i="21"/>
  <c r="J332" i="21"/>
  <c r="J333" i="21"/>
  <c r="J334" i="21"/>
  <c r="J335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6" i="21"/>
  <c r="J537" i="21"/>
  <c r="J538" i="21"/>
  <c r="J539" i="21"/>
  <c r="J540" i="21"/>
  <c r="J541" i="21"/>
  <c r="J542" i="21"/>
  <c r="J543" i="21"/>
  <c r="J544" i="21"/>
  <c r="J545" i="21"/>
  <c r="J546" i="21"/>
  <c r="J547" i="21"/>
  <c r="J548" i="21"/>
  <c r="J549" i="21"/>
  <c r="J550" i="21"/>
  <c r="J551" i="21"/>
  <c r="J552" i="21"/>
  <c r="J553" i="21"/>
  <c r="J554" i="21"/>
  <c r="J555" i="21"/>
  <c r="J12" i="21"/>
  <c r="J13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5" i="21"/>
  <c r="J216" i="21"/>
  <c r="J217" i="21"/>
  <c r="J218" i="21"/>
  <c r="J219" i="21"/>
  <c r="J220" i="21"/>
  <c r="J221" i="21"/>
  <c r="J222" i="21"/>
  <c r="J224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72" i="21" s="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320" i="19"/>
  <c r="J321" i="19"/>
  <c r="J323" i="19"/>
  <c r="J324" i="19"/>
  <c r="J326" i="19"/>
  <c r="J327" i="19"/>
  <c r="J328" i="19"/>
  <c r="J329" i="19"/>
  <c r="J330" i="19"/>
  <c r="J331" i="19"/>
  <c r="J332" i="19"/>
  <c r="J333" i="19"/>
  <c r="J334" i="19"/>
  <c r="J335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9" i="19"/>
  <c r="J10" i="19"/>
  <c r="J11" i="19"/>
  <c r="J12" i="19"/>
  <c r="J13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5" i="19"/>
  <c r="J216" i="19"/>
  <c r="J217" i="19"/>
  <c r="J218" i="19"/>
  <c r="J219" i="19"/>
  <c r="J220" i="19"/>
  <c r="J221" i="19"/>
  <c r="J222" i="19"/>
  <c r="J224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72" i="19" s="1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2" i="15"/>
  <c r="J293" i="15"/>
  <c r="J294" i="15"/>
  <c r="J298" i="15"/>
  <c r="J299" i="15"/>
  <c r="J300" i="15"/>
  <c r="J301" i="15"/>
  <c r="J302" i="15"/>
  <c r="J303" i="15"/>
  <c r="J304" i="15"/>
  <c r="J305" i="15"/>
  <c r="J306" i="15"/>
  <c r="J307" i="15"/>
  <c r="J309" i="15"/>
  <c r="J310" i="15"/>
  <c r="J312" i="15"/>
  <c r="J313" i="15"/>
  <c r="J314" i="15"/>
  <c r="J315" i="15"/>
  <c r="J316" i="15"/>
  <c r="J317" i="15"/>
  <c r="J318" i="15"/>
  <c r="J319" i="15"/>
  <c r="J320" i="15"/>
  <c r="J321" i="15"/>
  <c r="J323" i="15"/>
  <c r="J324" i="15"/>
  <c r="J326" i="15"/>
  <c r="J327" i="15"/>
  <c r="J328" i="15"/>
  <c r="J329" i="15"/>
  <c r="J330" i="15"/>
  <c r="J331" i="15"/>
  <c r="J332" i="15"/>
  <c r="J333" i="15"/>
  <c r="J334" i="15"/>
  <c r="J335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12" i="15"/>
  <c r="J13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5" i="15"/>
  <c r="J216" i="15"/>
  <c r="J217" i="15"/>
  <c r="J218" i="15"/>
  <c r="J219" i="15"/>
  <c r="J220" i="15"/>
  <c r="J221" i="15"/>
  <c r="J222" i="15"/>
  <c r="J224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2" i="12"/>
  <c r="J293" i="12"/>
  <c r="J294" i="12"/>
  <c r="J298" i="12"/>
  <c r="J299" i="12"/>
  <c r="J300" i="12"/>
  <c r="J301" i="12"/>
  <c r="J302" i="12"/>
  <c r="J303" i="12"/>
  <c r="J304" i="12"/>
  <c r="J305" i="12"/>
  <c r="J306" i="12"/>
  <c r="J307" i="12"/>
  <c r="J309" i="12"/>
  <c r="J310" i="12"/>
  <c r="J312" i="12"/>
  <c r="J313" i="12"/>
  <c r="J314" i="12"/>
  <c r="J315" i="12"/>
  <c r="J316" i="12"/>
  <c r="J317" i="12"/>
  <c r="J318" i="12"/>
  <c r="J319" i="12"/>
  <c r="J320" i="12"/>
  <c r="J321" i="12"/>
  <c r="J323" i="12"/>
  <c r="J324" i="12"/>
  <c r="J326" i="12"/>
  <c r="J327" i="12"/>
  <c r="J328" i="12"/>
  <c r="J329" i="12"/>
  <c r="J330" i="12"/>
  <c r="J331" i="12"/>
  <c r="J332" i="12"/>
  <c r="J333" i="12"/>
  <c r="J334" i="12"/>
  <c r="J335" i="12"/>
  <c r="J338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1" i="12"/>
  <c r="J362" i="12"/>
  <c r="J363" i="12"/>
  <c r="J364" i="12"/>
  <c r="J365" i="12"/>
  <c r="J366" i="12"/>
  <c r="J367" i="12"/>
  <c r="J368" i="12"/>
  <c r="J369" i="12"/>
  <c r="J371" i="12"/>
  <c r="J372" i="12"/>
  <c r="J373" i="12"/>
  <c r="J374" i="12"/>
  <c r="J375" i="12"/>
  <c r="J376" i="12"/>
  <c r="J377" i="12"/>
  <c r="J378" i="12"/>
  <c r="J379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7" i="12"/>
  <c r="J418" i="12"/>
  <c r="J419" i="12"/>
  <c r="J420" i="12"/>
  <c r="J422" i="12"/>
  <c r="J423" i="12"/>
  <c r="J424" i="12"/>
  <c r="J425" i="12"/>
  <c r="J426" i="12"/>
  <c r="J427" i="12"/>
  <c r="J428" i="12"/>
  <c r="J429" i="12"/>
  <c r="J430" i="12"/>
  <c r="J431" i="12"/>
  <c r="J433" i="12"/>
  <c r="J434" i="12"/>
  <c r="J435" i="12"/>
  <c r="J436" i="12"/>
  <c r="J437" i="12"/>
  <c r="J438" i="12"/>
  <c r="J439" i="12"/>
  <c r="J440" i="12"/>
  <c r="J441" i="12"/>
  <c r="J442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70" i="12"/>
  <c r="J471" i="12"/>
  <c r="J472" i="12"/>
  <c r="J473" i="12"/>
  <c r="J474" i="12"/>
  <c r="J475" i="12"/>
  <c r="J476" i="12"/>
  <c r="J477" i="12"/>
  <c r="J478" i="12"/>
  <c r="J479" i="12"/>
  <c r="J480" i="12"/>
  <c r="J482" i="12"/>
  <c r="J483" i="12"/>
  <c r="J484" i="12"/>
  <c r="J485" i="12"/>
  <c r="J486" i="12"/>
  <c r="J487" i="12"/>
  <c r="J488" i="12"/>
  <c r="J489" i="12"/>
  <c r="J491" i="12"/>
  <c r="J492" i="12"/>
  <c r="J493" i="12"/>
  <c r="J494" i="12"/>
  <c r="J496" i="12"/>
  <c r="J498" i="12"/>
  <c r="J499" i="12"/>
  <c r="J500" i="12"/>
  <c r="J501" i="12"/>
  <c r="J502" i="12"/>
  <c r="J503" i="12"/>
  <c r="J504" i="12"/>
  <c r="J505" i="12"/>
  <c r="J506" i="12"/>
  <c r="J507" i="12"/>
  <c r="J509" i="12"/>
  <c r="J510" i="12"/>
  <c r="J511" i="12"/>
  <c r="J512" i="12"/>
  <c r="J513" i="12"/>
  <c r="J514" i="12"/>
  <c r="J515" i="12"/>
  <c r="J516" i="12"/>
  <c r="J517" i="12"/>
  <c r="J518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3" i="12"/>
  <c r="J534" i="12"/>
  <c r="J535" i="12"/>
  <c r="J536" i="12"/>
  <c r="J537" i="12"/>
  <c r="J538" i="12"/>
  <c r="J539" i="12"/>
  <c r="J540" i="12"/>
  <c r="J541" i="12"/>
  <c r="J542" i="12"/>
  <c r="J543" i="12"/>
  <c r="J545" i="12"/>
  <c r="J546" i="12"/>
  <c r="J547" i="12"/>
  <c r="J548" i="12"/>
  <c r="J549" i="12"/>
  <c r="J550" i="12"/>
  <c r="J551" i="12"/>
  <c r="J552" i="12"/>
  <c r="J553" i="12"/>
  <c r="J554" i="12"/>
  <c r="J9" i="12"/>
  <c r="J10" i="12"/>
  <c r="J11" i="12"/>
  <c r="J12" i="12"/>
  <c r="J13" i="12"/>
  <c r="J15" i="12"/>
  <c r="J16" i="12"/>
  <c r="J18" i="12"/>
  <c r="J19" i="12"/>
  <c r="J20" i="12"/>
  <c r="J21" i="12"/>
  <c r="J22" i="12"/>
  <c r="J23" i="12"/>
  <c r="J24" i="12"/>
  <c r="J25" i="12"/>
  <c r="J26" i="12"/>
  <c r="J27" i="12"/>
  <c r="J29" i="12"/>
  <c r="J30" i="12"/>
  <c r="J31" i="12"/>
  <c r="J32" i="12"/>
  <c r="J33" i="12"/>
  <c r="J34" i="12"/>
  <c r="J35" i="12"/>
  <c r="J36" i="12"/>
  <c r="J37" i="12"/>
  <c r="J38" i="12"/>
  <c r="J40" i="12"/>
  <c r="J41" i="12"/>
  <c r="J42" i="12"/>
  <c r="J43" i="12"/>
  <c r="J44" i="12"/>
  <c r="J45" i="12"/>
  <c r="J46" i="12"/>
  <c r="J47" i="12"/>
  <c r="J48" i="12"/>
  <c r="J49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5" i="12"/>
  <c r="J216" i="12"/>
  <c r="J217" i="12"/>
  <c r="J218" i="12"/>
  <c r="J219" i="12"/>
  <c r="J220" i="12"/>
  <c r="J221" i="12"/>
  <c r="J222" i="12"/>
  <c r="J224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307" i="27"/>
  <c r="J309" i="27"/>
  <c r="J310" i="27"/>
  <c r="J312" i="27"/>
  <c r="J313" i="27"/>
  <c r="J314" i="27"/>
  <c r="J315" i="27"/>
  <c r="J316" i="27"/>
  <c r="J317" i="27"/>
  <c r="J318" i="27"/>
  <c r="J319" i="27"/>
  <c r="J320" i="27"/>
  <c r="J321" i="27"/>
  <c r="J323" i="27"/>
  <c r="J324" i="27"/>
  <c r="J326" i="27"/>
  <c r="J327" i="27"/>
  <c r="J328" i="27"/>
  <c r="J329" i="27"/>
  <c r="J330" i="27"/>
  <c r="J331" i="27"/>
  <c r="J332" i="27"/>
  <c r="J333" i="27"/>
  <c r="J334" i="27"/>
  <c r="J335" i="27"/>
  <c r="J338" i="27"/>
  <c r="J340" i="27"/>
  <c r="J341" i="27"/>
  <c r="J342" i="27"/>
  <c r="J343" i="27"/>
  <c r="J344" i="27"/>
  <c r="J345" i="27"/>
  <c r="J346" i="27"/>
  <c r="J347" i="27"/>
  <c r="J348" i="27"/>
  <c r="J349" i="27"/>
  <c r="J350" i="27"/>
  <c r="J351" i="27"/>
  <c r="J352" i="27"/>
  <c r="J353" i="27"/>
  <c r="J354" i="27"/>
  <c r="J355" i="27"/>
  <c r="J356" i="27"/>
  <c r="J357" i="27"/>
  <c r="J358" i="27"/>
  <c r="J359" i="27"/>
  <c r="J361" i="27"/>
  <c r="J362" i="27"/>
  <c r="J363" i="27"/>
  <c r="J364" i="27"/>
  <c r="J365" i="27"/>
  <c r="J366" i="27"/>
  <c r="J367" i="27"/>
  <c r="J368" i="27"/>
  <c r="J369" i="27"/>
  <c r="J371" i="27"/>
  <c r="J372" i="27"/>
  <c r="J373" i="27"/>
  <c r="J374" i="27"/>
  <c r="J375" i="27"/>
  <c r="J376" i="27"/>
  <c r="J377" i="27"/>
  <c r="J378" i="27"/>
  <c r="J379" i="27"/>
  <c r="J381" i="27"/>
  <c r="J382" i="27"/>
  <c r="J383" i="27"/>
  <c r="J384" i="27"/>
  <c r="J385" i="27"/>
  <c r="J386" i="27"/>
  <c r="J387" i="27"/>
  <c r="J388" i="27"/>
  <c r="J389" i="27"/>
  <c r="J390" i="27"/>
  <c r="J391" i="27"/>
  <c r="J392" i="27"/>
  <c r="J393" i="27"/>
  <c r="J394" i="27"/>
  <c r="J395" i="27"/>
  <c r="J396" i="27"/>
  <c r="J397" i="27"/>
  <c r="J398" i="27"/>
  <c r="J399" i="27"/>
  <c r="J400" i="27"/>
  <c r="J401" i="27"/>
  <c r="J402" i="27"/>
  <c r="J403" i="27"/>
  <c r="J404" i="27"/>
  <c r="J405" i="27"/>
  <c r="J406" i="27"/>
  <c r="J407" i="27"/>
  <c r="J408" i="27"/>
  <c r="J409" i="27"/>
  <c r="J410" i="27"/>
  <c r="J411" i="27"/>
  <c r="J412" i="27"/>
  <c r="J413" i="27"/>
  <c r="J414" i="27"/>
  <c r="J415" i="27"/>
  <c r="J417" i="27"/>
  <c r="J418" i="27"/>
  <c r="J419" i="27"/>
  <c r="J420" i="27"/>
  <c r="J422" i="27"/>
  <c r="J423" i="27"/>
  <c r="J424" i="27"/>
  <c r="J425" i="27"/>
  <c r="J426" i="27"/>
  <c r="J427" i="27"/>
  <c r="J428" i="27"/>
  <c r="J429" i="27"/>
  <c r="J430" i="27"/>
  <c r="J431" i="27"/>
  <c r="J433" i="27"/>
  <c r="J434" i="27"/>
  <c r="J435" i="27"/>
  <c r="J436" i="27"/>
  <c r="J437" i="27"/>
  <c r="J438" i="27"/>
  <c r="J439" i="27"/>
  <c r="J440" i="27"/>
  <c r="J441" i="27"/>
  <c r="J442" i="27"/>
  <c r="J444" i="27"/>
  <c r="J445" i="27"/>
  <c r="J446" i="27"/>
  <c r="J447" i="27"/>
  <c r="J448" i="27"/>
  <c r="J449" i="27"/>
  <c r="J450" i="27"/>
  <c r="J451" i="27"/>
  <c r="J452" i="27"/>
  <c r="J453" i="27"/>
  <c r="J454" i="27"/>
  <c r="J455" i="27"/>
  <c r="J457" i="27"/>
  <c r="J458" i="27"/>
  <c r="J459" i="27"/>
  <c r="J460" i="27"/>
  <c r="J461" i="27"/>
  <c r="J462" i="27"/>
  <c r="J463" i="27"/>
  <c r="J464" i="27"/>
  <c r="J465" i="27"/>
  <c r="J466" i="27"/>
  <c r="J467" i="27"/>
  <c r="J468" i="27"/>
  <c r="J470" i="27"/>
  <c r="J471" i="27"/>
  <c r="J472" i="27"/>
  <c r="J473" i="27"/>
  <c r="J474" i="27"/>
  <c r="J475" i="27"/>
  <c r="J476" i="27"/>
  <c r="J477" i="27"/>
  <c r="J478" i="27"/>
  <c r="J479" i="27"/>
  <c r="J480" i="27"/>
  <c r="J482" i="27"/>
  <c r="J483" i="27"/>
  <c r="J484" i="27"/>
  <c r="J485" i="27"/>
  <c r="J486" i="27"/>
  <c r="J487" i="27"/>
  <c r="J488" i="27"/>
  <c r="J489" i="27"/>
  <c r="J491" i="27"/>
  <c r="J492" i="27"/>
  <c r="J493" i="27"/>
  <c r="J494" i="27"/>
  <c r="J496" i="27"/>
  <c r="J498" i="27"/>
  <c r="J499" i="27"/>
  <c r="J500" i="27"/>
  <c r="J501" i="27"/>
  <c r="J502" i="27"/>
  <c r="J503" i="27"/>
  <c r="J504" i="27"/>
  <c r="J505" i="27"/>
  <c r="J506" i="27"/>
  <c r="J507" i="27"/>
  <c r="J509" i="27"/>
  <c r="J510" i="27"/>
  <c r="J511" i="27"/>
  <c r="J512" i="27"/>
  <c r="J513" i="27"/>
  <c r="J514" i="27"/>
  <c r="J515" i="27"/>
  <c r="J516" i="27"/>
  <c r="J517" i="27"/>
  <c r="J518" i="27"/>
  <c r="J520" i="27"/>
  <c r="J521" i="27"/>
  <c r="J522" i="27"/>
  <c r="J523" i="27"/>
  <c r="J524" i="27"/>
  <c r="J525" i="27"/>
  <c r="J526" i="27"/>
  <c r="J527" i="27"/>
  <c r="J528" i="27"/>
  <c r="J529" i="27"/>
  <c r="J530" i="27"/>
  <c r="J531" i="27"/>
  <c r="J533" i="27"/>
  <c r="J534" i="27"/>
  <c r="J535" i="27"/>
  <c r="J536" i="27"/>
  <c r="J537" i="27"/>
  <c r="J538" i="27"/>
  <c r="J539" i="27"/>
  <c r="J540" i="27"/>
  <c r="J541" i="27"/>
  <c r="J542" i="27"/>
  <c r="J543" i="27"/>
  <c r="J545" i="27"/>
  <c r="J546" i="27"/>
  <c r="J547" i="27"/>
  <c r="J548" i="27"/>
  <c r="J549" i="27"/>
  <c r="J550" i="27"/>
  <c r="J551" i="27"/>
  <c r="J552" i="27"/>
  <c r="J553" i="27"/>
  <c r="J554" i="27"/>
  <c r="J9" i="27"/>
  <c r="J10" i="27"/>
  <c r="J11" i="27"/>
  <c r="J12" i="27"/>
  <c r="J13" i="27"/>
  <c r="J15" i="27"/>
  <c r="J16" i="27"/>
  <c r="J17" i="27"/>
  <c r="J18" i="27"/>
  <c r="J19" i="27"/>
  <c r="J20" i="27"/>
  <c r="J21" i="27"/>
  <c r="J22" i="27"/>
  <c r="J23" i="27"/>
  <c r="J24" i="27"/>
  <c r="J25" i="27"/>
  <c r="J26" i="27"/>
  <c r="J27" i="27"/>
  <c r="J28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7" i="27"/>
  <c r="J48" i="27"/>
  <c r="J49" i="27"/>
  <c r="J51" i="27"/>
  <c r="J52" i="27"/>
  <c r="J53" i="27"/>
  <c r="J54" i="27"/>
  <c r="J55" i="27"/>
  <c r="J56" i="27"/>
  <c r="J57" i="27"/>
  <c r="J58" i="27"/>
  <c r="J59" i="27"/>
  <c r="J60" i="27"/>
  <c r="J61" i="27"/>
  <c r="J62" i="27"/>
  <c r="J63" i="27"/>
  <c r="J64" i="27"/>
  <c r="J65" i="27"/>
  <c r="J66" i="27"/>
  <c r="J67" i="27"/>
  <c r="J68" i="27"/>
  <c r="J69" i="27"/>
  <c r="J70" i="27"/>
  <c r="J71" i="27"/>
  <c r="J72" i="27"/>
  <c r="J73" i="27"/>
  <c r="J74" i="27"/>
  <c r="J75" i="27"/>
  <c r="J76" i="27"/>
  <c r="J77" i="27"/>
  <c r="J78" i="27"/>
  <c r="J79" i="27"/>
  <c r="J80" i="27"/>
  <c r="J81" i="27"/>
  <c r="J82" i="27"/>
  <c r="J83" i="27"/>
  <c r="J84" i="27"/>
  <c r="J85" i="27"/>
  <c r="J86" i="27"/>
  <c r="J87" i="27"/>
  <c r="J88" i="27"/>
  <c r="J89" i="27"/>
  <c r="J90" i="27"/>
  <c r="J91" i="27"/>
  <c r="J92" i="27"/>
  <c r="J93" i="27"/>
  <c r="J94" i="27"/>
  <c r="J95" i="27"/>
  <c r="J96" i="27"/>
  <c r="J97" i="27"/>
  <c r="J98" i="27"/>
  <c r="J99" i="27"/>
  <c r="J100" i="27"/>
  <c r="J101" i="27"/>
  <c r="J102" i="27"/>
  <c r="J103" i="27"/>
  <c r="J104" i="27"/>
  <c r="J105" i="27"/>
  <c r="J106" i="27"/>
  <c r="J107" i="27"/>
  <c r="J108" i="27"/>
  <c r="J109" i="27"/>
  <c r="J110" i="27"/>
  <c r="J111" i="27"/>
  <c r="J112" i="27"/>
  <c r="J113" i="27"/>
  <c r="J114" i="27"/>
  <c r="J115" i="27"/>
  <c r="J116" i="27"/>
  <c r="J117" i="27"/>
  <c r="J118" i="27"/>
  <c r="J119" i="27"/>
  <c r="J120" i="27"/>
  <c r="J121" i="27"/>
  <c r="J122" i="27"/>
  <c r="J123" i="27"/>
  <c r="J124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39" i="27"/>
  <c r="J140" i="27"/>
  <c r="J141" i="27"/>
  <c r="J142" i="27"/>
  <c r="J143" i="27"/>
  <c r="J144" i="27"/>
  <c r="J145" i="27"/>
  <c r="J146" i="27"/>
  <c r="J147" i="27"/>
  <c r="J148" i="27"/>
  <c r="J149" i="27"/>
  <c r="J150" i="27"/>
  <c r="J151" i="27"/>
  <c r="J152" i="27"/>
  <c r="J153" i="27"/>
  <c r="J154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0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4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5" i="27"/>
  <c r="J216" i="27"/>
  <c r="J217" i="27"/>
  <c r="J218" i="27"/>
  <c r="J219" i="27"/>
  <c r="J220" i="27"/>
  <c r="J221" i="27"/>
  <c r="J222" i="27"/>
  <c r="J224" i="27"/>
  <c r="J226" i="27"/>
  <c r="J227" i="27"/>
  <c r="J228" i="27"/>
  <c r="J229" i="27"/>
  <c r="J230" i="27"/>
  <c r="J231" i="27"/>
  <c r="J232" i="27"/>
  <c r="J233" i="27"/>
  <c r="J234" i="27"/>
  <c r="J235" i="27"/>
  <c r="J236" i="27"/>
  <c r="J237" i="27"/>
  <c r="J238" i="27"/>
  <c r="J239" i="27"/>
  <c r="J240" i="27"/>
  <c r="J241" i="27"/>
  <c r="J242" i="27"/>
  <c r="J243" i="27"/>
  <c r="J244" i="27"/>
  <c r="J245" i="27"/>
  <c r="J246" i="27"/>
  <c r="J247" i="27"/>
  <c r="J248" i="27"/>
  <c r="J249" i="27"/>
  <c r="J250" i="27"/>
  <c r="J251" i="27"/>
  <c r="J252" i="27"/>
  <c r="J253" i="27"/>
  <c r="J254" i="27"/>
  <c r="J255" i="27"/>
  <c r="J256" i="27"/>
  <c r="J257" i="27"/>
  <c r="J258" i="27"/>
  <c r="J259" i="27"/>
  <c r="J260" i="27"/>
  <c r="J261" i="27"/>
  <c r="J262" i="27"/>
  <c r="J263" i="27"/>
  <c r="J264" i="27"/>
  <c r="J265" i="27"/>
  <c r="J266" i="27"/>
  <c r="J267" i="27"/>
  <c r="J268" i="27"/>
  <c r="J269" i="27"/>
  <c r="J270" i="27"/>
  <c r="J271" i="27"/>
  <c r="J306" i="11"/>
  <c r="J307" i="11"/>
  <c r="J309" i="11"/>
  <c r="J310" i="11"/>
  <c r="J312" i="11"/>
  <c r="J313" i="11"/>
  <c r="J314" i="11"/>
  <c r="J315" i="11"/>
  <c r="J316" i="11"/>
  <c r="J317" i="11"/>
  <c r="J318" i="11"/>
  <c r="J319" i="11"/>
  <c r="J320" i="11"/>
  <c r="J321" i="11"/>
  <c r="J323" i="11"/>
  <c r="J324" i="11"/>
  <c r="J326" i="11"/>
  <c r="J327" i="11"/>
  <c r="J328" i="11"/>
  <c r="J329" i="11"/>
  <c r="J330" i="11"/>
  <c r="J331" i="11"/>
  <c r="J332" i="11"/>
  <c r="J333" i="11"/>
  <c r="J334" i="11"/>
  <c r="J335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9" i="11"/>
  <c r="J10" i="11"/>
  <c r="J11" i="11"/>
  <c r="J12" i="11"/>
  <c r="J13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5" i="11"/>
  <c r="J216" i="11"/>
  <c r="J217" i="11"/>
  <c r="J218" i="11"/>
  <c r="J219" i="11"/>
  <c r="J220" i="11"/>
  <c r="J221" i="11"/>
  <c r="J222" i="11"/>
  <c r="J224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306" i="10"/>
  <c r="J307" i="10"/>
  <c r="J309" i="10"/>
  <c r="J310" i="10"/>
  <c r="J312" i="10"/>
  <c r="J313" i="10"/>
  <c r="J314" i="10"/>
  <c r="J315" i="10"/>
  <c r="J316" i="10"/>
  <c r="J317" i="10"/>
  <c r="J318" i="10"/>
  <c r="J319" i="10"/>
  <c r="J320" i="10"/>
  <c r="J321" i="10"/>
  <c r="J323" i="10"/>
  <c r="J324" i="10"/>
  <c r="J326" i="10"/>
  <c r="J327" i="10"/>
  <c r="J328" i="10"/>
  <c r="J329" i="10"/>
  <c r="J330" i="10"/>
  <c r="J331" i="10"/>
  <c r="J332" i="10"/>
  <c r="J333" i="10"/>
  <c r="J334" i="10"/>
  <c r="J335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2" i="10"/>
  <c r="J483" i="10"/>
  <c r="J484" i="10"/>
  <c r="J485" i="10"/>
  <c r="J486" i="10"/>
  <c r="J487" i="10"/>
  <c r="J488" i="10"/>
  <c r="J489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9" i="10"/>
  <c r="J10" i="10"/>
  <c r="J11" i="10"/>
  <c r="J12" i="10"/>
  <c r="J13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5" i="10"/>
  <c r="J216" i="10"/>
  <c r="J217" i="10"/>
  <c r="J218" i="10"/>
  <c r="J219" i="10"/>
  <c r="J220" i="10"/>
  <c r="J221" i="10"/>
  <c r="J222" i="10"/>
  <c r="J224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72" i="10" s="1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8" i="25"/>
  <c r="J299" i="25"/>
  <c r="J300" i="25"/>
  <c r="J301" i="25"/>
  <c r="J302" i="25"/>
  <c r="J303" i="25"/>
  <c r="J304" i="25"/>
  <c r="J305" i="25"/>
  <c r="J306" i="25"/>
  <c r="J307" i="25"/>
  <c r="J309" i="25"/>
  <c r="J310" i="25"/>
  <c r="J312" i="25"/>
  <c r="J313" i="25"/>
  <c r="J314" i="25"/>
  <c r="J315" i="25"/>
  <c r="J316" i="25"/>
  <c r="J317" i="25"/>
  <c r="J318" i="25"/>
  <c r="J319" i="25"/>
  <c r="J320" i="25"/>
  <c r="J321" i="25"/>
  <c r="J324" i="25"/>
  <c r="J326" i="25"/>
  <c r="J327" i="25"/>
  <c r="J328" i="25"/>
  <c r="J329" i="25"/>
  <c r="J330" i="25"/>
  <c r="J331" i="25"/>
  <c r="J332" i="25"/>
  <c r="J333" i="25"/>
  <c r="J334" i="25"/>
  <c r="J335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9" i="25"/>
  <c r="J10" i="25"/>
  <c r="J11" i="25"/>
  <c r="J12" i="25"/>
  <c r="J13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40" i="25"/>
  <c r="J41" i="25"/>
  <c r="J42" i="25"/>
  <c r="J43" i="25"/>
  <c r="J44" i="25"/>
  <c r="J45" i="25"/>
  <c r="J46" i="25"/>
  <c r="J47" i="25"/>
  <c r="J48" i="25"/>
  <c r="J49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5" i="25"/>
  <c r="J216" i="25"/>
  <c r="J217" i="25"/>
  <c r="J218" i="25"/>
  <c r="J219" i="25"/>
  <c r="J220" i="25"/>
  <c r="J221" i="25"/>
  <c r="J222" i="25"/>
  <c r="J224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72" i="25" s="1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2" i="24"/>
  <c r="J293" i="24"/>
  <c r="J294" i="24"/>
  <c r="J307" i="24"/>
  <c r="J309" i="24"/>
  <c r="J310" i="24"/>
  <c r="J312" i="24"/>
  <c r="J313" i="24"/>
  <c r="J314" i="24"/>
  <c r="J315" i="24"/>
  <c r="J316" i="24"/>
  <c r="J317" i="24"/>
  <c r="J318" i="24"/>
  <c r="J319" i="24"/>
  <c r="J320" i="24"/>
  <c r="J321" i="24"/>
  <c r="J323" i="24"/>
  <c r="J324" i="24"/>
  <c r="J327" i="24"/>
  <c r="J328" i="24"/>
  <c r="J329" i="24"/>
  <c r="J330" i="24"/>
  <c r="J331" i="24"/>
  <c r="J332" i="24"/>
  <c r="J333" i="24"/>
  <c r="J334" i="24"/>
  <c r="J335" i="24"/>
  <c r="J338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1" i="24"/>
  <c r="J362" i="24"/>
  <c r="J363" i="24"/>
  <c r="J364" i="24"/>
  <c r="J365" i="24"/>
  <c r="J366" i="24"/>
  <c r="J367" i="24"/>
  <c r="J368" i="24"/>
  <c r="J369" i="24"/>
  <c r="J371" i="24"/>
  <c r="J372" i="24"/>
  <c r="J373" i="24"/>
  <c r="J374" i="24"/>
  <c r="J375" i="24"/>
  <c r="J376" i="24"/>
  <c r="J377" i="24"/>
  <c r="J378" i="24"/>
  <c r="J379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7" i="24"/>
  <c r="J418" i="24"/>
  <c r="J419" i="24"/>
  <c r="J420" i="24"/>
  <c r="J422" i="24"/>
  <c r="J423" i="24"/>
  <c r="J424" i="24"/>
  <c r="J425" i="24"/>
  <c r="J426" i="24"/>
  <c r="J427" i="24"/>
  <c r="J428" i="24"/>
  <c r="J429" i="24"/>
  <c r="J430" i="24"/>
  <c r="J431" i="24"/>
  <c r="J433" i="24"/>
  <c r="J434" i="24"/>
  <c r="J435" i="24"/>
  <c r="J436" i="24"/>
  <c r="J437" i="24"/>
  <c r="J438" i="24"/>
  <c r="J439" i="24"/>
  <c r="J440" i="24"/>
  <c r="J441" i="24"/>
  <c r="J442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70" i="24"/>
  <c r="J471" i="24"/>
  <c r="J472" i="24"/>
  <c r="J473" i="24"/>
  <c r="J474" i="24"/>
  <c r="J475" i="24"/>
  <c r="J476" i="24"/>
  <c r="J477" i="24"/>
  <c r="J478" i="24"/>
  <c r="J479" i="24"/>
  <c r="J480" i="24"/>
  <c r="J482" i="24"/>
  <c r="J483" i="24"/>
  <c r="J484" i="24"/>
  <c r="J485" i="24"/>
  <c r="J486" i="24"/>
  <c r="J487" i="24"/>
  <c r="J488" i="24"/>
  <c r="J489" i="24"/>
  <c r="J491" i="24"/>
  <c r="J492" i="24"/>
  <c r="J493" i="24"/>
  <c r="J494" i="24"/>
  <c r="J496" i="24"/>
  <c r="J498" i="24"/>
  <c r="J499" i="24"/>
  <c r="J500" i="24"/>
  <c r="J501" i="24"/>
  <c r="J502" i="24"/>
  <c r="J503" i="24"/>
  <c r="J504" i="24"/>
  <c r="J505" i="24"/>
  <c r="J506" i="24"/>
  <c r="J507" i="24"/>
  <c r="J509" i="24"/>
  <c r="J510" i="24"/>
  <c r="J511" i="24"/>
  <c r="J512" i="24"/>
  <c r="J513" i="24"/>
  <c r="J514" i="24"/>
  <c r="J515" i="24"/>
  <c r="J516" i="24"/>
  <c r="J517" i="24"/>
  <c r="J518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3" i="24"/>
  <c r="J534" i="24"/>
  <c r="J535" i="24"/>
  <c r="J536" i="24"/>
  <c r="J537" i="24"/>
  <c r="J538" i="24"/>
  <c r="J539" i="24"/>
  <c r="J540" i="24"/>
  <c r="J541" i="24"/>
  <c r="J542" i="24"/>
  <c r="J543" i="24"/>
  <c r="J545" i="24"/>
  <c r="J546" i="24"/>
  <c r="J547" i="24"/>
  <c r="J548" i="24"/>
  <c r="J549" i="24"/>
  <c r="J550" i="24"/>
  <c r="J551" i="24"/>
  <c r="J552" i="24"/>
  <c r="J553" i="24"/>
  <c r="J554" i="24"/>
  <c r="J41" i="24"/>
  <c r="J42" i="24"/>
  <c r="J43" i="24"/>
  <c r="J44" i="24"/>
  <c r="J45" i="24"/>
  <c r="J46" i="24"/>
  <c r="J47" i="24"/>
  <c r="J48" i="24"/>
  <c r="J49" i="24"/>
  <c r="J51" i="24"/>
  <c r="J52" i="24"/>
  <c r="J54" i="24"/>
  <c r="J55" i="24"/>
  <c r="J56" i="24"/>
  <c r="J57" i="24"/>
  <c r="J58" i="24"/>
  <c r="J59" i="24"/>
  <c r="J60" i="24"/>
  <c r="J61" i="24"/>
  <c r="J62" i="24"/>
  <c r="J63" i="24"/>
  <c r="J65" i="24"/>
  <c r="J66" i="24"/>
  <c r="J67" i="24"/>
  <c r="J68" i="24"/>
  <c r="J69" i="24"/>
  <c r="J70" i="24"/>
  <c r="J71" i="24"/>
  <c r="J72" i="24"/>
  <c r="J73" i="24"/>
  <c r="J74" i="24"/>
  <c r="J76" i="24"/>
  <c r="J77" i="24"/>
  <c r="J78" i="24"/>
  <c r="J79" i="24"/>
  <c r="J80" i="24"/>
  <c r="J81" i="24"/>
  <c r="J82" i="24"/>
  <c r="J83" i="24"/>
  <c r="J84" i="24"/>
  <c r="J85" i="24"/>
  <c r="J88" i="24"/>
  <c r="J89" i="24"/>
  <c r="J90" i="24"/>
  <c r="J92" i="24"/>
  <c r="J93" i="24"/>
  <c r="J94" i="24"/>
  <c r="J95" i="24"/>
  <c r="J96" i="24"/>
  <c r="J97" i="24"/>
  <c r="J98" i="24"/>
  <c r="J99" i="24"/>
  <c r="J102" i="24"/>
  <c r="J103" i="24"/>
  <c r="J104" i="24"/>
  <c r="J105" i="24"/>
  <c r="J106" i="24"/>
  <c r="J107" i="24"/>
  <c r="J109" i="24"/>
  <c r="J110" i="24"/>
  <c r="J111" i="24"/>
  <c r="J112" i="24"/>
  <c r="J113" i="24"/>
  <c r="J114" i="24"/>
  <c r="J116" i="24"/>
  <c r="J117" i="24"/>
  <c r="J118" i="24"/>
  <c r="J119" i="24"/>
  <c r="J120" i="24"/>
  <c r="J121" i="24"/>
  <c r="J122" i="24"/>
  <c r="J123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5" i="24"/>
  <c r="J146" i="24"/>
  <c r="J147" i="24"/>
  <c r="J148" i="24"/>
  <c r="J150" i="24"/>
  <c r="J151" i="24"/>
  <c r="J152" i="24"/>
  <c r="J153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5" i="24"/>
  <c r="J216" i="24"/>
  <c r="J217" i="24"/>
  <c r="J218" i="24"/>
  <c r="J219" i="24"/>
  <c r="J220" i="24"/>
  <c r="J221" i="24"/>
  <c r="J222" i="24"/>
  <c r="J224" i="24"/>
  <c r="J226" i="24"/>
  <c r="J227" i="24"/>
  <c r="J228" i="24"/>
  <c r="J229" i="24"/>
  <c r="J230" i="24"/>
  <c r="J231" i="24"/>
  <c r="J232" i="24"/>
  <c r="J233" i="24"/>
  <c r="J234" i="24"/>
  <c r="J235" i="24"/>
  <c r="J237" i="24"/>
  <c r="J238" i="24"/>
  <c r="J239" i="24"/>
  <c r="J240" i="24"/>
  <c r="J241" i="24"/>
  <c r="J242" i="24"/>
  <c r="J243" i="24"/>
  <c r="J244" i="24"/>
  <c r="J245" i="24"/>
  <c r="J246" i="24"/>
  <c r="J248" i="24"/>
  <c r="J250" i="24"/>
  <c r="J251" i="24"/>
  <c r="J252" i="24"/>
  <c r="J253" i="24"/>
  <c r="J254" i="24"/>
  <c r="J255" i="24"/>
  <c r="J256" i="24"/>
  <c r="J257" i="24"/>
  <c r="J258" i="24"/>
  <c r="J259" i="24"/>
  <c r="J261" i="24"/>
  <c r="J262" i="24"/>
  <c r="J263" i="24"/>
  <c r="J264" i="24"/>
  <c r="J265" i="24"/>
  <c r="J266" i="24"/>
  <c r="J267" i="24"/>
  <c r="J268" i="24"/>
  <c r="J269" i="24"/>
  <c r="J270" i="24"/>
  <c r="J10" i="28"/>
  <c r="J11" i="28"/>
  <c r="J8" i="43"/>
  <c r="J319" i="20"/>
  <c r="J8" i="20"/>
  <c r="J8" i="34"/>
  <c r="J443" i="42"/>
  <c r="J277" i="21"/>
  <c r="J11" i="21"/>
  <c r="J319" i="19"/>
  <c r="J8" i="19"/>
  <c r="J11" i="15"/>
  <c r="J277" i="12"/>
  <c r="J8" i="12"/>
  <c r="J306" i="27"/>
  <c r="J8" i="27"/>
  <c r="J305" i="11"/>
  <c r="J8" i="11"/>
  <c r="J305" i="10"/>
  <c r="J8" i="10"/>
  <c r="J8" i="25"/>
  <c r="J298" i="22"/>
  <c r="J299" i="22"/>
  <c r="J300" i="22"/>
  <c r="J301" i="22"/>
  <c r="J302" i="22"/>
  <c r="J303" i="22"/>
  <c r="J304" i="22"/>
  <c r="J305" i="22"/>
  <c r="J306" i="22"/>
  <c r="J307" i="22"/>
  <c r="J309" i="22"/>
  <c r="J310" i="22"/>
  <c r="J312" i="22"/>
  <c r="J313" i="22"/>
  <c r="J314" i="22"/>
  <c r="J315" i="22"/>
  <c r="J316" i="22"/>
  <c r="J317" i="22"/>
  <c r="J318" i="22"/>
  <c r="J319" i="22"/>
  <c r="J321" i="22"/>
  <c r="J323" i="22"/>
  <c r="J324" i="22"/>
  <c r="J327" i="22"/>
  <c r="J328" i="22"/>
  <c r="J329" i="22"/>
  <c r="J330" i="22"/>
  <c r="J331" i="22"/>
  <c r="J332" i="22"/>
  <c r="J333" i="22"/>
  <c r="J334" i="22"/>
  <c r="J335" i="22"/>
  <c r="J338" i="22"/>
  <c r="J339" i="22"/>
  <c r="J340" i="22"/>
  <c r="J341" i="22"/>
  <c r="J342" i="22"/>
  <c r="J343" i="22"/>
  <c r="J344" i="22"/>
  <c r="J345" i="22"/>
  <c r="J346" i="22"/>
  <c r="J347" i="22"/>
  <c r="J348" i="22"/>
  <c r="J349" i="22"/>
  <c r="J350" i="22"/>
  <c r="J351" i="22"/>
  <c r="J352" i="22"/>
  <c r="J353" i="22"/>
  <c r="J354" i="22"/>
  <c r="J355" i="22"/>
  <c r="J356" i="22"/>
  <c r="J357" i="22"/>
  <c r="J358" i="22"/>
  <c r="J359" i="22"/>
  <c r="J360" i="22"/>
  <c r="J361" i="22"/>
  <c r="J362" i="22"/>
  <c r="J363" i="22"/>
  <c r="J364" i="22"/>
  <c r="J365" i="22"/>
  <c r="J366" i="22"/>
  <c r="J367" i="22"/>
  <c r="J368" i="22"/>
  <c r="J369" i="22"/>
  <c r="J370" i="22"/>
  <c r="J371" i="22"/>
  <c r="J372" i="22"/>
  <c r="J373" i="22"/>
  <c r="J374" i="22"/>
  <c r="J375" i="22"/>
  <c r="J376" i="22"/>
  <c r="J377" i="22"/>
  <c r="J378" i="22"/>
  <c r="J379" i="22"/>
  <c r="J380" i="22"/>
  <c r="J381" i="22"/>
  <c r="J382" i="22"/>
  <c r="J383" i="22"/>
  <c r="J384" i="22"/>
  <c r="J385" i="22"/>
  <c r="J386" i="22"/>
  <c r="J387" i="22"/>
  <c r="J388" i="22"/>
  <c r="J389" i="22"/>
  <c r="J390" i="22"/>
  <c r="J391" i="22"/>
  <c r="J392" i="22"/>
  <c r="J393" i="22"/>
  <c r="J394" i="22"/>
  <c r="J395" i="22"/>
  <c r="J396" i="22"/>
  <c r="J397" i="22"/>
  <c r="J398" i="22"/>
  <c r="J399" i="22"/>
  <c r="J400" i="22"/>
  <c r="J401" i="22"/>
  <c r="J402" i="22"/>
  <c r="J403" i="22"/>
  <c r="J404" i="22"/>
  <c r="J405" i="22"/>
  <c r="J406" i="22"/>
  <c r="J407" i="22"/>
  <c r="J408" i="22"/>
  <c r="J409" i="22"/>
  <c r="J410" i="22"/>
  <c r="J411" i="22"/>
  <c r="J412" i="22"/>
  <c r="J413" i="22"/>
  <c r="J414" i="22"/>
  <c r="J415" i="22"/>
  <c r="J416" i="22"/>
  <c r="J417" i="22"/>
  <c r="J418" i="22"/>
  <c r="J419" i="22"/>
  <c r="J420" i="22"/>
  <c r="J421" i="22"/>
  <c r="J422" i="22"/>
  <c r="J423" i="22"/>
  <c r="J424" i="22"/>
  <c r="J425" i="22"/>
  <c r="J426" i="22"/>
  <c r="J427" i="22"/>
  <c r="J428" i="22"/>
  <c r="J429" i="22"/>
  <c r="J430" i="22"/>
  <c r="J431" i="22"/>
  <c r="J432" i="22"/>
  <c r="J433" i="22"/>
  <c r="J434" i="22"/>
  <c r="J435" i="22"/>
  <c r="J436" i="22"/>
  <c r="J437" i="22"/>
  <c r="J438" i="22"/>
  <c r="J439" i="22"/>
  <c r="J440" i="22"/>
  <c r="J441" i="22"/>
  <c r="J442" i="22"/>
  <c r="J443" i="22"/>
  <c r="J444" i="22"/>
  <c r="J445" i="22"/>
  <c r="J446" i="22"/>
  <c r="J447" i="22"/>
  <c r="J448" i="22"/>
  <c r="J449" i="22"/>
  <c r="J450" i="22"/>
  <c r="J451" i="22"/>
  <c r="J452" i="22"/>
  <c r="J453" i="22"/>
  <c r="J454" i="22"/>
  <c r="J455" i="22"/>
  <c r="J456" i="22"/>
  <c r="J457" i="22"/>
  <c r="J458" i="22"/>
  <c r="J459" i="22"/>
  <c r="J460" i="22"/>
  <c r="J461" i="22"/>
  <c r="J462" i="22"/>
  <c r="J463" i="22"/>
  <c r="J464" i="22"/>
  <c r="J465" i="22"/>
  <c r="J466" i="22"/>
  <c r="J467" i="22"/>
  <c r="J468" i="22"/>
  <c r="J469" i="22"/>
  <c r="J470" i="22"/>
  <c r="J471" i="22"/>
  <c r="J472" i="22"/>
  <c r="J473" i="22"/>
  <c r="J474" i="22"/>
  <c r="J475" i="22"/>
  <c r="J476" i="22"/>
  <c r="J477" i="22"/>
  <c r="J478" i="22"/>
  <c r="J479" i="22"/>
  <c r="J480" i="22"/>
  <c r="J482" i="22"/>
  <c r="J483" i="22"/>
  <c r="J484" i="22"/>
  <c r="J485" i="22"/>
  <c r="J486" i="22"/>
  <c r="J487" i="22"/>
  <c r="J488" i="22"/>
  <c r="J489" i="22"/>
  <c r="J490" i="22"/>
  <c r="J491" i="22"/>
  <c r="J492" i="22"/>
  <c r="J493" i="22"/>
  <c r="J494" i="22"/>
  <c r="J495" i="22"/>
  <c r="J496" i="22"/>
  <c r="J497" i="22"/>
  <c r="J498" i="22"/>
  <c r="J499" i="22"/>
  <c r="J500" i="22"/>
  <c r="J501" i="22"/>
  <c r="J502" i="22"/>
  <c r="J503" i="22"/>
  <c r="J504" i="22"/>
  <c r="J505" i="22"/>
  <c r="J506" i="22"/>
  <c r="J507" i="22"/>
  <c r="J508" i="22"/>
  <c r="J509" i="22"/>
  <c r="J510" i="22"/>
  <c r="J511" i="22"/>
  <c r="J512" i="22"/>
  <c r="J513" i="22"/>
  <c r="J514" i="22"/>
  <c r="J515" i="22"/>
  <c r="J516" i="22"/>
  <c r="J517" i="22"/>
  <c r="J518" i="22"/>
  <c r="J519" i="22"/>
  <c r="J520" i="22"/>
  <c r="J521" i="22"/>
  <c r="J522" i="22"/>
  <c r="J523" i="22"/>
  <c r="J524" i="22"/>
  <c r="J525" i="22"/>
  <c r="J526" i="22"/>
  <c r="J527" i="22"/>
  <c r="J528" i="22"/>
  <c r="J529" i="22"/>
  <c r="J530" i="22"/>
  <c r="J531" i="22"/>
  <c r="J532" i="22"/>
  <c r="J533" i="22"/>
  <c r="J534" i="22"/>
  <c r="J535" i="22"/>
  <c r="J536" i="22"/>
  <c r="J537" i="22"/>
  <c r="J538" i="22"/>
  <c r="J539" i="22"/>
  <c r="J540" i="22"/>
  <c r="J541" i="22"/>
  <c r="J542" i="22"/>
  <c r="J543" i="22"/>
  <c r="J544" i="22"/>
  <c r="J545" i="22"/>
  <c r="J546" i="22"/>
  <c r="J547" i="22"/>
  <c r="J548" i="22"/>
  <c r="J549" i="22"/>
  <c r="J550" i="22"/>
  <c r="J551" i="22"/>
  <c r="J552" i="22"/>
  <c r="J553" i="22"/>
  <c r="J554" i="22"/>
  <c r="J555" i="22"/>
  <c r="J294" i="22"/>
  <c r="J556" i="22" s="1"/>
  <c r="J306" i="8"/>
  <c r="J307" i="8"/>
  <c r="J309" i="8"/>
  <c r="J310" i="8"/>
  <c r="J312" i="8"/>
  <c r="J313" i="8"/>
  <c r="J314" i="8"/>
  <c r="J315" i="8"/>
  <c r="J316" i="8"/>
  <c r="J317" i="8"/>
  <c r="J318" i="8"/>
  <c r="J319" i="8"/>
  <c r="J320" i="8"/>
  <c r="J321" i="8"/>
  <c r="J323" i="8"/>
  <c r="J324" i="8"/>
  <c r="J326" i="8"/>
  <c r="J327" i="8"/>
  <c r="J328" i="8"/>
  <c r="J329" i="8"/>
  <c r="J330" i="8"/>
  <c r="J331" i="8"/>
  <c r="J332" i="8"/>
  <c r="J333" i="8"/>
  <c r="J334" i="8"/>
  <c r="J335" i="8"/>
  <c r="J338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1" i="8"/>
  <c r="J362" i="8"/>
  <c r="J363" i="8"/>
  <c r="J364" i="8"/>
  <c r="J365" i="8"/>
  <c r="J366" i="8"/>
  <c r="J367" i="8"/>
  <c r="J368" i="8"/>
  <c r="J369" i="8"/>
  <c r="J371" i="8"/>
  <c r="J372" i="8"/>
  <c r="J373" i="8"/>
  <c r="J374" i="8"/>
  <c r="J375" i="8"/>
  <c r="J376" i="8"/>
  <c r="J377" i="8"/>
  <c r="J378" i="8"/>
  <c r="J379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7" i="8"/>
  <c r="J418" i="8"/>
  <c r="J419" i="8"/>
  <c r="J420" i="8"/>
  <c r="J422" i="8"/>
  <c r="J423" i="8"/>
  <c r="J424" i="8"/>
  <c r="J425" i="8"/>
  <c r="J426" i="8"/>
  <c r="J427" i="8"/>
  <c r="J428" i="8"/>
  <c r="J429" i="8"/>
  <c r="J430" i="8"/>
  <c r="J431" i="8"/>
  <c r="J433" i="8"/>
  <c r="J434" i="8"/>
  <c r="J435" i="8"/>
  <c r="J436" i="8"/>
  <c r="J437" i="8"/>
  <c r="J438" i="8"/>
  <c r="J439" i="8"/>
  <c r="J440" i="8"/>
  <c r="J441" i="8"/>
  <c r="J442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70" i="8"/>
  <c r="J471" i="8"/>
  <c r="J472" i="8"/>
  <c r="J473" i="8"/>
  <c r="J474" i="8"/>
  <c r="J475" i="8"/>
  <c r="J476" i="8"/>
  <c r="J477" i="8"/>
  <c r="J478" i="8"/>
  <c r="J479" i="8"/>
  <c r="J480" i="8"/>
  <c r="J482" i="8"/>
  <c r="J483" i="8"/>
  <c r="J484" i="8"/>
  <c r="J485" i="8"/>
  <c r="J486" i="8"/>
  <c r="J487" i="8"/>
  <c r="J488" i="8"/>
  <c r="J489" i="8"/>
  <c r="J491" i="8"/>
  <c r="J492" i="8"/>
  <c r="J493" i="8"/>
  <c r="J494" i="8"/>
  <c r="J496" i="8"/>
  <c r="J498" i="8"/>
  <c r="J499" i="8"/>
  <c r="J500" i="8"/>
  <c r="J501" i="8"/>
  <c r="J502" i="8"/>
  <c r="J503" i="8"/>
  <c r="J504" i="8"/>
  <c r="J505" i="8"/>
  <c r="J506" i="8"/>
  <c r="J507" i="8"/>
  <c r="J509" i="8"/>
  <c r="J510" i="8"/>
  <c r="J511" i="8"/>
  <c r="J512" i="8"/>
  <c r="J513" i="8"/>
  <c r="J514" i="8"/>
  <c r="J515" i="8"/>
  <c r="J516" i="8"/>
  <c r="J517" i="8"/>
  <c r="J518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3" i="8"/>
  <c r="J534" i="8"/>
  <c r="J535" i="8"/>
  <c r="J536" i="8"/>
  <c r="J537" i="8"/>
  <c r="J538" i="8"/>
  <c r="J539" i="8"/>
  <c r="J540" i="8"/>
  <c r="J541" i="8"/>
  <c r="J542" i="8"/>
  <c r="J543" i="8"/>
  <c r="J545" i="8"/>
  <c r="J546" i="8"/>
  <c r="J547" i="8"/>
  <c r="J548" i="8"/>
  <c r="J549" i="8"/>
  <c r="J550" i="8"/>
  <c r="J551" i="8"/>
  <c r="J552" i="8"/>
  <c r="J553" i="8"/>
  <c r="J554" i="8"/>
  <c r="J215" i="8"/>
  <c r="J216" i="8"/>
  <c r="J217" i="8"/>
  <c r="J218" i="8"/>
  <c r="J219" i="8"/>
  <c r="J220" i="8"/>
  <c r="J221" i="8"/>
  <c r="J222" i="8"/>
  <c r="J224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72" i="8" s="1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9" i="8"/>
  <c r="J10" i="8"/>
  <c r="J11" i="8"/>
  <c r="J12" i="8"/>
  <c r="J13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305" i="8"/>
  <c r="J8" i="8"/>
  <c r="J116" i="30"/>
  <c r="J117" i="30"/>
  <c r="J120" i="30"/>
  <c r="J121" i="30"/>
  <c r="J122" i="30"/>
  <c r="J123" i="30"/>
  <c r="J125" i="30"/>
  <c r="J126" i="30"/>
  <c r="J127" i="30"/>
  <c r="J128" i="30"/>
  <c r="J129" i="30"/>
  <c r="J130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5" i="30"/>
  <c r="J146" i="30"/>
  <c r="J147" i="30"/>
  <c r="J148" i="30"/>
  <c r="J150" i="30"/>
  <c r="J152" i="30"/>
  <c r="J153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2" i="30"/>
  <c r="J173" i="30"/>
  <c r="J174" i="30"/>
  <c r="J175" i="30"/>
  <c r="J176" i="30"/>
  <c r="J177" i="30"/>
  <c r="J178" i="30"/>
  <c r="J179" i="30"/>
  <c r="J180" i="30"/>
  <c r="J181" i="30"/>
  <c r="J182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5" i="30"/>
  <c r="J216" i="30"/>
  <c r="J217" i="30"/>
  <c r="J218" i="30"/>
  <c r="J219" i="30"/>
  <c r="J220" i="30"/>
  <c r="J221" i="30"/>
  <c r="J222" i="30"/>
  <c r="J224" i="30"/>
  <c r="J226" i="30"/>
  <c r="J227" i="30"/>
  <c r="J228" i="30"/>
  <c r="J229" i="30"/>
  <c r="J230" i="30"/>
  <c r="J231" i="30"/>
  <c r="J232" i="30"/>
  <c r="J233" i="30"/>
  <c r="J234" i="30"/>
  <c r="J235" i="30"/>
  <c r="J237" i="30"/>
  <c r="J238" i="30"/>
  <c r="J239" i="30"/>
  <c r="J240" i="30"/>
  <c r="J241" i="30"/>
  <c r="J242" i="30"/>
  <c r="J243" i="30"/>
  <c r="J244" i="30"/>
  <c r="J245" i="30"/>
  <c r="J246" i="30"/>
  <c r="J248" i="30"/>
  <c r="J250" i="30"/>
  <c r="J251" i="30"/>
  <c r="J252" i="30"/>
  <c r="J253" i="30"/>
  <c r="J254" i="30"/>
  <c r="J255" i="30"/>
  <c r="J256" i="30"/>
  <c r="J257" i="30"/>
  <c r="J258" i="30"/>
  <c r="J259" i="30"/>
  <c r="J261" i="30"/>
  <c r="J262" i="30"/>
  <c r="J263" i="30"/>
  <c r="J264" i="30"/>
  <c r="J265" i="30"/>
  <c r="J266" i="30"/>
  <c r="J267" i="30"/>
  <c r="J268" i="30"/>
  <c r="J269" i="30"/>
  <c r="J270" i="30"/>
  <c r="J273" i="30"/>
  <c r="J274" i="30"/>
  <c r="J275" i="30"/>
  <c r="J276" i="30"/>
  <c r="J277" i="30"/>
  <c r="J278" i="30"/>
  <c r="J279" i="30"/>
  <c r="J280" i="30"/>
  <c r="J281" i="30"/>
  <c r="J282" i="30"/>
  <c r="J283" i="30"/>
  <c r="J284" i="30"/>
  <c r="J285" i="30"/>
  <c r="J286" i="30"/>
  <c r="J287" i="30"/>
  <c r="J288" i="30"/>
  <c r="J289" i="30"/>
  <c r="J290" i="30"/>
  <c r="J292" i="30"/>
  <c r="J293" i="30"/>
  <c r="J294" i="30"/>
  <c r="J298" i="30"/>
  <c r="J299" i="30"/>
  <c r="J300" i="30"/>
  <c r="J301" i="30"/>
  <c r="J302" i="30"/>
  <c r="J303" i="30"/>
  <c r="J304" i="30"/>
  <c r="J305" i="30"/>
  <c r="J306" i="30"/>
  <c r="J307" i="30"/>
  <c r="J309" i="30"/>
  <c r="J310" i="30"/>
  <c r="J312" i="30"/>
  <c r="J313" i="30"/>
  <c r="J314" i="30"/>
  <c r="J315" i="30"/>
  <c r="J316" i="30"/>
  <c r="J317" i="30"/>
  <c r="J318" i="30"/>
  <c r="J319" i="30"/>
  <c r="J320" i="30"/>
  <c r="J321" i="30"/>
  <c r="J323" i="30"/>
  <c r="J324" i="30"/>
  <c r="J326" i="30"/>
  <c r="J327" i="30"/>
  <c r="J328" i="30"/>
  <c r="J329" i="30"/>
  <c r="J330" i="30"/>
  <c r="J331" i="30"/>
  <c r="J332" i="30"/>
  <c r="J333" i="30"/>
  <c r="J334" i="30"/>
  <c r="J335" i="30"/>
  <c r="J338" i="30"/>
  <c r="J339" i="30"/>
  <c r="J340" i="30"/>
  <c r="J341" i="30"/>
  <c r="J342" i="30"/>
  <c r="J343" i="30"/>
  <c r="J344" i="30"/>
  <c r="J345" i="30"/>
  <c r="J346" i="30"/>
  <c r="J347" i="30"/>
  <c r="J348" i="30"/>
  <c r="J349" i="30"/>
  <c r="J350" i="30"/>
  <c r="J351" i="30"/>
  <c r="J352" i="30"/>
  <c r="J353" i="30"/>
  <c r="J354" i="30"/>
  <c r="J355" i="30"/>
  <c r="J356" i="30"/>
  <c r="J357" i="30"/>
  <c r="J358" i="30"/>
  <c r="J359" i="30"/>
  <c r="J360" i="30"/>
  <c r="J361" i="30"/>
  <c r="J362" i="30"/>
  <c r="J363" i="30"/>
  <c r="J364" i="30"/>
  <c r="J365" i="30"/>
  <c r="J366" i="30"/>
  <c r="J367" i="30"/>
  <c r="J368" i="30"/>
  <c r="J369" i="30"/>
  <c r="J370" i="30"/>
  <c r="J371" i="30"/>
  <c r="J372" i="30"/>
  <c r="J373" i="30"/>
  <c r="J374" i="30"/>
  <c r="J375" i="30"/>
  <c r="J376" i="30"/>
  <c r="J377" i="30"/>
  <c r="J378" i="30"/>
  <c r="J379" i="30"/>
  <c r="J380" i="30"/>
  <c r="J381" i="30"/>
  <c r="J382" i="30"/>
  <c r="J383" i="30"/>
  <c r="J384" i="30"/>
  <c r="J385" i="30"/>
  <c r="J386" i="30"/>
  <c r="J387" i="30"/>
  <c r="J388" i="30"/>
  <c r="J389" i="30"/>
  <c r="J390" i="30"/>
  <c r="J391" i="30"/>
  <c r="J392" i="30"/>
  <c r="J393" i="30"/>
  <c r="J394" i="30"/>
  <c r="J395" i="30"/>
  <c r="J396" i="30"/>
  <c r="J397" i="30"/>
  <c r="J398" i="30"/>
  <c r="J399" i="30"/>
  <c r="J400" i="30"/>
  <c r="J401" i="30"/>
  <c r="J402" i="30"/>
  <c r="J403" i="30"/>
  <c r="J404" i="30"/>
  <c r="J405" i="30"/>
  <c r="J406" i="30"/>
  <c r="J407" i="30"/>
  <c r="J408" i="30"/>
  <c r="J409" i="30"/>
  <c r="J410" i="30"/>
  <c r="J411" i="30"/>
  <c r="J412" i="30"/>
  <c r="J413" i="30"/>
  <c r="J414" i="30"/>
  <c r="J415" i="30"/>
  <c r="J416" i="30"/>
  <c r="J417" i="30"/>
  <c r="J418" i="30"/>
  <c r="J419" i="30"/>
  <c r="J420" i="30"/>
  <c r="J421" i="30"/>
  <c r="J422" i="30"/>
  <c r="J423" i="30"/>
  <c r="J424" i="30"/>
  <c r="J425" i="30"/>
  <c r="J426" i="30"/>
  <c r="J427" i="30"/>
  <c r="J428" i="30"/>
  <c r="J429" i="30"/>
  <c r="J430" i="30"/>
  <c r="J431" i="30"/>
  <c r="J432" i="30"/>
  <c r="J433" i="30"/>
  <c r="J434" i="30"/>
  <c r="J435" i="30"/>
  <c r="J436" i="30"/>
  <c r="J437" i="30"/>
  <c r="J438" i="30"/>
  <c r="J439" i="30"/>
  <c r="J440" i="30"/>
  <c r="J441" i="30"/>
  <c r="J442" i="30"/>
  <c r="J443" i="30"/>
  <c r="J444" i="30"/>
  <c r="J445" i="30"/>
  <c r="J446" i="30"/>
  <c r="J447" i="30"/>
  <c r="J448" i="30"/>
  <c r="J449" i="30"/>
  <c r="J450" i="30"/>
  <c r="J451" i="30"/>
  <c r="J452" i="30"/>
  <c r="J453" i="30"/>
  <c r="J454" i="30"/>
  <c r="J455" i="30"/>
  <c r="J456" i="30"/>
  <c r="J457" i="30"/>
  <c r="J458" i="30"/>
  <c r="J459" i="30"/>
  <c r="J460" i="30"/>
  <c r="J461" i="30"/>
  <c r="J462" i="30"/>
  <c r="J463" i="30"/>
  <c r="J464" i="30"/>
  <c r="J465" i="30"/>
  <c r="J466" i="30"/>
  <c r="J467" i="30"/>
  <c r="J468" i="30"/>
  <c r="J469" i="30"/>
  <c r="J470" i="30"/>
  <c r="J471" i="30"/>
  <c r="J472" i="30"/>
  <c r="J473" i="30"/>
  <c r="J474" i="30"/>
  <c r="J475" i="30"/>
  <c r="J476" i="30"/>
  <c r="J477" i="30"/>
  <c r="J478" i="30"/>
  <c r="J479" i="30"/>
  <c r="J480" i="30"/>
  <c r="J482" i="30"/>
  <c r="J483" i="30"/>
  <c r="J484" i="30"/>
  <c r="J485" i="30"/>
  <c r="J486" i="30"/>
  <c r="J487" i="30"/>
  <c r="J488" i="30"/>
  <c r="J489" i="30"/>
  <c r="J490" i="30"/>
  <c r="J491" i="30"/>
  <c r="J492" i="30"/>
  <c r="J493" i="30"/>
  <c r="J494" i="30"/>
  <c r="J495" i="30"/>
  <c r="J496" i="30"/>
  <c r="J497" i="30"/>
  <c r="J498" i="30"/>
  <c r="J499" i="30"/>
  <c r="J500" i="30"/>
  <c r="J501" i="30"/>
  <c r="J502" i="30"/>
  <c r="J503" i="30"/>
  <c r="J504" i="30"/>
  <c r="J505" i="30"/>
  <c r="J506" i="30"/>
  <c r="J507" i="30"/>
  <c r="J508" i="30"/>
  <c r="J509" i="30"/>
  <c r="J510" i="30"/>
  <c r="J511" i="30"/>
  <c r="J512" i="30"/>
  <c r="J513" i="30"/>
  <c r="J514" i="30"/>
  <c r="J515" i="30"/>
  <c r="J516" i="30"/>
  <c r="J517" i="30"/>
  <c r="J518" i="30"/>
  <c r="J519" i="30"/>
  <c r="J520" i="30"/>
  <c r="J521" i="30"/>
  <c r="J522" i="30"/>
  <c r="J523" i="30"/>
  <c r="J524" i="30"/>
  <c r="J525" i="30"/>
  <c r="J526" i="30"/>
  <c r="J527" i="30"/>
  <c r="J528" i="30"/>
  <c r="J529" i="30"/>
  <c r="J530" i="30"/>
  <c r="J531" i="30"/>
  <c r="J532" i="30"/>
  <c r="J533" i="30"/>
  <c r="J534" i="30"/>
  <c r="J535" i="30"/>
  <c r="J536" i="30"/>
  <c r="J537" i="30"/>
  <c r="J538" i="30"/>
  <c r="J539" i="30"/>
  <c r="J540" i="30"/>
  <c r="J541" i="30"/>
  <c r="J542" i="30"/>
  <c r="J543" i="30"/>
  <c r="J544" i="30"/>
  <c r="J545" i="30"/>
  <c r="J546" i="30"/>
  <c r="J547" i="30"/>
  <c r="J548" i="30"/>
  <c r="J549" i="30"/>
  <c r="J550" i="30"/>
  <c r="J551" i="30"/>
  <c r="J552" i="30"/>
  <c r="J553" i="30"/>
  <c r="J554" i="30"/>
  <c r="J555" i="30"/>
  <c r="J556" i="30"/>
  <c r="J557" i="30"/>
  <c r="J558" i="30"/>
  <c r="J559" i="30"/>
  <c r="J560" i="30"/>
  <c r="J561" i="30"/>
  <c r="J562" i="30"/>
  <c r="J563" i="30"/>
  <c r="J564" i="30"/>
  <c r="J565" i="30"/>
  <c r="J566" i="30"/>
  <c r="J567" i="30"/>
  <c r="J568" i="30"/>
  <c r="J569" i="30"/>
  <c r="J570" i="30"/>
  <c r="J571" i="30"/>
  <c r="J572" i="30"/>
  <c r="J573" i="30"/>
  <c r="J574" i="30"/>
  <c r="J575" i="30"/>
  <c r="J576" i="30"/>
  <c r="J577" i="30"/>
  <c r="J578" i="30"/>
  <c r="J579" i="30"/>
  <c r="J580" i="30"/>
  <c r="J581" i="30"/>
  <c r="J582" i="30"/>
  <c r="J583" i="30"/>
  <c r="J584" i="30"/>
  <c r="J585" i="30"/>
  <c r="J586" i="30"/>
  <c r="J587" i="30"/>
  <c r="J588" i="30"/>
  <c r="J589" i="30"/>
  <c r="J590" i="30"/>
  <c r="J591" i="30"/>
  <c r="J592" i="30"/>
  <c r="J593" i="30"/>
  <c r="J594" i="30"/>
  <c r="J595" i="30"/>
  <c r="J596" i="30"/>
  <c r="J597" i="30"/>
  <c r="J598" i="30"/>
  <c r="J599" i="30"/>
  <c r="J600" i="30"/>
  <c r="J601" i="30"/>
  <c r="J602" i="30"/>
  <c r="J603" i="30"/>
  <c r="J604" i="30"/>
  <c r="J605" i="30"/>
  <c r="J606" i="30"/>
  <c r="J607" i="30"/>
  <c r="J608" i="30"/>
  <c r="J609" i="30"/>
  <c r="J610" i="30"/>
  <c r="J611" i="30"/>
  <c r="J612" i="30"/>
  <c r="J613" i="30"/>
  <c r="J614" i="30"/>
  <c r="J615" i="30"/>
  <c r="J616" i="30"/>
  <c r="J617" i="30"/>
  <c r="J618" i="30"/>
  <c r="J619" i="30"/>
  <c r="J620" i="30"/>
  <c r="J621" i="30"/>
  <c r="J622" i="30"/>
  <c r="J623" i="30"/>
  <c r="J624" i="30"/>
  <c r="J625" i="30"/>
  <c r="J626" i="30"/>
  <c r="J627" i="30"/>
  <c r="J628" i="30"/>
  <c r="J629" i="30"/>
  <c r="J630" i="30"/>
  <c r="J631" i="30"/>
  <c r="J632" i="30"/>
  <c r="J633" i="30"/>
  <c r="J634" i="30"/>
  <c r="J635" i="30"/>
  <c r="J636" i="30"/>
  <c r="J637" i="30"/>
  <c r="J638" i="30"/>
  <c r="J639" i="30"/>
  <c r="J640" i="30"/>
  <c r="J641" i="30"/>
  <c r="J642" i="30"/>
  <c r="J643" i="30"/>
  <c r="J644" i="30"/>
  <c r="J645" i="30"/>
  <c r="J646" i="30"/>
  <c r="J647" i="30"/>
  <c r="J648" i="30"/>
  <c r="J649" i="30"/>
  <c r="J650" i="30"/>
  <c r="J651" i="30"/>
  <c r="J652" i="30"/>
  <c r="J653" i="30"/>
  <c r="J654" i="30"/>
  <c r="J655" i="30"/>
  <c r="J656" i="30"/>
  <c r="J657" i="30"/>
  <c r="J658" i="30"/>
  <c r="J659" i="30"/>
  <c r="J660" i="30"/>
  <c r="J661" i="30"/>
  <c r="J662" i="30"/>
  <c r="J663" i="30"/>
  <c r="J664" i="30"/>
  <c r="J665" i="30"/>
  <c r="J666" i="30"/>
  <c r="J667" i="30"/>
  <c r="J668" i="30"/>
  <c r="J669" i="30"/>
  <c r="J670" i="30"/>
  <c r="J671" i="30"/>
  <c r="J672" i="30"/>
  <c r="J673" i="30"/>
  <c r="J674" i="30"/>
  <c r="J675" i="30"/>
  <c r="J676" i="30"/>
  <c r="J677" i="30"/>
  <c r="J678" i="30"/>
  <c r="J679" i="30"/>
  <c r="J680" i="30"/>
  <c r="J681" i="30"/>
  <c r="J682" i="30"/>
  <c r="J683" i="30"/>
  <c r="J684" i="30"/>
  <c r="J685" i="30"/>
  <c r="J686" i="30"/>
  <c r="J687" i="30"/>
  <c r="J688" i="30"/>
  <c r="J689" i="30"/>
  <c r="J690" i="30"/>
  <c r="J691" i="30"/>
  <c r="J692" i="30"/>
  <c r="J693" i="30"/>
  <c r="J694" i="30"/>
  <c r="J695" i="30"/>
  <c r="J696" i="30"/>
  <c r="J697" i="30"/>
  <c r="J698" i="30"/>
  <c r="J699" i="30"/>
  <c r="J700" i="30"/>
  <c r="J701" i="30"/>
  <c r="J702" i="30"/>
  <c r="J703" i="30"/>
  <c r="J704" i="30"/>
  <c r="J705" i="30"/>
  <c r="J706" i="30"/>
  <c r="J707" i="30"/>
  <c r="J708" i="30"/>
  <c r="J709" i="30"/>
  <c r="J710" i="30"/>
  <c r="J711" i="30"/>
  <c r="J712" i="30"/>
  <c r="J713" i="30"/>
  <c r="J714" i="30"/>
  <c r="J715" i="30"/>
  <c r="J716" i="30"/>
  <c r="J717" i="30"/>
  <c r="J718" i="30"/>
  <c r="J719" i="30"/>
  <c r="J720" i="30"/>
  <c r="J721" i="30"/>
  <c r="J722" i="30"/>
  <c r="J723" i="30"/>
  <c r="J724" i="30"/>
  <c r="J725" i="30"/>
  <c r="J726" i="30"/>
  <c r="J727" i="30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2" i="6"/>
  <c r="J293" i="6"/>
  <c r="J294" i="6"/>
  <c r="J298" i="6"/>
  <c r="J299" i="6"/>
  <c r="J300" i="6"/>
  <c r="J301" i="6"/>
  <c r="J302" i="6"/>
  <c r="J303" i="6"/>
  <c r="J304" i="6"/>
  <c r="J305" i="6"/>
  <c r="J306" i="6"/>
  <c r="J307" i="6"/>
  <c r="J309" i="6"/>
  <c r="J310" i="6"/>
  <c r="J312" i="6"/>
  <c r="J313" i="6"/>
  <c r="J314" i="6"/>
  <c r="J315" i="6"/>
  <c r="J316" i="6"/>
  <c r="J317" i="6"/>
  <c r="J318" i="6"/>
  <c r="J319" i="6"/>
  <c r="J320" i="6"/>
  <c r="J321" i="6"/>
  <c r="J323" i="6"/>
  <c r="J324" i="6"/>
  <c r="J326" i="6"/>
  <c r="J327" i="6"/>
  <c r="J328" i="6"/>
  <c r="J329" i="6"/>
  <c r="J330" i="6"/>
  <c r="J331" i="6"/>
  <c r="J332" i="6"/>
  <c r="J333" i="6"/>
  <c r="J334" i="6"/>
  <c r="J335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4" i="6"/>
  <c r="J445" i="6"/>
  <c r="J446" i="6"/>
  <c r="J447" i="6"/>
  <c r="J448" i="6"/>
  <c r="J449" i="6"/>
  <c r="J450" i="6"/>
  <c r="J482" i="6"/>
  <c r="J483" i="6"/>
  <c r="J484" i="6"/>
  <c r="J485" i="6"/>
  <c r="J486" i="6"/>
  <c r="J487" i="6"/>
  <c r="J488" i="6"/>
  <c r="J489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277" i="6"/>
  <c r="J9" i="6"/>
  <c r="J10" i="6"/>
  <c r="J11" i="6"/>
  <c r="J12" i="6"/>
  <c r="J13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40" i="6"/>
  <c r="J41" i="6"/>
  <c r="J42" i="6"/>
  <c r="J43" i="6"/>
  <c r="J44" i="6"/>
  <c r="J45" i="6"/>
  <c r="J46" i="6"/>
  <c r="J47" i="6"/>
  <c r="J48" i="6"/>
  <c r="J49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5" i="6"/>
  <c r="J216" i="6"/>
  <c r="J217" i="6"/>
  <c r="J218" i="6"/>
  <c r="J219" i="6"/>
  <c r="J220" i="6"/>
  <c r="J221" i="6"/>
  <c r="J222" i="6"/>
  <c r="J224" i="6"/>
  <c r="J226" i="6"/>
  <c r="J227" i="6"/>
  <c r="J228" i="6"/>
  <c r="J229" i="6"/>
  <c r="J230" i="6"/>
  <c r="J231" i="6"/>
  <c r="J232" i="6"/>
  <c r="J233" i="6"/>
  <c r="J234" i="6"/>
  <c r="J235" i="6"/>
  <c r="J237" i="6"/>
  <c r="J238" i="6"/>
  <c r="J239" i="6"/>
  <c r="J240" i="6"/>
  <c r="J241" i="6"/>
  <c r="J242" i="6"/>
  <c r="J243" i="6"/>
  <c r="J244" i="6"/>
  <c r="J245" i="6"/>
  <c r="J246" i="6"/>
  <c r="J8" i="6"/>
  <c r="I50" i="28" l="1"/>
  <c r="I272" i="28" s="1"/>
  <c r="I272" i="12"/>
  <c r="M184" i="28"/>
  <c r="O184" i="28" s="1"/>
  <c r="M272" i="30"/>
  <c r="M556" i="27"/>
  <c r="O556" i="27" s="1"/>
  <c r="O184" i="30"/>
  <c r="M556" i="15"/>
  <c r="O556" i="15" s="1"/>
  <c r="O296" i="15"/>
  <c r="M556" i="11"/>
  <c r="O556" i="11" s="1"/>
  <c r="O337" i="11"/>
  <c r="M556" i="42"/>
  <c r="O556" i="42" s="1"/>
  <c r="O481" i="42"/>
  <c r="M556" i="19"/>
  <c r="O556" i="19" s="1"/>
  <c r="O337" i="19"/>
  <c r="M556" i="10"/>
  <c r="O556" i="10" s="1"/>
  <c r="O337" i="10"/>
  <c r="M481" i="28"/>
  <c r="O481" i="28" s="1"/>
  <c r="M272" i="19"/>
  <c r="O272" i="19" s="1"/>
  <c r="O50" i="19"/>
  <c r="O39" i="28"/>
  <c r="M50" i="28"/>
  <c r="O50" i="28" s="1"/>
  <c r="M272" i="6"/>
  <c r="O272" i="6" s="1"/>
  <c r="O247" i="6"/>
  <c r="M247" i="28"/>
  <c r="M556" i="21"/>
  <c r="O556" i="21" s="1"/>
  <c r="O296" i="21"/>
  <c r="M556" i="25"/>
  <c r="O556" i="25" s="1"/>
  <c r="M296" i="28"/>
  <c r="O296" i="28" s="1"/>
  <c r="O296" i="25"/>
  <c r="M272" i="25"/>
  <c r="O272" i="25" s="1"/>
  <c r="O50" i="25"/>
  <c r="M556" i="22"/>
  <c r="O556" i="22" s="1"/>
  <c r="O337" i="22"/>
  <c r="M556" i="8"/>
  <c r="O556" i="8" s="1"/>
  <c r="O337" i="8"/>
  <c r="O170" i="28"/>
  <c r="O170" i="30"/>
  <c r="O272" i="30"/>
  <c r="M556" i="6"/>
  <c r="M337" i="28"/>
  <c r="O337" i="28" s="1"/>
  <c r="O337" i="6"/>
  <c r="I337" i="28"/>
  <c r="J13" i="28"/>
  <c r="I271" i="28"/>
  <c r="G443" i="6"/>
  <c r="F443" i="6"/>
  <c r="O247" i="28" l="1"/>
  <c r="M272" i="28"/>
  <c r="O272" i="28" s="1"/>
  <c r="M556" i="28"/>
  <c r="O556" i="28" s="1"/>
  <c r="O556" i="6"/>
  <c r="G480" i="28"/>
  <c r="F15" i="28"/>
  <c r="G15" i="28"/>
  <c r="H15" i="28"/>
  <c r="F16" i="28"/>
  <c r="G16" i="28"/>
  <c r="H16" i="28"/>
  <c r="J16" i="28" s="1"/>
  <c r="F18" i="28"/>
  <c r="G18" i="28"/>
  <c r="H18" i="28"/>
  <c r="J18" i="28" s="1"/>
  <c r="F19" i="28"/>
  <c r="G19" i="28"/>
  <c r="H19" i="28"/>
  <c r="J19" i="28" s="1"/>
  <c r="F20" i="28"/>
  <c r="G20" i="28"/>
  <c r="H20" i="28"/>
  <c r="J20" i="28" s="1"/>
  <c r="F21" i="28"/>
  <c r="G21" i="28"/>
  <c r="H21" i="28"/>
  <c r="J21" i="28" s="1"/>
  <c r="F22" i="28"/>
  <c r="G22" i="28"/>
  <c r="H22" i="28"/>
  <c r="J22" i="28" s="1"/>
  <c r="F23" i="28"/>
  <c r="G23" i="28"/>
  <c r="H23" i="28"/>
  <c r="J23" i="28" s="1"/>
  <c r="F24" i="28"/>
  <c r="G24" i="28"/>
  <c r="H24" i="28"/>
  <c r="J24" i="28" s="1"/>
  <c r="F25" i="28"/>
  <c r="G25" i="28"/>
  <c r="H25" i="28"/>
  <c r="J25" i="28" s="1"/>
  <c r="F26" i="28"/>
  <c r="G26" i="28"/>
  <c r="H26" i="28"/>
  <c r="J26" i="28" s="1"/>
  <c r="F27" i="28"/>
  <c r="G27" i="28"/>
  <c r="H27" i="28"/>
  <c r="J27" i="28" s="1"/>
  <c r="F29" i="28"/>
  <c r="G29" i="28"/>
  <c r="H29" i="28"/>
  <c r="J29" i="28" s="1"/>
  <c r="F30" i="28"/>
  <c r="G30" i="28"/>
  <c r="H30" i="28"/>
  <c r="J30" i="28" s="1"/>
  <c r="F31" i="28"/>
  <c r="G31" i="28"/>
  <c r="H31" i="28"/>
  <c r="J31" i="28" s="1"/>
  <c r="F32" i="28"/>
  <c r="G32" i="28"/>
  <c r="H32" i="28"/>
  <c r="J32" i="28" s="1"/>
  <c r="F33" i="28"/>
  <c r="G33" i="28"/>
  <c r="H33" i="28"/>
  <c r="J33" i="28" s="1"/>
  <c r="F34" i="28"/>
  <c r="G34" i="28"/>
  <c r="H34" i="28"/>
  <c r="J34" i="28" s="1"/>
  <c r="F35" i="28"/>
  <c r="G35" i="28"/>
  <c r="H35" i="28"/>
  <c r="J35" i="28" s="1"/>
  <c r="F36" i="28"/>
  <c r="G36" i="28"/>
  <c r="H36" i="28"/>
  <c r="J36" i="28" s="1"/>
  <c r="F37" i="28"/>
  <c r="G37" i="28"/>
  <c r="H37" i="28"/>
  <c r="J37" i="28" s="1"/>
  <c r="F38" i="28"/>
  <c r="G38" i="28"/>
  <c r="H38" i="28"/>
  <c r="J38" i="28" s="1"/>
  <c r="G40" i="28"/>
  <c r="F41" i="28"/>
  <c r="G41" i="28"/>
  <c r="H41" i="28"/>
  <c r="J41" i="28" s="1"/>
  <c r="F42" i="28"/>
  <c r="G42" i="28"/>
  <c r="H42" i="28"/>
  <c r="J42" i="28" s="1"/>
  <c r="F43" i="28"/>
  <c r="G43" i="28"/>
  <c r="H43" i="28"/>
  <c r="J43" i="28" s="1"/>
  <c r="F44" i="28"/>
  <c r="G44" i="28"/>
  <c r="H44" i="28"/>
  <c r="J44" i="28" s="1"/>
  <c r="F45" i="28"/>
  <c r="G45" i="28"/>
  <c r="H45" i="28"/>
  <c r="J45" i="28" s="1"/>
  <c r="F46" i="28"/>
  <c r="G46" i="28"/>
  <c r="H46" i="28"/>
  <c r="J46" i="28" s="1"/>
  <c r="F47" i="28"/>
  <c r="G47" i="28"/>
  <c r="H47" i="28"/>
  <c r="J47" i="28" s="1"/>
  <c r="F48" i="28"/>
  <c r="G48" i="28"/>
  <c r="H48" i="28"/>
  <c r="J48" i="28" s="1"/>
  <c r="F49" i="28"/>
  <c r="G49" i="28"/>
  <c r="H49" i="28"/>
  <c r="J49" i="28" s="1"/>
  <c r="F51" i="28"/>
  <c r="G51" i="28"/>
  <c r="H51" i="28"/>
  <c r="J51" i="28" s="1"/>
  <c r="F52" i="28"/>
  <c r="G52" i="28"/>
  <c r="H52" i="28"/>
  <c r="J52" i="28" s="1"/>
  <c r="F54" i="28"/>
  <c r="G54" i="28"/>
  <c r="H54" i="28"/>
  <c r="J54" i="28" s="1"/>
  <c r="F55" i="28"/>
  <c r="G55" i="28"/>
  <c r="H55" i="28"/>
  <c r="J55" i="28" s="1"/>
  <c r="F56" i="28"/>
  <c r="G56" i="28"/>
  <c r="H56" i="28"/>
  <c r="J56" i="28" s="1"/>
  <c r="F57" i="28"/>
  <c r="G57" i="28"/>
  <c r="H57" i="28"/>
  <c r="J57" i="28" s="1"/>
  <c r="F58" i="28"/>
  <c r="G58" i="28"/>
  <c r="H58" i="28"/>
  <c r="J58" i="28" s="1"/>
  <c r="F59" i="28"/>
  <c r="G59" i="28"/>
  <c r="H59" i="28"/>
  <c r="J59" i="28" s="1"/>
  <c r="F60" i="28"/>
  <c r="G60" i="28"/>
  <c r="H60" i="28"/>
  <c r="J60" i="28" s="1"/>
  <c r="F61" i="28"/>
  <c r="G61" i="28"/>
  <c r="H61" i="28"/>
  <c r="J61" i="28" s="1"/>
  <c r="F62" i="28"/>
  <c r="G62" i="28"/>
  <c r="H62" i="28"/>
  <c r="J62" i="28" s="1"/>
  <c r="F63" i="28"/>
  <c r="G63" i="28"/>
  <c r="H63" i="28"/>
  <c r="J63" i="28" s="1"/>
  <c r="F65" i="28"/>
  <c r="G65" i="28"/>
  <c r="H65" i="28"/>
  <c r="J65" i="28" s="1"/>
  <c r="F66" i="28"/>
  <c r="G66" i="28"/>
  <c r="H66" i="28"/>
  <c r="J66" i="28" s="1"/>
  <c r="F67" i="28"/>
  <c r="G67" i="28"/>
  <c r="H67" i="28"/>
  <c r="J67" i="28" s="1"/>
  <c r="F68" i="28"/>
  <c r="G68" i="28"/>
  <c r="H68" i="28"/>
  <c r="J68" i="28" s="1"/>
  <c r="F69" i="28"/>
  <c r="G69" i="28"/>
  <c r="H69" i="28"/>
  <c r="J69" i="28" s="1"/>
  <c r="F70" i="28"/>
  <c r="G70" i="28"/>
  <c r="H70" i="28"/>
  <c r="J70" i="28" s="1"/>
  <c r="F71" i="28"/>
  <c r="G71" i="28"/>
  <c r="H71" i="28"/>
  <c r="J71" i="28" s="1"/>
  <c r="F72" i="28"/>
  <c r="G72" i="28"/>
  <c r="H72" i="28"/>
  <c r="J72" i="28" s="1"/>
  <c r="F73" i="28"/>
  <c r="G73" i="28"/>
  <c r="H73" i="28"/>
  <c r="J73" i="28" s="1"/>
  <c r="F74" i="28"/>
  <c r="G74" i="28"/>
  <c r="H74" i="28"/>
  <c r="J74" i="28" s="1"/>
  <c r="F76" i="28"/>
  <c r="G76" i="28"/>
  <c r="H76" i="28"/>
  <c r="J76" i="28" s="1"/>
  <c r="F77" i="28"/>
  <c r="G77" i="28"/>
  <c r="H77" i="28"/>
  <c r="J77" i="28" s="1"/>
  <c r="F78" i="28"/>
  <c r="G78" i="28"/>
  <c r="H78" i="28"/>
  <c r="J78" i="28" s="1"/>
  <c r="F79" i="28"/>
  <c r="G79" i="28"/>
  <c r="H79" i="28"/>
  <c r="J79" i="28" s="1"/>
  <c r="F80" i="28"/>
  <c r="G80" i="28"/>
  <c r="H80" i="28"/>
  <c r="J80" i="28" s="1"/>
  <c r="F81" i="28"/>
  <c r="G81" i="28"/>
  <c r="H81" i="28"/>
  <c r="J81" i="28" s="1"/>
  <c r="F82" i="28"/>
  <c r="G82" i="28"/>
  <c r="H82" i="28"/>
  <c r="J82" i="28" s="1"/>
  <c r="F83" i="28"/>
  <c r="G83" i="28"/>
  <c r="H83" i="28"/>
  <c r="J83" i="28" s="1"/>
  <c r="F84" i="28"/>
  <c r="G84" i="28"/>
  <c r="H84" i="28"/>
  <c r="J84" i="28" s="1"/>
  <c r="F85" i="28"/>
  <c r="G85" i="28"/>
  <c r="H85" i="28"/>
  <c r="J85" i="28" s="1"/>
  <c r="F88" i="28"/>
  <c r="G88" i="28"/>
  <c r="H88" i="28"/>
  <c r="J88" i="28" s="1"/>
  <c r="F89" i="28"/>
  <c r="G89" i="28"/>
  <c r="H89" i="28"/>
  <c r="J89" i="28" s="1"/>
  <c r="F90" i="28"/>
  <c r="G90" i="28"/>
  <c r="H90" i="28"/>
  <c r="J90" i="28" s="1"/>
  <c r="F92" i="28"/>
  <c r="G92" i="28"/>
  <c r="H92" i="28"/>
  <c r="J92" i="28" s="1"/>
  <c r="F93" i="28"/>
  <c r="G93" i="28"/>
  <c r="H93" i="28"/>
  <c r="J93" i="28" s="1"/>
  <c r="F94" i="28"/>
  <c r="G94" i="28"/>
  <c r="H94" i="28"/>
  <c r="J94" i="28" s="1"/>
  <c r="F95" i="28"/>
  <c r="G95" i="28"/>
  <c r="H95" i="28"/>
  <c r="J95" i="28" s="1"/>
  <c r="F96" i="28"/>
  <c r="G96" i="28"/>
  <c r="H96" i="28"/>
  <c r="J96" i="28" s="1"/>
  <c r="F97" i="28"/>
  <c r="G97" i="28"/>
  <c r="H97" i="28"/>
  <c r="J97" i="28" s="1"/>
  <c r="F98" i="28"/>
  <c r="G98" i="28"/>
  <c r="H98" i="28"/>
  <c r="J98" i="28" s="1"/>
  <c r="F99" i="28"/>
  <c r="G99" i="28"/>
  <c r="H99" i="28"/>
  <c r="J99" i="28" s="1"/>
  <c r="F102" i="28"/>
  <c r="G102" i="28"/>
  <c r="H102" i="28"/>
  <c r="J102" i="28" s="1"/>
  <c r="F103" i="28"/>
  <c r="G103" i="28"/>
  <c r="H103" i="28"/>
  <c r="J103" i="28" s="1"/>
  <c r="F104" i="28"/>
  <c r="G104" i="28"/>
  <c r="H104" i="28"/>
  <c r="J104" i="28" s="1"/>
  <c r="F105" i="28"/>
  <c r="G105" i="28"/>
  <c r="H105" i="28"/>
  <c r="J105" i="28" s="1"/>
  <c r="F106" i="28"/>
  <c r="G106" i="28"/>
  <c r="H106" i="28"/>
  <c r="J106" i="28" s="1"/>
  <c r="F107" i="28"/>
  <c r="G107" i="28"/>
  <c r="H107" i="28"/>
  <c r="J107" i="28" s="1"/>
  <c r="F109" i="28"/>
  <c r="G109" i="28"/>
  <c r="H109" i="28"/>
  <c r="J109" i="28" s="1"/>
  <c r="F110" i="28"/>
  <c r="G110" i="28"/>
  <c r="H110" i="28"/>
  <c r="J110" i="28" s="1"/>
  <c r="F111" i="28"/>
  <c r="G111" i="28"/>
  <c r="H111" i="28"/>
  <c r="J111" i="28" s="1"/>
  <c r="F112" i="28"/>
  <c r="G112" i="28"/>
  <c r="H112" i="28"/>
  <c r="J112" i="28" s="1"/>
  <c r="F113" i="28"/>
  <c r="G113" i="28"/>
  <c r="H113" i="28"/>
  <c r="J113" i="28" s="1"/>
  <c r="F114" i="28"/>
  <c r="G114" i="28"/>
  <c r="H114" i="28"/>
  <c r="J114" i="28" s="1"/>
  <c r="F116" i="28"/>
  <c r="G116" i="28"/>
  <c r="H116" i="28"/>
  <c r="J116" i="28" s="1"/>
  <c r="F117" i="28"/>
  <c r="G117" i="28"/>
  <c r="H117" i="28"/>
  <c r="J117" i="28" s="1"/>
  <c r="F118" i="28"/>
  <c r="G118" i="28"/>
  <c r="F119" i="28"/>
  <c r="G119" i="28"/>
  <c r="F120" i="28"/>
  <c r="G120" i="28"/>
  <c r="H120" i="28"/>
  <c r="J120" i="28" s="1"/>
  <c r="F121" i="28"/>
  <c r="G121" i="28"/>
  <c r="H121" i="28"/>
  <c r="J121" i="28" s="1"/>
  <c r="F122" i="28"/>
  <c r="G122" i="28"/>
  <c r="H122" i="28"/>
  <c r="J122" i="28" s="1"/>
  <c r="F123" i="28"/>
  <c r="G123" i="28"/>
  <c r="H123" i="28"/>
  <c r="J123" i="28" s="1"/>
  <c r="F125" i="28"/>
  <c r="G125" i="28"/>
  <c r="H125" i="28"/>
  <c r="J125" i="28" s="1"/>
  <c r="F126" i="28"/>
  <c r="G126" i="28"/>
  <c r="H126" i="28"/>
  <c r="J126" i="28" s="1"/>
  <c r="F127" i="28"/>
  <c r="G127" i="28"/>
  <c r="H127" i="28"/>
  <c r="J127" i="28" s="1"/>
  <c r="F128" i="28"/>
  <c r="G128" i="28"/>
  <c r="H128" i="28"/>
  <c r="J128" i="28" s="1"/>
  <c r="F129" i="28"/>
  <c r="G129" i="28"/>
  <c r="H129" i="28"/>
  <c r="J129" i="28" s="1"/>
  <c r="F130" i="28"/>
  <c r="G130" i="28"/>
  <c r="H130" i="28"/>
  <c r="J130" i="28" s="1"/>
  <c r="F131" i="28"/>
  <c r="G131" i="28"/>
  <c r="F132" i="28"/>
  <c r="G132" i="28"/>
  <c r="H132" i="28"/>
  <c r="J132" i="28" s="1"/>
  <c r="F133" i="28"/>
  <c r="G133" i="28"/>
  <c r="H133" i="28"/>
  <c r="J133" i="28" s="1"/>
  <c r="F134" i="28"/>
  <c r="G134" i="28"/>
  <c r="H134" i="28"/>
  <c r="J134" i="28" s="1"/>
  <c r="F135" i="28"/>
  <c r="G135" i="28"/>
  <c r="H135" i="28"/>
  <c r="J135" i="28" s="1"/>
  <c r="F136" i="28"/>
  <c r="G136" i="28"/>
  <c r="H136" i="28"/>
  <c r="J136" i="28" s="1"/>
  <c r="F137" i="28"/>
  <c r="G137" i="28"/>
  <c r="H137" i="28"/>
  <c r="J137" i="28" s="1"/>
  <c r="F138" i="28"/>
  <c r="G138" i="28"/>
  <c r="H138" i="28"/>
  <c r="J138" i="28" s="1"/>
  <c r="F139" i="28"/>
  <c r="G139" i="28"/>
  <c r="H139" i="28"/>
  <c r="J139" i="28" s="1"/>
  <c r="F140" i="28"/>
  <c r="G140" i="28"/>
  <c r="H140" i="28"/>
  <c r="J140" i="28" s="1"/>
  <c r="F141" i="28"/>
  <c r="G141" i="28"/>
  <c r="H141" i="28"/>
  <c r="J141" i="28" s="1"/>
  <c r="F142" i="28"/>
  <c r="G142" i="28"/>
  <c r="H142" i="28"/>
  <c r="J142" i="28" s="1"/>
  <c r="F143" i="28"/>
  <c r="G143" i="28"/>
  <c r="H143" i="28"/>
  <c r="J143" i="28" s="1"/>
  <c r="F145" i="28"/>
  <c r="G145" i="28"/>
  <c r="H145" i="28"/>
  <c r="J145" i="28" s="1"/>
  <c r="F146" i="28"/>
  <c r="G146" i="28"/>
  <c r="H146" i="28"/>
  <c r="J146" i="28" s="1"/>
  <c r="F147" i="28"/>
  <c r="G147" i="28"/>
  <c r="H147" i="28"/>
  <c r="J147" i="28" s="1"/>
  <c r="F148" i="28"/>
  <c r="G148" i="28"/>
  <c r="H148" i="28"/>
  <c r="J148" i="28" s="1"/>
  <c r="F150" i="28"/>
  <c r="G150" i="28"/>
  <c r="H150" i="28"/>
  <c r="J150" i="28" s="1"/>
  <c r="F151" i="28"/>
  <c r="G151" i="28"/>
  <c r="F152" i="28"/>
  <c r="G152" i="28"/>
  <c r="H152" i="28"/>
  <c r="J152" i="28" s="1"/>
  <c r="F153" i="28"/>
  <c r="G153" i="28"/>
  <c r="H153" i="28"/>
  <c r="J153" i="28" s="1"/>
  <c r="F155" i="28"/>
  <c r="G155" i="28"/>
  <c r="H155" i="28"/>
  <c r="J155" i="28" s="1"/>
  <c r="F156" i="28"/>
  <c r="G156" i="28"/>
  <c r="H156" i="28"/>
  <c r="J156" i="28" s="1"/>
  <c r="F157" i="28"/>
  <c r="G157" i="28"/>
  <c r="H157" i="28"/>
  <c r="J157" i="28" s="1"/>
  <c r="F158" i="28"/>
  <c r="G158" i="28"/>
  <c r="H158" i="28"/>
  <c r="J158" i="28" s="1"/>
  <c r="F159" i="28"/>
  <c r="G159" i="28"/>
  <c r="H159" i="28"/>
  <c r="J159" i="28" s="1"/>
  <c r="F160" i="28"/>
  <c r="G160" i="28"/>
  <c r="H160" i="28"/>
  <c r="J160" i="28" s="1"/>
  <c r="F161" i="28"/>
  <c r="G161" i="28"/>
  <c r="H161" i="28"/>
  <c r="J161" i="28" s="1"/>
  <c r="F162" i="28"/>
  <c r="G162" i="28"/>
  <c r="H162" i="28"/>
  <c r="J162" i="28" s="1"/>
  <c r="F163" i="28"/>
  <c r="G163" i="28"/>
  <c r="H163" i="28"/>
  <c r="J163" i="28" s="1"/>
  <c r="F164" i="28"/>
  <c r="G164" i="28"/>
  <c r="H164" i="28"/>
  <c r="J164" i="28" s="1"/>
  <c r="F165" i="28"/>
  <c r="G165" i="28"/>
  <c r="H165" i="28"/>
  <c r="J165" i="28" s="1"/>
  <c r="F166" i="28"/>
  <c r="G166" i="28"/>
  <c r="H166" i="28"/>
  <c r="J166" i="28" s="1"/>
  <c r="F167" i="28"/>
  <c r="G167" i="28"/>
  <c r="H167" i="28"/>
  <c r="J167" i="28" s="1"/>
  <c r="F168" i="28"/>
  <c r="G168" i="28"/>
  <c r="H168" i="28"/>
  <c r="J168" i="28" s="1"/>
  <c r="F169" i="28"/>
  <c r="G169" i="28"/>
  <c r="H169" i="28"/>
  <c r="J169" i="28" s="1"/>
  <c r="G171" i="28"/>
  <c r="F172" i="28"/>
  <c r="G172" i="28"/>
  <c r="H172" i="28"/>
  <c r="J172" i="28" s="1"/>
  <c r="F173" i="28"/>
  <c r="G173" i="28"/>
  <c r="H173" i="28"/>
  <c r="J173" i="28" s="1"/>
  <c r="F174" i="28"/>
  <c r="G174" i="28"/>
  <c r="H174" i="28"/>
  <c r="J174" i="28" s="1"/>
  <c r="F175" i="28"/>
  <c r="G175" i="28"/>
  <c r="H175" i="28"/>
  <c r="J175" i="28" s="1"/>
  <c r="F176" i="28"/>
  <c r="G176" i="28"/>
  <c r="H176" i="28"/>
  <c r="J176" i="28" s="1"/>
  <c r="F177" i="28"/>
  <c r="G177" i="28"/>
  <c r="H177" i="28"/>
  <c r="J177" i="28" s="1"/>
  <c r="F178" i="28"/>
  <c r="G178" i="28"/>
  <c r="H178" i="28"/>
  <c r="J178" i="28" s="1"/>
  <c r="F179" i="28"/>
  <c r="G179" i="28"/>
  <c r="H179" i="28"/>
  <c r="J179" i="28" s="1"/>
  <c r="F180" i="28"/>
  <c r="G180" i="28"/>
  <c r="H180" i="28"/>
  <c r="J180" i="28" s="1"/>
  <c r="F181" i="28"/>
  <c r="G181" i="28"/>
  <c r="H181" i="28"/>
  <c r="J181" i="28" s="1"/>
  <c r="F182" i="28"/>
  <c r="G182" i="28"/>
  <c r="H182" i="28"/>
  <c r="J182" i="28" s="1"/>
  <c r="F183" i="28"/>
  <c r="G183" i="28"/>
  <c r="F185" i="28"/>
  <c r="G185" i="28"/>
  <c r="H185" i="28"/>
  <c r="J185" i="28" s="1"/>
  <c r="F186" i="28"/>
  <c r="G186" i="28"/>
  <c r="F187" i="28"/>
  <c r="G187" i="28"/>
  <c r="H187" i="28"/>
  <c r="J187" i="28" s="1"/>
  <c r="F188" i="28"/>
  <c r="G188" i="28"/>
  <c r="H188" i="28"/>
  <c r="J188" i="28" s="1"/>
  <c r="F189" i="28"/>
  <c r="G189" i="28"/>
  <c r="H189" i="28"/>
  <c r="J189" i="28" s="1"/>
  <c r="F190" i="28"/>
  <c r="G190" i="28"/>
  <c r="H190" i="28"/>
  <c r="J190" i="28" s="1"/>
  <c r="F191" i="28"/>
  <c r="G191" i="28"/>
  <c r="H191" i="28"/>
  <c r="J191" i="28" s="1"/>
  <c r="F192" i="28"/>
  <c r="G192" i="28"/>
  <c r="H192" i="28"/>
  <c r="J192" i="28" s="1"/>
  <c r="F193" i="28"/>
  <c r="G193" i="28"/>
  <c r="H193" i="28"/>
  <c r="J193" i="28" s="1"/>
  <c r="F194" i="28"/>
  <c r="G194" i="28"/>
  <c r="H194" i="28"/>
  <c r="J194" i="28" s="1"/>
  <c r="F195" i="28"/>
  <c r="G195" i="28"/>
  <c r="H195" i="28"/>
  <c r="J195" i="28" s="1"/>
  <c r="F196" i="28"/>
  <c r="G196" i="28"/>
  <c r="H196" i="28"/>
  <c r="J196" i="28" s="1"/>
  <c r="F197" i="28"/>
  <c r="G197" i="28"/>
  <c r="H197" i="28"/>
  <c r="J197" i="28" s="1"/>
  <c r="F198" i="28"/>
  <c r="G198" i="28"/>
  <c r="H198" i="28"/>
  <c r="J198" i="28" s="1"/>
  <c r="F199" i="28"/>
  <c r="G199" i="28"/>
  <c r="H199" i="28"/>
  <c r="J199" i="28" s="1"/>
  <c r="F200" i="28"/>
  <c r="G200" i="28"/>
  <c r="H200" i="28"/>
  <c r="J200" i="28" s="1"/>
  <c r="F201" i="28"/>
  <c r="G201" i="28"/>
  <c r="H201" i="28"/>
  <c r="J201" i="28" s="1"/>
  <c r="F202" i="28"/>
  <c r="G202" i="28"/>
  <c r="H202" i="28"/>
  <c r="J202" i="28" s="1"/>
  <c r="F203" i="28"/>
  <c r="G203" i="28"/>
  <c r="H203" i="28"/>
  <c r="J203" i="28" s="1"/>
  <c r="F204" i="28"/>
  <c r="G204" i="28"/>
  <c r="H204" i="28"/>
  <c r="J204" i="28" s="1"/>
  <c r="F205" i="28"/>
  <c r="G205" i="28"/>
  <c r="H205" i="28"/>
  <c r="J205" i="28" s="1"/>
  <c r="F206" i="28"/>
  <c r="G206" i="28"/>
  <c r="H206" i="28"/>
  <c r="J206" i="28" s="1"/>
  <c r="F207" i="28"/>
  <c r="G207" i="28"/>
  <c r="H207" i="28"/>
  <c r="J207" i="28" s="1"/>
  <c r="F208" i="28"/>
  <c r="G208" i="28"/>
  <c r="H208" i="28"/>
  <c r="J208" i="28" s="1"/>
  <c r="F209" i="28"/>
  <c r="G209" i="28"/>
  <c r="H209" i="28"/>
  <c r="J209" i="28" s="1"/>
  <c r="F210" i="28"/>
  <c r="G210" i="28"/>
  <c r="H210" i="28"/>
  <c r="J210" i="28" s="1"/>
  <c r="F211" i="28"/>
  <c r="G211" i="28"/>
  <c r="H211" i="28"/>
  <c r="J211" i="28" s="1"/>
  <c r="F212" i="28"/>
  <c r="G212" i="28"/>
  <c r="H212" i="28"/>
  <c r="J212" i="28" s="1"/>
  <c r="F213" i="28"/>
  <c r="G213" i="28"/>
  <c r="H213" i="28"/>
  <c r="J213" i="28" s="1"/>
  <c r="F215" i="28"/>
  <c r="G215" i="28"/>
  <c r="H215" i="28"/>
  <c r="J215" i="28" s="1"/>
  <c r="F216" i="28"/>
  <c r="G216" i="28"/>
  <c r="H216" i="28"/>
  <c r="J216" i="28" s="1"/>
  <c r="F217" i="28"/>
  <c r="G217" i="28"/>
  <c r="H217" i="28"/>
  <c r="J217" i="28" s="1"/>
  <c r="F218" i="28"/>
  <c r="G218" i="28"/>
  <c r="H218" i="28"/>
  <c r="J218" i="28" s="1"/>
  <c r="F219" i="28"/>
  <c r="G219" i="28"/>
  <c r="H219" i="28"/>
  <c r="J219" i="28" s="1"/>
  <c r="F220" i="28"/>
  <c r="G220" i="28"/>
  <c r="H220" i="28"/>
  <c r="J220" i="28" s="1"/>
  <c r="F221" i="28"/>
  <c r="G221" i="28"/>
  <c r="H221" i="28"/>
  <c r="J221" i="28" s="1"/>
  <c r="F222" i="28"/>
  <c r="G222" i="28"/>
  <c r="H222" i="28"/>
  <c r="J222" i="28" s="1"/>
  <c r="F224" i="28"/>
  <c r="G224" i="28"/>
  <c r="H224" i="28"/>
  <c r="J224" i="28" s="1"/>
  <c r="F226" i="28"/>
  <c r="G226" i="28"/>
  <c r="H226" i="28"/>
  <c r="J226" i="28" s="1"/>
  <c r="F227" i="28"/>
  <c r="G227" i="28"/>
  <c r="H227" i="28"/>
  <c r="J227" i="28" s="1"/>
  <c r="F228" i="28"/>
  <c r="G228" i="28"/>
  <c r="H228" i="28"/>
  <c r="J228" i="28" s="1"/>
  <c r="F229" i="28"/>
  <c r="G229" i="28"/>
  <c r="H229" i="28"/>
  <c r="J229" i="28" s="1"/>
  <c r="F230" i="28"/>
  <c r="G230" i="28"/>
  <c r="H230" i="28"/>
  <c r="J230" i="28" s="1"/>
  <c r="F231" i="28"/>
  <c r="G231" i="28"/>
  <c r="H231" i="28"/>
  <c r="J231" i="28" s="1"/>
  <c r="F232" i="28"/>
  <c r="G232" i="28"/>
  <c r="H232" i="28"/>
  <c r="J232" i="28" s="1"/>
  <c r="F233" i="28"/>
  <c r="G233" i="28"/>
  <c r="H233" i="28"/>
  <c r="J233" i="28" s="1"/>
  <c r="F234" i="28"/>
  <c r="G234" i="28"/>
  <c r="H234" i="28"/>
  <c r="J234" i="28" s="1"/>
  <c r="F235" i="28"/>
  <c r="G235" i="28"/>
  <c r="H235" i="28"/>
  <c r="J235" i="28" s="1"/>
  <c r="F237" i="28"/>
  <c r="G237" i="28"/>
  <c r="H237" i="28"/>
  <c r="J237" i="28" s="1"/>
  <c r="F238" i="28"/>
  <c r="G238" i="28"/>
  <c r="H238" i="28"/>
  <c r="J238" i="28" s="1"/>
  <c r="F239" i="28"/>
  <c r="G239" i="28"/>
  <c r="H239" i="28"/>
  <c r="J239" i="28" s="1"/>
  <c r="F240" i="28"/>
  <c r="G240" i="28"/>
  <c r="H240" i="28"/>
  <c r="J240" i="28" s="1"/>
  <c r="F241" i="28"/>
  <c r="G241" i="28"/>
  <c r="H241" i="28"/>
  <c r="J241" i="28" s="1"/>
  <c r="F242" i="28"/>
  <c r="G242" i="28"/>
  <c r="H242" i="28"/>
  <c r="J242" i="28" s="1"/>
  <c r="F243" i="28"/>
  <c r="G243" i="28"/>
  <c r="H243" i="28"/>
  <c r="J243" i="28" s="1"/>
  <c r="F244" i="28"/>
  <c r="G244" i="28"/>
  <c r="H244" i="28"/>
  <c r="J244" i="28" s="1"/>
  <c r="F245" i="28"/>
  <c r="G245" i="28"/>
  <c r="H245" i="28"/>
  <c r="J245" i="28" s="1"/>
  <c r="F246" i="28"/>
  <c r="G246" i="28"/>
  <c r="H246" i="28"/>
  <c r="J246" i="28" s="1"/>
  <c r="F248" i="28"/>
  <c r="G248" i="28"/>
  <c r="H248" i="28"/>
  <c r="J248" i="28" s="1"/>
  <c r="F250" i="28"/>
  <c r="G250" i="28"/>
  <c r="H250" i="28"/>
  <c r="J250" i="28" s="1"/>
  <c r="F251" i="28"/>
  <c r="G251" i="28"/>
  <c r="H251" i="28"/>
  <c r="J251" i="28" s="1"/>
  <c r="F252" i="28"/>
  <c r="G252" i="28"/>
  <c r="H252" i="28"/>
  <c r="J252" i="28" s="1"/>
  <c r="F253" i="28"/>
  <c r="G253" i="28"/>
  <c r="H253" i="28"/>
  <c r="J253" i="28" s="1"/>
  <c r="F254" i="28"/>
  <c r="G254" i="28"/>
  <c r="H254" i="28"/>
  <c r="J254" i="28" s="1"/>
  <c r="F255" i="28"/>
  <c r="G255" i="28"/>
  <c r="H255" i="28"/>
  <c r="J255" i="28" s="1"/>
  <c r="F256" i="28"/>
  <c r="G256" i="28"/>
  <c r="H256" i="28"/>
  <c r="J256" i="28" s="1"/>
  <c r="F257" i="28"/>
  <c r="G257" i="28"/>
  <c r="H257" i="28"/>
  <c r="J257" i="28" s="1"/>
  <c r="F258" i="28"/>
  <c r="G258" i="28"/>
  <c r="H258" i="28"/>
  <c r="J258" i="28" s="1"/>
  <c r="F259" i="28"/>
  <c r="G259" i="28"/>
  <c r="H259" i="28"/>
  <c r="J259" i="28" s="1"/>
  <c r="F261" i="28"/>
  <c r="G261" i="28"/>
  <c r="H261" i="28"/>
  <c r="J261" i="28" s="1"/>
  <c r="F262" i="28"/>
  <c r="G262" i="28"/>
  <c r="H262" i="28"/>
  <c r="J262" i="28" s="1"/>
  <c r="F263" i="28"/>
  <c r="G263" i="28"/>
  <c r="H263" i="28"/>
  <c r="J263" i="28" s="1"/>
  <c r="F264" i="28"/>
  <c r="G264" i="28"/>
  <c r="H264" i="28"/>
  <c r="J264" i="28" s="1"/>
  <c r="F265" i="28"/>
  <c r="G265" i="28"/>
  <c r="H265" i="28"/>
  <c r="J265" i="28" s="1"/>
  <c r="F266" i="28"/>
  <c r="G266" i="28"/>
  <c r="H266" i="28"/>
  <c r="J266" i="28" s="1"/>
  <c r="F267" i="28"/>
  <c r="G267" i="28"/>
  <c r="H267" i="28"/>
  <c r="J267" i="28" s="1"/>
  <c r="F268" i="28"/>
  <c r="G268" i="28"/>
  <c r="H268" i="28"/>
  <c r="J268" i="28" s="1"/>
  <c r="F269" i="28"/>
  <c r="G269" i="28"/>
  <c r="H269" i="28"/>
  <c r="J269" i="28" s="1"/>
  <c r="F270" i="28"/>
  <c r="G270" i="28"/>
  <c r="H270" i="28"/>
  <c r="J270" i="28" s="1"/>
  <c r="H51" i="43"/>
  <c r="H9" i="43"/>
  <c r="H10" i="43"/>
  <c r="H11" i="43"/>
  <c r="H12" i="43"/>
  <c r="H13" i="43"/>
  <c r="H8" i="43"/>
  <c r="G291" i="43"/>
  <c r="H291" i="43"/>
  <c r="H296" i="43" s="1"/>
  <c r="G295" i="43"/>
  <c r="H295" i="43"/>
  <c r="G297" i="43"/>
  <c r="H297" i="43"/>
  <c r="G308" i="43"/>
  <c r="H308" i="43"/>
  <c r="G311" i="43"/>
  <c r="H311" i="43"/>
  <c r="G322" i="43"/>
  <c r="H322" i="43"/>
  <c r="G325" i="43"/>
  <c r="H325" i="43"/>
  <c r="G336" i="43"/>
  <c r="G337" i="43"/>
  <c r="G339" i="43"/>
  <c r="H339" i="43"/>
  <c r="G360" i="43"/>
  <c r="H360" i="43"/>
  <c r="G370" i="43"/>
  <c r="H370" i="43"/>
  <c r="G380" i="43"/>
  <c r="H380" i="43"/>
  <c r="H416" i="43"/>
  <c r="G421" i="43"/>
  <c r="H421" i="43"/>
  <c r="G432" i="43"/>
  <c r="H432" i="43"/>
  <c r="H481" i="43" s="1"/>
  <c r="G443" i="43"/>
  <c r="H443" i="43"/>
  <c r="G456" i="43"/>
  <c r="H456" i="43"/>
  <c r="G469" i="43"/>
  <c r="H469" i="43"/>
  <c r="G490" i="43"/>
  <c r="H490" i="43"/>
  <c r="G495" i="43"/>
  <c r="H495" i="43"/>
  <c r="G497" i="43"/>
  <c r="H497" i="43"/>
  <c r="H555" i="43" s="1"/>
  <c r="G508" i="43"/>
  <c r="H508" i="43"/>
  <c r="G519" i="43"/>
  <c r="H519" i="43"/>
  <c r="G532" i="43"/>
  <c r="H532" i="43"/>
  <c r="G544" i="43"/>
  <c r="H544" i="43"/>
  <c r="G14" i="43"/>
  <c r="G17" i="43"/>
  <c r="H17" i="43"/>
  <c r="G28" i="43"/>
  <c r="H28" i="43"/>
  <c r="G39" i="43"/>
  <c r="H39" i="43"/>
  <c r="G53" i="43"/>
  <c r="H53" i="43"/>
  <c r="H86" i="43" s="1"/>
  <c r="G64" i="43"/>
  <c r="H64" i="43"/>
  <c r="G75" i="43"/>
  <c r="H75" i="43"/>
  <c r="G87" i="43"/>
  <c r="H87" i="43"/>
  <c r="G91" i="43"/>
  <c r="G100" i="43" s="1"/>
  <c r="G184" i="43" s="1"/>
  <c r="H91" i="43"/>
  <c r="H100" i="43" s="1"/>
  <c r="G101" i="43"/>
  <c r="H101" i="43"/>
  <c r="G108" i="43"/>
  <c r="H108" i="43"/>
  <c r="G115" i="43"/>
  <c r="H115" i="43"/>
  <c r="G124" i="43"/>
  <c r="H124" i="43"/>
  <c r="G144" i="43"/>
  <c r="H144" i="43"/>
  <c r="G149" i="43"/>
  <c r="H149" i="43"/>
  <c r="G154" i="43"/>
  <c r="H154" i="43"/>
  <c r="G170" i="43"/>
  <c r="G214" i="43"/>
  <c r="H214" i="43"/>
  <c r="G223" i="43"/>
  <c r="H223" i="43"/>
  <c r="G225" i="43"/>
  <c r="H225" i="43"/>
  <c r="G236" i="43"/>
  <c r="G247" i="43" s="1"/>
  <c r="H236" i="43"/>
  <c r="G249" i="43"/>
  <c r="H249" i="43"/>
  <c r="H271" i="43" s="1"/>
  <c r="G260" i="43"/>
  <c r="G271" i="43" s="1"/>
  <c r="H260" i="43"/>
  <c r="F544" i="43"/>
  <c r="F532" i="43"/>
  <c r="F519" i="43"/>
  <c r="F508" i="43"/>
  <c r="F497" i="43"/>
  <c r="F495" i="43"/>
  <c r="F490" i="43"/>
  <c r="F469" i="43"/>
  <c r="F456" i="43"/>
  <c r="F443" i="43"/>
  <c r="F432" i="43"/>
  <c r="F421" i="43"/>
  <c r="F481" i="43" s="1"/>
  <c r="F380" i="43"/>
  <c r="F370" i="43"/>
  <c r="F360" i="43"/>
  <c r="F339" i="43"/>
  <c r="F416" i="43" s="1"/>
  <c r="F336" i="43"/>
  <c r="F325" i="43"/>
  <c r="F322" i="43"/>
  <c r="F311" i="43"/>
  <c r="F308" i="43"/>
  <c r="F297" i="43"/>
  <c r="F295" i="43"/>
  <c r="F291" i="43"/>
  <c r="F296" i="43" s="1"/>
  <c r="F260" i="43"/>
  <c r="F249" i="43"/>
  <c r="F236" i="43"/>
  <c r="F225" i="43"/>
  <c r="F247" i="43" s="1"/>
  <c r="F223" i="43"/>
  <c r="F214" i="43"/>
  <c r="F154" i="43"/>
  <c r="F149" i="43"/>
  <c r="F144" i="43"/>
  <c r="F124" i="43"/>
  <c r="F170" i="43" s="1"/>
  <c r="F115" i="43"/>
  <c r="F108" i="43"/>
  <c r="F101" i="43"/>
  <c r="F91" i="43"/>
  <c r="F87" i="43"/>
  <c r="F75" i="43"/>
  <c r="F64" i="43"/>
  <c r="F53" i="43"/>
  <c r="F39" i="43"/>
  <c r="F28" i="43"/>
  <c r="F17" i="43"/>
  <c r="F14" i="43"/>
  <c r="J15" i="28" l="1"/>
  <c r="H14" i="43"/>
  <c r="H50" i="43" s="1"/>
  <c r="G50" i="43"/>
  <c r="F50" i="43"/>
  <c r="G86" i="43"/>
  <c r="F86" i="43"/>
  <c r="H170" i="43"/>
  <c r="F100" i="43"/>
  <c r="F184" i="43" s="1"/>
  <c r="F271" i="43"/>
  <c r="H247" i="43"/>
  <c r="G555" i="43"/>
  <c r="G416" i="43"/>
  <c r="G556" i="43" s="1"/>
  <c r="H337" i="43"/>
  <c r="F337" i="43"/>
  <c r="F555" i="43"/>
  <c r="F556" i="43" s="1"/>
  <c r="G481" i="43"/>
  <c r="G296" i="43"/>
  <c r="H556" i="43"/>
  <c r="H184" i="43"/>
  <c r="H272" i="43" s="1"/>
  <c r="H293" i="6"/>
  <c r="H294" i="6"/>
  <c r="H299" i="6"/>
  <c r="H300" i="6"/>
  <c r="H301" i="6"/>
  <c r="H302" i="6"/>
  <c r="H303" i="6"/>
  <c r="H304" i="6"/>
  <c r="H305" i="6"/>
  <c r="H306" i="6"/>
  <c r="H313" i="6"/>
  <c r="H314" i="6"/>
  <c r="H315" i="6"/>
  <c r="H316" i="6"/>
  <c r="H317" i="6"/>
  <c r="H318" i="6"/>
  <c r="H319" i="6"/>
  <c r="H320" i="6"/>
  <c r="H321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70" i="6"/>
  <c r="H471" i="6"/>
  <c r="H472" i="6"/>
  <c r="H473" i="6"/>
  <c r="H474" i="6"/>
  <c r="H475" i="6"/>
  <c r="H476" i="6"/>
  <c r="H477" i="6"/>
  <c r="H478" i="6"/>
  <c r="H479" i="6"/>
  <c r="H480" i="6"/>
  <c r="H483" i="6"/>
  <c r="H484" i="6"/>
  <c r="H485" i="6"/>
  <c r="H486" i="6"/>
  <c r="H487" i="6"/>
  <c r="H488" i="6"/>
  <c r="H489" i="6"/>
  <c r="H482" i="6"/>
  <c r="H443" i="6"/>
  <c r="H326" i="6"/>
  <c r="H312" i="6"/>
  <c r="H310" i="6"/>
  <c r="H309" i="6"/>
  <c r="H298" i="6"/>
  <c r="H292" i="6"/>
  <c r="H211" i="6"/>
  <c r="H210" i="6"/>
  <c r="H201" i="6"/>
  <c r="H189" i="6"/>
  <c r="H186" i="6"/>
  <c r="H457" i="28" l="1"/>
  <c r="J457" i="6"/>
  <c r="H478" i="28"/>
  <c r="J478" i="6"/>
  <c r="H474" i="28"/>
  <c r="J474" i="6"/>
  <c r="H470" i="28"/>
  <c r="J470" i="6"/>
  <c r="J466" i="6"/>
  <c r="H466" i="28"/>
  <c r="J462" i="6"/>
  <c r="H462" i="28"/>
  <c r="J458" i="6"/>
  <c r="H458" i="28"/>
  <c r="J454" i="6"/>
  <c r="H454" i="28"/>
  <c r="H477" i="28"/>
  <c r="J477" i="6"/>
  <c r="H461" i="28"/>
  <c r="J461" i="6"/>
  <c r="H480" i="28"/>
  <c r="J480" i="6"/>
  <c r="H472" i="28"/>
  <c r="J472" i="6"/>
  <c r="H468" i="28"/>
  <c r="J468" i="6"/>
  <c r="H464" i="28"/>
  <c r="J464" i="6"/>
  <c r="H460" i="28"/>
  <c r="J460" i="6"/>
  <c r="H452" i="28"/>
  <c r="J452" i="6"/>
  <c r="H473" i="28"/>
  <c r="J473" i="6"/>
  <c r="H465" i="28"/>
  <c r="J465" i="6"/>
  <c r="H453" i="28"/>
  <c r="J453" i="6"/>
  <c r="H476" i="28"/>
  <c r="J476" i="6"/>
  <c r="J479" i="6"/>
  <c r="H479" i="28"/>
  <c r="J475" i="6"/>
  <c r="H475" i="28"/>
  <c r="J471" i="6"/>
  <c r="H471" i="28"/>
  <c r="J467" i="6"/>
  <c r="H467" i="28"/>
  <c r="J463" i="6"/>
  <c r="H463" i="28"/>
  <c r="J459" i="6"/>
  <c r="H459" i="28"/>
  <c r="H455" i="28"/>
  <c r="J455" i="6"/>
  <c r="H451" i="28"/>
  <c r="J451" i="6"/>
  <c r="G272" i="43"/>
  <c r="F272" i="43"/>
  <c r="H322" i="20"/>
  <c r="H10" i="20"/>
  <c r="H14" i="20" s="1"/>
  <c r="G322" i="20"/>
  <c r="G325" i="20"/>
  <c r="H325" i="20"/>
  <c r="G336" i="20"/>
  <c r="G339" i="20"/>
  <c r="H339" i="20"/>
  <c r="G360" i="20"/>
  <c r="G416" i="20" s="1"/>
  <c r="H360" i="20"/>
  <c r="H416" i="20" s="1"/>
  <c r="G370" i="20"/>
  <c r="H370" i="20"/>
  <c r="G380" i="20"/>
  <c r="H380" i="20"/>
  <c r="G421" i="20"/>
  <c r="G481" i="20" s="1"/>
  <c r="H421" i="20"/>
  <c r="H481" i="20" s="1"/>
  <c r="G432" i="20"/>
  <c r="H432" i="20"/>
  <c r="G443" i="20"/>
  <c r="H443" i="20"/>
  <c r="G456" i="20"/>
  <c r="H456" i="20"/>
  <c r="G469" i="20"/>
  <c r="H469" i="20"/>
  <c r="G490" i="20"/>
  <c r="H490" i="20"/>
  <c r="G495" i="20"/>
  <c r="H495" i="20"/>
  <c r="G497" i="20"/>
  <c r="G555" i="20" s="1"/>
  <c r="H497" i="20"/>
  <c r="H555" i="20" s="1"/>
  <c r="G508" i="20"/>
  <c r="H508" i="20"/>
  <c r="G519" i="20"/>
  <c r="H519" i="20"/>
  <c r="G532" i="20"/>
  <c r="H532" i="20"/>
  <c r="G544" i="20"/>
  <c r="H544" i="20"/>
  <c r="G14" i="20"/>
  <c r="G17" i="20"/>
  <c r="H17" i="20"/>
  <c r="G28" i="20"/>
  <c r="H28" i="20"/>
  <c r="G39" i="20"/>
  <c r="H39" i="20"/>
  <c r="G53" i="20"/>
  <c r="H53" i="20"/>
  <c r="H86" i="20" s="1"/>
  <c r="G64" i="20"/>
  <c r="H64" i="20"/>
  <c r="G75" i="20"/>
  <c r="H75" i="20"/>
  <c r="G87" i="20"/>
  <c r="H87" i="20"/>
  <c r="G91" i="20"/>
  <c r="G100" i="20" s="1"/>
  <c r="G184" i="20" s="1"/>
  <c r="H91" i="20"/>
  <c r="H100" i="20" s="1"/>
  <c r="G101" i="20"/>
  <c r="H101" i="20"/>
  <c r="G108" i="20"/>
  <c r="H108" i="20"/>
  <c r="G115" i="20"/>
  <c r="H115" i="20"/>
  <c r="G124" i="20"/>
  <c r="H124" i="20"/>
  <c r="G144" i="20"/>
  <c r="H144" i="20"/>
  <c r="G149" i="20"/>
  <c r="H149" i="20"/>
  <c r="G154" i="20"/>
  <c r="H154" i="20"/>
  <c r="G170" i="20"/>
  <c r="G214" i="20"/>
  <c r="H214" i="20"/>
  <c r="G223" i="20"/>
  <c r="H223" i="20"/>
  <c r="G225" i="20"/>
  <c r="H225" i="20"/>
  <c r="G236" i="20"/>
  <c r="G247" i="20" s="1"/>
  <c r="H236" i="20"/>
  <c r="H247" i="20" s="1"/>
  <c r="G249" i="20"/>
  <c r="H249" i="20"/>
  <c r="H271" i="20" s="1"/>
  <c r="G260" i="20"/>
  <c r="G271" i="20" s="1"/>
  <c r="H260" i="20"/>
  <c r="G390" i="34"/>
  <c r="G416" i="34" s="1"/>
  <c r="G556" i="34" s="1"/>
  <c r="H411" i="34"/>
  <c r="H408" i="34"/>
  <c r="G421" i="34"/>
  <c r="H421" i="34"/>
  <c r="H481" i="34" s="1"/>
  <c r="G432" i="34"/>
  <c r="H432" i="34"/>
  <c r="G443" i="34"/>
  <c r="H443" i="34"/>
  <c r="G456" i="34"/>
  <c r="H456" i="34"/>
  <c r="G469" i="34"/>
  <c r="H469" i="34"/>
  <c r="G481" i="34"/>
  <c r="G490" i="34"/>
  <c r="H490" i="34"/>
  <c r="G495" i="34"/>
  <c r="H495" i="34"/>
  <c r="G497" i="34"/>
  <c r="H497" i="34"/>
  <c r="H555" i="34" s="1"/>
  <c r="G508" i="34"/>
  <c r="H508" i="34"/>
  <c r="G519" i="34"/>
  <c r="H519" i="34"/>
  <c r="G532" i="34"/>
  <c r="H532" i="34"/>
  <c r="G544" i="34"/>
  <c r="H544" i="34"/>
  <c r="G555" i="34"/>
  <c r="H40" i="34"/>
  <c r="H39" i="34" s="1"/>
  <c r="H10" i="34"/>
  <c r="H14" i="34" s="1"/>
  <c r="G14" i="34"/>
  <c r="G17" i="34"/>
  <c r="H17" i="34"/>
  <c r="G28" i="34"/>
  <c r="H28" i="34"/>
  <c r="G39" i="34"/>
  <c r="G53" i="34"/>
  <c r="G86" i="34" s="1"/>
  <c r="H53" i="34"/>
  <c r="H86" i="34" s="1"/>
  <c r="G64" i="34"/>
  <c r="H64" i="34"/>
  <c r="G75" i="34"/>
  <c r="H75" i="34"/>
  <c r="G87" i="34"/>
  <c r="H87" i="34"/>
  <c r="G91" i="34"/>
  <c r="G100" i="34" s="1"/>
  <c r="G184" i="34" s="1"/>
  <c r="H91" i="34"/>
  <c r="H100" i="34"/>
  <c r="H184" i="34" s="1"/>
  <c r="G101" i="34"/>
  <c r="H101" i="34"/>
  <c r="G108" i="34"/>
  <c r="H108" i="34"/>
  <c r="G115" i="34"/>
  <c r="H115" i="34"/>
  <c r="G124" i="34"/>
  <c r="H124" i="34"/>
  <c r="G144" i="34"/>
  <c r="G170" i="34" s="1"/>
  <c r="H144" i="34"/>
  <c r="G149" i="34"/>
  <c r="H149" i="34"/>
  <c r="G154" i="34"/>
  <c r="H154" i="34"/>
  <c r="H170" i="34"/>
  <c r="G214" i="34"/>
  <c r="H214" i="34"/>
  <c r="G223" i="34"/>
  <c r="H223" i="34"/>
  <c r="G225" i="34"/>
  <c r="H225" i="34"/>
  <c r="G236" i="34"/>
  <c r="G247" i="34" s="1"/>
  <c r="H236" i="34"/>
  <c r="H247" i="34"/>
  <c r="G249" i="34"/>
  <c r="H249" i="34"/>
  <c r="G260" i="34"/>
  <c r="H260" i="34"/>
  <c r="H271" i="34" s="1"/>
  <c r="G271" i="34"/>
  <c r="H471" i="42"/>
  <c r="H469" i="42" s="1"/>
  <c r="G443" i="42"/>
  <c r="H443" i="42"/>
  <c r="G456" i="42"/>
  <c r="H456" i="42"/>
  <c r="G469" i="42"/>
  <c r="G481" i="42" s="1"/>
  <c r="G490" i="42"/>
  <c r="H490" i="42"/>
  <c r="G495" i="42"/>
  <c r="H495" i="42"/>
  <c r="G497" i="42"/>
  <c r="H497" i="42"/>
  <c r="H555" i="42" s="1"/>
  <c r="G508" i="42"/>
  <c r="H508" i="42"/>
  <c r="G519" i="42"/>
  <c r="H519" i="42"/>
  <c r="G532" i="42"/>
  <c r="H532" i="42"/>
  <c r="G544" i="42"/>
  <c r="H544" i="42"/>
  <c r="G555" i="42"/>
  <c r="H313" i="21"/>
  <c r="H314" i="21"/>
  <c r="H315" i="21"/>
  <c r="H316" i="21"/>
  <c r="H320" i="21"/>
  <c r="H301" i="21"/>
  <c r="H304" i="21"/>
  <c r="H306" i="21"/>
  <c r="H308" i="21" s="1"/>
  <c r="H283" i="21"/>
  <c r="H285" i="21"/>
  <c r="H326" i="21"/>
  <c r="H323" i="21"/>
  <c r="H325" i="21" s="1"/>
  <c r="H312" i="21"/>
  <c r="H310" i="21"/>
  <c r="H309" i="21"/>
  <c r="H298" i="21"/>
  <c r="H277" i="21"/>
  <c r="H186" i="21"/>
  <c r="G291" i="21"/>
  <c r="G296" i="21" s="1"/>
  <c r="G295" i="21"/>
  <c r="H295" i="21"/>
  <c r="G297" i="21"/>
  <c r="G308" i="21"/>
  <c r="G311" i="21"/>
  <c r="G322" i="21"/>
  <c r="G325" i="21"/>
  <c r="G336" i="21"/>
  <c r="G339" i="21"/>
  <c r="H339" i="21"/>
  <c r="G360" i="21"/>
  <c r="G416" i="21" s="1"/>
  <c r="H360" i="21"/>
  <c r="G370" i="21"/>
  <c r="H370" i="21"/>
  <c r="G380" i="21"/>
  <c r="H380" i="21"/>
  <c r="H416" i="21"/>
  <c r="G421" i="21"/>
  <c r="G481" i="21" s="1"/>
  <c r="H421" i="21"/>
  <c r="G432" i="21"/>
  <c r="H432" i="21"/>
  <c r="G443" i="21"/>
  <c r="H443" i="21"/>
  <c r="G456" i="21"/>
  <c r="H456" i="21"/>
  <c r="G469" i="21"/>
  <c r="H469" i="21"/>
  <c r="H481" i="21"/>
  <c r="G490" i="21"/>
  <c r="H490" i="21"/>
  <c r="G495" i="21"/>
  <c r="H495" i="21"/>
  <c r="G497" i="21"/>
  <c r="G555" i="21" s="1"/>
  <c r="H497" i="21"/>
  <c r="G508" i="21"/>
  <c r="H508" i="21"/>
  <c r="H555" i="21" s="1"/>
  <c r="G519" i="21"/>
  <c r="H519" i="21"/>
  <c r="G532" i="21"/>
  <c r="H532" i="21"/>
  <c r="G544" i="21"/>
  <c r="H544" i="21"/>
  <c r="H11" i="21"/>
  <c r="H14" i="21" s="1"/>
  <c r="G14" i="21"/>
  <c r="G17" i="21"/>
  <c r="H17" i="21"/>
  <c r="G28" i="21"/>
  <c r="H28" i="21"/>
  <c r="G39" i="21"/>
  <c r="H39" i="21"/>
  <c r="G53" i="21"/>
  <c r="H53" i="21"/>
  <c r="G64" i="21"/>
  <c r="H64" i="21"/>
  <c r="G75" i="21"/>
  <c r="H75" i="21"/>
  <c r="G86" i="21"/>
  <c r="H86" i="21"/>
  <c r="G87" i="21"/>
  <c r="H87" i="21"/>
  <c r="G91" i="21"/>
  <c r="G100" i="21" s="1"/>
  <c r="H91" i="21"/>
  <c r="H100" i="21" s="1"/>
  <c r="G101" i="21"/>
  <c r="H101" i="21"/>
  <c r="G108" i="21"/>
  <c r="H108" i="21"/>
  <c r="G115" i="21"/>
  <c r="H115" i="21"/>
  <c r="G124" i="21"/>
  <c r="H124" i="21"/>
  <c r="G144" i="21"/>
  <c r="H144" i="21"/>
  <c r="G149" i="21"/>
  <c r="H149" i="21"/>
  <c r="G154" i="21"/>
  <c r="G170" i="21" s="1"/>
  <c r="H154" i="21"/>
  <c r="G214" i="21"/>
  <c r="G223" i="21"/>
  <c r="H223" i="21"/>
  <c r="G225" i="21"/>
  <c r="H225" i="21"/>
  <c r="G236" i="21"/>
  <c r="H236" i="21"/>
  <c r="H247" i="21" s="1"/>
  <c r="G247" i="21"/>
  <c r="G249" i="21"/>
  <c r="G271" i="21" s="1"/>
  <c r="H249" i="21"/>
  <c r="G260" i="21"/>
  <c r="H260" i="21"/>
  <c r="H271" i="21"/>
  <c r="H319" i="19"/>
  <c r="H322" i="19" s="1"/>
  <c r="H10" i="19"/>
  <c r="G322" i="19"/>
  <c r="G325" i="19"/>
  <c r="H325" i="19"/>
  <c r="G336" i="19"/>
  <c r="G339" i="19"/>
  <c r="H339" i="19"/>
  <c r="G360" i="19"/>
  <c r="H360" i="19"/>
  <c r="G370" i="19"/>
  <c r="H370" i="19"/>
  <c r="G380" i="19"/>
  <c r="H380" i="19"/>
  <c r="G416" i="19"/>
  <c r="H416" i="19"/>
  <c r="G421" i="19"/>
  <c r="H421" i="19"/>
  <c r="G432" i="19"/>
  <c r="H432" i="19"/>
  <c r="G443" i="19"/>
  <c r="H443" i="19"/>
  <c r="G456" i="19"/>
  <c r="H456" i="19"/>
  <c r="G469" i="19"/>
  <c r="H469" i="19"/>
  <c r="G481" i="19"/>
  <c r="H481" i="19"/>
  <c r="G490" i="19"/>
  <c r="H490" i="19"/>
  <c r="G495" i="19"/>
  <c r="H495" i="19"/>
  <c r="G497" i="19"/>
  <c r="H497" i="19"/>
  <c r="G508" i="19"/>
  <c r="H508" i="19"/>
  <c r="G519" i="19"/>
  <c r="H519" i="19"/>
  <c r="G532" i="19"/>
  <c r="H532" i="19"/>
  <c r="G544" i="19"/>
  <c r="H544" i="19"/>
  <c r="G555" i="19"/>
  <c r="H555" i="19"/>
  <c r="G14" i="19"/>
  <c r="G17" i="19"/>
  <c r="H17" i="19"/>
  <c r="G28" i="19"/>
  <c r="H28" i="19"/>
  <c r="G39" i="19"/>
  <c r="H39" i="19"/>
  <c r="G53" i="19"/>
  <c r="H53" i="19"/>
  <c r="G64" i="19"/>
  <c r="H64" i="19"/>
  <c r="H86" i="19" s="1"/>
  <c r="G75" i="19"/>
  <c r="H75" i="19"/>
  <c r="G87" i="19"/>
  <c r="H87" i="19"/>
  <c r="G91" i="19"/>
  <c r="H91" i="19"/>
  <c r="G100" i="19"/>
  <c r="G101" i="19"/>
  <c r="H101" i="19"/>
  <c r="G108" i="19"/>
  <c r="H108" i="19"/>
  <c r="G115" i="19"/>
  <c r="H115" i="19"/>
  <c r="G124" i="19"/>
  <c r="H124" i="19"/>
  <c r="G144" i="19"/>
  <c r="G170" i="19" s="1"/>
  <c r="H144" i="19"/>
  <c r="G149" i="19"/>
  <c r="H149" i="19"/>
  <c r="G154" i="19"/>
  <c r="H154" i="19"/>
  <c r="G214" i="19"/>
  <c r="H214" i="19"/>
  <c r="G223" i="19"/>
  <c r="H223" i="19"/>
  <c r="G225" i="19"/>
  <c r="H225" i="19"/>
  <c r="G236" i="19"/>
  <c r="H236" i="19"/>
  <c r="G247" i="19"/>
  <c r="G249" i="19"/>
  <c r="H249" i="19"/>
  <c r="G260" i="19"/>
  <c r="H260" i="19"/>
  <c r="H271" i="19" s="1"/>
  <c r="H298" i="15"/>
  <c r="H297" i="15" s="1"/>
  <c r="H277" i="15"/>
  <c r="G291" i="15"/>
  <c r="G295" i="15"/>
  <c r="H295" i="15"/>
  <c r="G296" i="15"/>
  <c r="G297" i="15"/>
  <c r="G308" i="15"/>
  <c r="G337" i="15" s="1"/>
  <c r="H308" i="15"/>
  <c r="H337" i="15" s="1"/>
  <c r="G311" i="15"/>
  <c r="H311" i="15"/>
  <c r="G322" i="15"/>
  <c r="H322" i="15"/>
  <c r="G325" i="15"/>
  <c r="H325" i="15"/>
  <c r="G336" i="15"/>
  <c r="G339" i="15"/>
  <c r="H339" i="15"/>
  <c r="G360" i="15"/>
  <c r="H360" i="15"/>
  <c r="G370" i="15"/>
  <c r="H370" i="15"/>
  <c r="G380" i="15"/>
  <c r="H380" i="15"/>
  <c r="G416" i="15"/>
  <c r="H416" i="15"/>
  <c r="G421" i="15"/>
  <c r="H421" i="15"/>
  <c r="G432" i="15"/>
  <c r="H432" i="15"/>
  <c r="G443" i="15"/>
  <c r="H443" i="15"/>
  <c r="G456" i="15"/>
  <c r="H456" i="15"/>
  <c r="G469" i="15"/>
  <c r="H469" i="15"/>
  <c r="G481" i="15"/>
  <c r="H481" i="15"/>
  <c r="G490" i="15"/>
  <c r="H490" i="15"/>
  <c r="G495" i="15"/>
  <c r="H495" i="15"/>
  <c r="G497" i="15"/>
  <c r="H497" i="15"/>
  <c r="G508" i="15"/>
  <c r="H508" i="15"/>
  <c r="G519" i="15"/>
  <c r="H519" i="15"/>
  <c r="G532" i="15"/>
  <c r="H532" i="15"/>
  <c r="G544" i="15"/>
  <c r="H544" i="15"/>
  <c r="G555" i="15"/>
  <c r="H555" i="15"/>
  <c r="G14" i="15"/>
  <c r="H14" i="15"/>
  <c r="H12" i="12"/>
  <c r="H14" i="12" s="1"/>
  <c r="G291" i="12"/>
  <c r="H291" i="12"/>
  <c r="G295" i="12"/>
  <c r="G296" i="12" s="1"/>
  <c r="H295" i="12"/>
  <c r="H296" i="12"/>
  <c r="G297" i="12"/>
  <c r="H297" i="12"/>
  <c r="G308" i="12"/>
  <c r="H308" i="12"/>
  <c r="G311" i="12"/>
  <c r="H311" i="12"/>
  <c r="G322" i="12"/>
  <c r="H322" i="12"/>
  <c r="G325" i="12"/>
  <c r="H325" i="12"/>
  <c r="G336" i="12"/>
  <c r="G337" i="12"/>
  <c r="G339" i="12"/>
  <c r="H339" i="12"/>
  <c r="J339" i="12" s="1"/>
  <c r="G360" i="12"/>
  <c r="H360" i="12"/>
  <c r="J360" i="12" s="1"/>
  <c r="G370" i="12"/>
  <c r="H370" i="12"/>
  <c r="J370" i="12" s="1"/>
  <c r="G380" i="12"/>
  <c r="H380" i="12"/>
  <c r="J380" i="12" s="1"/>
  <c r="G421" i="12"/>
  <c r="H421" i="12"/>
  <c r="J421" i="12" s="1"/>
  <c r="G432" i="12"/>
  <c r="H432" i="12"/>
  <c r="J432" i="12" s="1"/>
  <c r="G443" i="12"/>
  <c r="H443" i="12"/>
  <c r="J443" i="12" s="1"/>
  <c r="G456" i="12"/>
  <c r="H456" i="12"/>
  <c r="J456" i="12" s="1"/>
  <c r="G469" i="12"/>
  <c r="H469" i="12"/>
  <c r="J469" i="12" s="1"/>
  <c r="G490" i="12"/>
  <c r="H490" i="12"/>
  <c r="G495" i="12"/>
  <c r="H495" i="12"/>
  <c r="J495" i="12" s="1"/>
  <c r="G497" i="12"/>
  <c r="H497" i="12"/>
  <c r="J497" i="12" s="1"/>
  <c r="G508" i="12"/>
  <c r="H508" i="12"/>
  <c r="J508" i="12" s="1"/>
  <c r="G519" i="12"/>
  <c r="H519" i="12"/>
  <c r="J519" i="12" s="1"/>
  <c r="G532" i="12"/>
  <c r="H532" i="12"/>
  <c r="J532" i="12" s="1"/>
  <c r="G544" i="12"/>
  <c r="H544" i="12"/>
  <c r="J544" i="12" s="1"/>
  <c r="G14" i="12"/>
  <c r="G17" i="12"/>
  <c r="H17" i="12"/>
  <c r="J17" i="12" s="1"/>
  <c r="G28" i="12"/>
  <c r="H28" i="12"/>
  <c r="J28" i="12" s="1"/>
  <c r="G39" i="12"/>
  <c r="G39" i="28" s="1"/>
  <c r="H39" i="12"/>
  <c r="G53" i="12"/>
  <c r="H53" i="12"/>
  <c r="G64" i="12"/>
  <c r="H64" i="12"/>
  <c r="G75" i="12"/>
  <c r="H75" i="12"/>
  <c r="G86" i="12"/>
  <c r="H86" i="12"/>
  <c r="G87" i="12"/>
  <c r="H87" i="12"/>
  <c r="G91" i="12"/>
  <c r="G100" i="12" s="1"/>
  <c r="G184" i="12" s="1"/>
  <c r="H91" i="12"/>
  <c r="H100" i="12" s="1"/>
  <c r="H184" i="12" s="1"/>
  <c r="G101" i="12"/>
  <c r="H101" i="12"/>
  <c r="G108" i="12"/>
  <c r="H108" i="12"/>
  <c r="G115" i="12"/>
  <c r="H115" i="12"/>
  <c r="G124" i="12"/>
  <c r="H124" i="12"/>
  <c r="G144" i="12"/>
  <c r="G170" i="12" s="1"/>
  <c r="H144" i="12"/>
  <c r="H170" i="12" s="1"/>
  <c r="G149" i="12"/>
  <c r="H149" i="12"/>
  <c r="G154" i="12"/>
  <c r="H154" i="12"/>
  <c r="G214" i="12"/>
  <c r="H214" i="12"/>
  <c r="G223" i="12"/>
  <c r="H223" i="12"/>
  <c r="G225" i="12"/>
  <c r="H225" i="12"/>
  <c r="G236" i="12"/>
  <c r="G247" i="12" s="1"/>
  <c r="H236" i="12"/>
  <c r="H247" i="12" s="1"/>
  <c r="G249" i="12"/>
  <c r="H249" i="12"/>
  <c r="G260" i="12"/>
  <c r="H260" i="12"/>
  <c r="G271" i="12"/>
  <c r="H271" i="12"/>
  <c r="H326" i="27"/>
  <c r="H320" i="27"/>
  <c r="H316" i="27"/>
  <c r="H312" i="27"/>
  <c r="H306" i="27"/>
  <c r="H308" i="27" s="1"/>
  <c r="H8" i="27"/>
  <c r="G308" i="27"/>
  <c r="G311" i="27"/>
  <c r="H311" i="27"/>
  <c r="G322" i="27"/>
  <c r="G325" i="27"/>
  <c r="H325" i="27"/>
  <c r="G336" i="27"/>
  <c r="G339" i="27"/>
  <c r="H339" i="27"/>
  <c r="J339" i="27" s="1"/>
  <c r="G360" i="27"/>
  <c r="H360" i="27"/>
  <c r="G370" i="27"/>
  <c r="H370" i="27"/>
  <c r="J370" i="27" s="1"/>
  <c r="G380" i="27"/>
  <c r="H380" i="27"/>
  <c r="J380" i="27" s="1"/>
  <c r="G421" i="27"/>
  <c r="H421" i="27"/>
  <c r="J421" i="27" s="1"/>
  <c r="G432" i="27"/>
  <c r="H432" i="27"/>
  <c r="J432" i="27" s="1"/>
  <c r="G443" i="27"/>
  <c r="H443" i="27"/>
  <c r="J443" i="27" s="1"/>
  <c r="G456" i="27"/>
  <c r="H456" i="27"/>
  <c r="J456" i="27" s="1"/>
  <c r="G469" i="27"/>
  <c r="H469" i="27"/>
  <c r="J469" i="27" s="1"/>
  <c r="G490" i="27"/>
  <c r="H490" i="27"/>
  <c r="G495" i="27"/>
  <c r="H495" i="27"/>
  <c r="J495" i="27" s="1"/>
  <c r="G497" i="27"/>
  <c r="H497" i="27"/>
  <c r="G508" i="27"/>
  <c r="H508" i="27"/>
  <c r="J508" i="27" s="1"/>
  <c r="G519" i="27"/>
  <c r="H519" i="27"/>
  <c r="J519" i="27" s="1"/>
  <c r="G532" i="27"/>
  <c r="H532" i="27"/>
  <c r="J532" i="27" s="1"/>
  <c r="G544" i="27"/>
  <c r="H544" i="27"/>
  <c r="J544" i="27" s="1"/>
  <c r="G17" i="27"/>
  <c r="H17" i="27"/>
  <c r="G28" i="27"/>
  <c r="H28" i="27"/>
  <c r="G39" i="27"/>
  <c r="H39" i="27"/>
  <c r="G53" i="27"/>
  <c r="H53" i="27"/>
  <c r="G64" i="27"/>
  <c r="H64" i="27"/>
  <c r="G75" i="27"/>
  <c r="H75" i="27"/>
  <c r="H86" i="27"/>
  <c r="G87" i="27"/>
  <c r="H87" i="27"/>
  <c r="G91" i="27"/>
  <c r="G100" i="27" s="1"/>
  <c r="G184" i="27" s="1"/>
  <c r="H91" i="27"/>
  <c r="G101" i="27"/>
  <c r="H101" i="27"/>
  <c r="G108" i="27"/>
  <c r="H108" i="27"/>
  <c r="G115" i="27"/>
  <c r="H115" i="27"/>
  <c r="G124" i="27"/>
  <c r="H124" i="27"/>
  <c r="G144" i="27"/>
  <c r="H144" i="27"/>
  <c r="G149" i="27"/>
  <c r="H149" i="27"/>
  <c r="G154" i="27"/>
  <c r="H154" i="27"/>
  <c r="G170" i="27"/>
  <c r="G214" i="27"/>
  <c r="H214" i="27"/>
  <c r="G223" i="27"/>
  <c r="H223" i="27"/>
  <c r="G225" i="27"/>
  <c r="H225" i="27"/>
  <c r="G236" i="27"/>
  <c r="G247" i="27" s="1"/>
  <c r="H236" i="27"/>
  <c r="H247" i="27" s="1"/>
  <c r="G249" i="27"/>
  <c r="H249" i="27"/>
  <c r="H271" i="27" s="1"/>
  <c r="G260" i="27"/>
  <c r="G271" i="27" s="1"/>
  <c r="H260" i="27"/>
  <c r="H313" i="11"/>
  <c r="H314" i="11"/>
  <c r="H315" i="11"/>
  <c r="H316" i="11"/>
  <c r="H317" i="11"/>
  <c r="H318" i="11"/>
  <c r="H319" i="11"/>
  <c r="H320" i="11"/>
  <c r="H326" i="11"/>
  <c r="H312" i="11"/>
  <c r="H8" i="11"/>
  <c r="H14" i="11" s="1"/>
  <c r="H50" i="11" s="1"/>
  <c r="G308" i="11"/>
  <c r="H308" i="11"/>
  <c r="G311" i="11"/>
  <c r="H311" i="11"/>
  <c r="G322" i="11"/>
  <c r="G325" i="11"/>
  <c r="H325" i="11"/>
  <c r="G336" i="11"/>
  <c r="G339" i="11"/>
  <c r="H339" i="11"/>
  <c r="G360" i="11"/>
  <c r="H360" i="11"/>
  <c r="G370" i="11"/>
  <c r="H370" i="11"/>
  <c r="G380" i="11"/>
  <c r="H380" i="11"/>
  <c r="G416" i="11"/>
  <c r="H416" i="11"/>
  <c r="G421" i="11"/>
  <c r="H421" i="11"/>
  <c r="G432" i="11"/>
  <c r="H432" i="11"/>
  <c r="G443" i="11"/>
  <c r="H443" i="11"/>
  <c r="G456" i="11"/>
  <c r="H456" i="11"/>
  <c r="G469" i="11"/>
  <c r="H469" i="11"/>
  <c r="G481" i="11"/>
  <c r="H481" i="11"/>
  <c r="G490" i="11"/>
  <c r="H490" i="11"/>
  <c r="G495" i="11"/>
  <c r="H495" i="11"/>
  <c r="G497" i="11"/>
  <c r="H497" i="11"/>
  <c r="G508" i="11"/>
  <c r="H508" i="11"/>
  <c r="H555" i="11" s="1"/>
  <c r="G519" i="11"/>
  <c r="H519" i="11"/>
  <c r="G532" i="11"/>
  <c r="H532" i="11"/>
  <c r="G544" i="11"/>
  <c r="H544" i="11"/>
  <c r="G555" i="11"/>
  <c r="G14" i="11"/>
  <c r="G17" i="11"/>
  <c r="H17" i="11"/>
  <c r="G28" i="11"/>
  <c r="H28" i="11"/>
  <c r="G39" i="11"/>
  <c r="H39" i="11"/>
  <c r="G53" i="11"/>
  <c r="G86" i="11" s="1"/>
  <c r="H53" i="11"/>
  <c r="G64" i="11"/>
  <c r="H64" i="11"/>
  <c r="G75" i="11"/>
  <c r="H75" i="11"/>
  <c r="H86" i="11"/>
  <c r="G87" i="11"/>
  <c r="H87" i="11"/>
  <c r="G91" i="11"/>
  <c r="H91" i="11"/>
  <c r="H100" i="11" s="1"/>
  <c r="H184" i="11" s="1"/>
  <c r="G100" i="11"/>
  <c r="G184" i="11" s="1"/>
  <c r="G101" i="11"/>
  <c r="H101" i="11"/>
  <c r="G108" i="11"/>
  <c r="H108" i="11"/>
  <c r="G115" i="11"/>
  <c r="H115" i="11"/>
  <c r="G124" i="11"/>
  <c r="H124" i="11"/>
  <c r="G144" i="11"/>
  <c r="H144" i="11"/>
  <c r="H170" i="11" s="1"/>
  <c r="G149" i="11"/>
  <c r="H149" i="11"/>
  <c r="G154" i="11"/>
  <c r="H154" i="11"/>
  <c r="G170" i="11"/>
  <c r="G214" i="11"/>
  <c r="H214" i="11"/>
  <c r="G223" i="11"/>
  <c r="H223" i="11"/>
  <c r="G225" i="11"/>
  <c r="H225" i="11"/>
  <c r="G236" i="11"/>
  <c r="H236" i="11"/>
  <c r="H247" i="11" s="1"/>
  <c r="G247" i="11"/>
  <c r="G249" i="11"/>
  <c r="H249" i="11"/>
  <c r="G260" i="11"/>
  <c r="G271" i="11" s="1"/>
  <c r="H260" i="11"/>
  <c r="H271" i="11"/>
  <c r="H320" i="10"/>
  <c r="H316" i="10"/>
  <c r="H306" i="10"/>
  <c r="H308" i="10" s="1"/>
  <c r="H8" i="10"/>
  <c r="H14" i="10" s="1"/>
  <c r="H50" i="10" s="1"/>
  <c r="G308" i="10"/>
  <c r="G311" i="10"/>
  <c r="H311" i="10"/>
  <c r="G322" i="10"/>
  <c r="G325" i="10"/>
  <c r="H325" i="10"/>
  <c r="G336" i="10"/>
  <c r="G339" i="10"/>
  <c r="H339" i="10"/>
  <c r="G360" i="10"/>
  <c r="H360" i="10"/>
  <c r="G370" i="10"/>
  <c r="H370" i="10"/>
  <c r="G380" i="10"/>
  <c r="H380" i="10"/>
  <c r="G421" i="10"/>
  <c r="H421" i="10"/>
  <c r="G432" i="10"/>
  <c r="H432" i="10"/>
  <c r="G443" i="10"/>
  <c r="H443" i="10"/>
  <c r="G456" i="10"/>
  <c r="H456" i="10"/>
  <c r="G469" i="10"/>
  <c r="H469" i="10"/>
  <c r="G490" i="10"/>
  <c r="H490" i="10"/>
  <c r="G495" i="10"/>
  <c r="H495" i="10"/>
  <c r="G497" i="10"/>
  <c r="H497" i="10"/>
  <c r="G508" i="10"/>
  <c r="H508" i="10"/>
  <c r="G519" i="10"/>
  <c r="H519" i="10"/>
  <c r="G532" i="10"/>
  <c r="H532" i="10"/>
  <c r="G544" i="10"/>
  <c r="H544" i="10"/>
  <c r="G555" i="10"/>
  <c r="G14" i="10"/>
  <c r="G17" i="10"/>
  <c r="H17" i="10"/>
  <c r="G28" i="10"/>
  <c r="H28" i="10"/>
  <c r="G39" i="10"/>
  <c r="H39" i="10"/>
  <c r="G53" i="10"/>
  <c r="H53" i="10"/>
  <c r="H86" i="10" s="1"/>
  <c r="G64" i="10"/>
  <c r="H64" i="10"/>
  <c r="G75" i="10"/>
  <c r="H75" i="10"/>
  <c r="G87" i="10"/>
  <c r="H87" i="10"/>
  <c r="G91" i="10"/>
  <c r="H91" i="10"/>
  <c r="H100" i="10" s="1"/>
  <c r="G100" i="10"/>
  <c r="G184" i="10" s="1"/>
  <c r="G101" i="10"/>
  <c r="H101" i="10"/>
  <c r="G108" i="10"/>
  <c r="H108" i="10"/>
  <c r="G115" i="10"/>
  <c r="H115" i="10"/>
  <c r="G124" i="10"/>
  <c r="H124" i="10"/>
  <c r="G144" i="10"/>
  <c r="H144" i="10"/>
  <c r="G149" i="10"/>
  <c r="H149" i="10"/>
  <c r="G154" i="10"/>
  <c r="H154" i="10"/>
  <c r="G170" i="10"/>
  <c r="G214" i="10"/>
  <c r="H214" i="10"/>
  <c r="G223" i="10"/>
  <c r="H223" i="10"/>
  <c r="G225" i="10"/>
  <c r="G247" i="10" s="1"/>
  <c r="H225" i="10"/>
  <c r="G236" i="10"/>
  <c r="H236" i="10"/>
  <c r="H247" i="10" s="1"/>
  <c r="G249" i="10"/>
  <c r="H249" i="10"/>
  <c r="G260" i="10"/>
  <c r="H260" i="10"/>
  <c r="H271" i="10"/>
  <c r="H326" i="25"/>
  <c r="H323" i="25"/>
  <c r="H299" i="25"/>
  <c r="H300" i="25"/>
  <c r="H301" i="25"/>
  <c r="H302" i="25"/>
  <c r="H303" i="25"/>
  <c r="H304" i="25"/>
  <c r="H305" i="25"/>
  <c r="H306" i="25"/>
  <c r="H307" i="25"/>
  <c r="H298" i="25"/>
  <c r="H277" i="25"/>
  <c r="G291" i="25"/>
  <c r="G296" i="25" s="1"/>
  <c r="G295" i="25"/>
  <c r="H295" i="25"/>
  <c r="G297" i="25"/>
  <c r="G308" i="25"/>
  <c r="G311" i="25"/>
  <c r="H311" i="25"/>
  <c r="G322" i="25"/>
  <c r="H322" i="25"/>
  <c r="G325" i="25"/>
  <c r="G336" i="25"/>
  <c r="G339" i="25"/>
  <c r="H339" i="25"/>
  <c r="G360" i="25"/>
  <c r="H360" i="25"/>
  <c r="H416" i="25" s="1"/>
  <c r="G370" i="25"/>
  <c r="H370" i="25"/>
  <c r="G380" i="25"/>
  <c r="H380" i="25"/>
  <c r="G416" i="25"/>
  <c r="G421" i="25"/>
  <c r="H421" i="25"/>
  <c r="H481" i="25" s="1"/>
  <c r="G432" i="25"/>
  <c r="H432" i="25"/>
  <c r="G443" i="25"/>
  <c r="H443" i="25"/>
  <c r="G456" i="25"/>
  <c r="H456" i="25"/>
  <c r="G469" i="25"/>
  <c r="H469" i="25"/>
  <c r="G481" i="25"/>
  <c r="G490" i="25"/>
  <c r="H490" i="25"/>
  <c r="G495" i="25"/>
  <c r="H495" i="25"/>
  <c r="G497" i="25"/>
  <c r="H497" i="25"/>
  <c r="H555" i="25" s="1"/>
  <c r="G508" i="25"/>
  <c r="G555" i="25" s="1"/>
  <c r="H508" i="25"/>
  <c r="G519" i="25"/>
  <c r="H519" i="25"/>
  <c r="G532" i="25"/>
  <c r="H532" i="25"/>
  <c r="G544" i="25"/>
  <c r="H544" i="25"/>
  <c r="H40" i="25"/>
  <c r="G14" i="25"/>
  <c r="H14" i="25"/>
  <c r="G17" i="25"/>
  <c r="H17" i="25"/>
  <c r="G28" i="25"/>
  <c r="H28" i="25"/>
  <c r="G39" i="25"/>
  <c r="H39" i="25"/>
  <c r="H50" i="25" s="1"/>
  <c r="G53" i="25"/>
  <c r="G86" i="25" s="1"/>
  <c r="H53" i="25"/>
  <c r="G64" i="25"/>
  <c r="H64" i="25"/>
  <c r="H86" i="25" s="1"/>
  <c r="G75" i="25"/>
  <c r="H75" i="25"/>
  <c r="G87" i="25"/>
  <c r="H87" i="25"/>
  <c r="G91" i="25"/>
  <c r="H91" i="25"/>
  <c r="H100" i="25" s="1"/>
  <c r="H184" i="25" s="1"/>
  <c r="G100" i="25"/>
  <c r="G184" i="25" s="1"/>
  <c r="G101" i="25"/>
  <c r="H101" i="25"/>
  <c r="G108" i="25"/>
  <c r="H108" i="25"/>
  <c r="G115" i="25"/>
  <c r="H115" i="25"/>
  <c r="G124" i="25"/>
  <c r="H124" i="25"/>
  <c r="G144" i="25"/>
  <c r="H144" i="25"/>
  <c r="H170" i="25" s="1"/>
  <c r="G149" i="25"/>
  <c r="H149" i="25"/>
  <c r="G154" i="25"/>
  <c r="H154" i="25"/>
  <c r="G170" i="25"/>
  <c r="G214" i="25"/>
  <c r="H214" i="25"/>
  <c r="G223" i="25"/>
  <c r="H223" i="25"/>
  <c r="G225" i="25"/>
  <c r="H225" i="25"/>
  <c r="G236" i="25"/>
  <c r="H236" i="25"/>
  <c r="H247" i="25" s="1"/>
  <c r="G247" i="25"/>
  <c r="G249" i="25"/>
  <c r="H249" i="25"/>
  <c r="H271" i="25" s="1"/>
  <c r="G260" i="25"/>
  <c r="G271" i="25" s="1"/>
  <c r="H260" i="25"/>
  <c r="H299" i="24"/>
  <c r="J299" i="24" s="1"/>
  <c r="H300" i="24"/>
  <c r="J300" i="24" s="1"/>
  <c r="H301" i="24"/>
  <c r="J301" i="24" s="1"/>
  <c r="H302" i="24"/>
  <c r="J302" i="24" s="1"/>
  <c r="H303" i="24"/>
  <c r="J303" i="24" s="1"/>
  <c r="H304" i="24"/>
  <c r="J304" i="24" s="1"/>
  <c r="H305" i="24"/>
  <c r="J305" i="24" s="1"/>
  <c r="G291" i="24"/>
  <c r="G295" i="24"/>
  <c r="H295" i="24"/>
  <c r="G297" i="24"/>
  <c r="G308" i="24"/>
  <c r="G311" i="24"/>
  <c r="H311" i="24"/>
  <c r="G322" i="24"/>
  <c r="H322" i="24"/>
  <c r="G325" i="24"/>
  <c r="H325" i="24"/>
  <c r="G336" i="24"/>
  <c r="G339" i="24"/>
  <c r="H339" i="24"/>
  <c r="J339" i="24" s="1"/>
  <c r="G360" i="24"/>
  <c r="H360" i="24"/>
  <c r="J360" i="24" s="1"/>
  <c r="G370" i="24"/>
  <c r="H370" i="24"/>
  <c r="J370" i="24" s="1"/>
  <c r="G380" i="24"/>
  <c r="H380" i="24"/>
  <c r="J380" i="24" s="1"/>
  <c r="G421" i="24"/>
  <c r="H421" i="24"/>
  <c r="J421" i="24" s="1"/>
  <c r="G432" i="24"/>
  <c r="H432" i="24"/>
  <c r="J432" i="24" s="1"/>
  <c r="G443" i="24"/>
  <c r="H443" i="24"/>
  <c r="J443" i="24" s="1"/>
  <c r="G456" i="24"/>
  <c r="H456" i="24"/>
  <c r="J456" i="24" s="1"/>
  <c r="G469" i="24"/>
  <c r="H469" i="24"/>
  <c r="J469" i="24" s="1"/>
  <c r="G490" i="24"/>
  <c r="H490" i="24"/>
  <c r="J490" i="24" s="1"/>
  <c r="G495" i="24"/>
  <c r="H495" i="24"/>
  <c r="J495" i="24" s="1"/>
  <c r="G497" i="24"/>
  <c r="H497" i="24"/>
  <c r="J497" i="24" s="1"/>
  <c r="G508" i="24"/>
  <c r="H508" i="24"/>
  <c r="J508" i="24" s="1"/>
  <c r="G519" i="24"/>
  <c r="H519" i="24"/>
  <c r="J519" i="24" s="1"/>
  <c r="G532" i="24"/>
  <c r="H532" i="24"/>
  <c r="J532" i="24" s="1"/>
  <c r="G544" i="24"/>
  <c r="H544" i="24"/>
  <c r="J544" i="24" s="1"/>
  <c r="H555" i="24"/>
  <c r="J555" i="24" s="1"/>
  <c r="G39" i="24"/>
  <c r="G53" i="24"/>
  <c r="H53" i="24"/>
  <c r="J53" i="24" s="1"/>
  <c r="G64" i="24"/>
  <c r="H64" i="24"/>
  <c r="J64" i="24" s="1"/>
  <c r="G75" i="24"/>
  <c r="H75" i="24"/>
  <c r="J75" i="24" s="1"/>
  <c r="G87" i="24"/>
  <c r="H87" i="24"/>
  <c r="J87" i="24" s="1"/>
  <c r="G91" i="24"/>
  <c r="G100" i="24" s="1"/>
  <c r="G184" i="24" s="1"/>
  <c r="H91" i="24"/>
  <c r="G101" i="24"/>
  <c r="H101" i="24"/>
  <c r="J101" i="24" s="1"/>
  <c r="G108" i="24"/>
  <c r="H108" i="24"/>
  <c r="J108" i="24" s="1"/>
  <c r="G115" i="24"/>
  <c r="H115" i="24"/>
  <c r="J115" i="24" s="1"/>
  <c r="G124" i="24"/>
  <c r="H124" i="24"/>
  <c r="J124" i="24" s="1"/>
  <c r="G144" i="24"/>
  <c r="H144" i="24"/>
  <c r="G149" i="24"/>
  <c r="H149" i="24"/>
  <c r="J149" i="24" s="1"/>
  <c r="G154" i="24"/>
  <c r="H154" i="24"/>
  <c r="J154" i="24" s="1"/>
  <c r="G170" i="24"/>
  <c r="G214" i="24"/>
  <c r="H214" i="24"/>
  <c r="G223" i="24"/>
  <c r="H223" i="24"/>
  <c r="G225" i="24"/>
  <c r="H225" i="24"/>
  <c r="G236" i="24"/>
  <c r="G247" i="24" s="1"/>
  <c r="H236" i="24"/>
  <c r="G249" i="24"/>
  <c r="H249" i="24"/>
  <c r="J249" i="24" s="1"/>
  <c r="G260" i="24"/>
  <c r="G271" i="24" s="1"/>
  <c r="H260" i="24"/>
  <c r="J260" i="24" s="1"/>
  <c r="H326" i="22"/>
  <c r="H320" i="22"/>
  <c r="G295" i="22"/>
  <c r="H295" i="22"/>
  <c r="G296" i="22"/>
  <c r="G297" i="22"/>
  <c r="G308" i="22"/>
  <c r="H308" i="22"/>
  <c r="G311" i="22"/>
  <c r="H311" i="22"/>
  <c r="G322" i="22"/>
  <c r="G325" i="22"/>
  <c r="H325" i="22"/>
  <c r="G336" i="22"/>
  <c r="G339" i="22"/>
  <c r="H339" i="22"/>
  <c r="G360" i="22"/>
  <c r="H360" i="22"/>
  <c r="H416" i="22" s="1"/>
  <c r="G370" i="22"/>
  <c r="H370" i="22"/>
  <c r="G380" i="22"/>
  <c r="H380" i="22"/>
  <c r="G416" i="22"/>
  <c r="G421" i="22"/>
  <c r="H421" i="22"/>
  <c r="H481" i="22" s="1"/>
  <c r="G432" i="22"/>
  <c r="H432" i="22"/>
  <c r="G443" i="22"/>
  <c r="H443" i="22"/>
  <c r="G456" i="22"/>
  <c r="H456" i="22"/>
  <c r="G469" i="22"/>
  <c r="H469" i="22"/>
  <c r="G481" i="22"/>
  <c r="G490" i="22"/>
  <c r="H490" i="22"/>
  <c r="G495" i="22"/>
  <c r="H495" i="22"/>
  <c r="G497" i="22"/>
  <c r="H497" i="22"/>
  <c r="H555" i="22" s="1"/>
  <c r="G508" i="22"/>
  <c r="H508" i="22"/>
  <c r="G519" i="22"/>
  <c r="H519" i="22"/>
  <c r="G532" i="22"/>
  <c r="H532" i="22"/>
  <c r="G544" i="22"/>
  <c r="H544" i="22"/>
  <c r="G555" i="22"/>
  <c r="H326" i="8"/>
  <c r="H314" i="8"/>
  <c r="H316" i="8"/>
  <c r="H317" i="8"/>
  <c r="H318" i="8"/>
  <c r="H319" i="8"/>
  <c r="H320" i="8"/>
  <c r="H312" i="8"/>
  <c r="H306" i="8"/>
  <c r="H308" i="8" s="1"/>
  <c r="H186" i="8"/>
  <c r="H8" i="8"/>
  <c r="G308" i="8"/>
  <c r="G311" i="8"/>
  <c r="H311" i="8"/>
  <c r="G322" i="8"/>
  <c r="G325" i="8"/>
  <c r="H325" i="8"/>
  <c r="G336" i="8"/>
  <c r="G339" i="8"/>
  <c r="H339" i="8"/>
  <c r="G360" i="8"/>
  <c r="H360" i="8"/>
  <c r="G370" i="8"/>
  <c r="H370" i="8"/>
  <c r="G380" i="8"/>
  <c r="H380" i="8"/>
  <c r="G421" i="8"/>
  <c r="H421" i="8"/>
  <c r="G432" i="8"/>
  <c r="H432" i="8"/>
  <c r="G443" i="8"/>
  <c r="H443" i="8"/>
  <c r="G456" i="8"/>
  <c r="H456" i="8"/>
  <c r="G469" i="8"/>
  <c r="H469" i="8"/>
  <c r="H481" i="8"/>
  <c r="G490" i="8"/>
  <c r="H490" i="8"/>
  <c r="G495" i="8"/>
  <c r="H495" i="8"/>
  <c r="G497" i="8"/>
  <c r="H497" i="8"/>
  <c r="G508" i="8"/>
  <c r="H508" i="8"/>
  <c r="G519" i="8"/>
  <c r="H519" i="8"/>
  <c r="G532" i="8"/>
  <c r="H532" i="8"/>
  <c r="G544" i="8"/>
  <c r="H544" i="8"/>
  <c r="G14" i="8"/>
  <c r="H14" i="8"/>
  <c r="G17" i="8"/>
  <c r="G17" i="28" s="1"/>
  <c r="H17" i="8"/>
  <c r="G28" i="8"/>
  <c r="H28" i="8"/>
  <c r="G39" i="8"/>
  <c r="H39" i="8"/>
  <c r="G53" i="8"/>
  <c r="H53" i="8"/>
  <c r="H53" i="28" s="1"/>
  <c r="J53" i="28" s="1"/>
  <c r="G64" i="8"/>
  <c r="G64" i="28" s="1"/>
  <c r="H64" i="8"/>
  <c r="H64" i="28" s="1"/>
  <c r="J64" i="28" s="1"/>
  <c r="G75" i="8"/>
  <c r="H75" i="8"/>
  <c r="H75" i="28" s="1"/>
  <c r="J75" i="28" s="1"/>
  <c r="G87" i="8"/>
  <c r="G87" i="28" s="1"/>
  <c r="H87" i="8"/>
  <c r="G91" i="8"/>
  <c r="H91" i="8"/>
  <c r="H91" i="28" s="1"/>
  <c r="J91" i="28" s="1"/>
  <c r="G101" i="8"/>
  <c r="G101" i="28" s="1"/>
  <c r="H101" i="8"/>
  <c r="H101" i="28" s="1"/>
  <c r="J101" i="28" s="1"/>
  <c r="G108" i="8"/>
  <c r="H108" i="8"/>
  <c r="H108" i="28" s="1"/>
  <c r="J108" i="28" s="1"/>
  <c r="G115" i="8"/>
  <c r="H115" i="8"/>
  <c r="G124" i="8"/>
  <c r="H124" i="8"/>
  <c r="G144" i="8"/>
  <c r="H144" i="8"/>
  <c r="G149" i="8"/>
  <c r="H149" i="8"/>
  <c r="G154" i="8"/>
  <c r="H154" i="8"/>
  <c r="G214" i="8"/>
  <c r="G223" i="8"/>
  <c r="H223" i="8"/>
  <c r="G225" i="8"/>
  <c r="H225" i="8"/>
  <c r="G236" i="8"/>
  <c r="H236" i="8"/>
  <c r="G249" i="8"/>
  <c r="H249" i="8"/>
  <c r="G260" i="8"/>
  <c r="H260" i="8"/>
  <c r="H183" i="30"/>
  <c r="H151" i="30"/>
  <c r="H131" i="30"/>
  <c r="H119" i="30"/>
  <c r="H118" i="30"/>
  <c r="G115" i="30"/>
  <c r="G124" i="30"/>
  <c r="G144" i="30"/>
  <c r="H144" i="30"/>
  <c r="J144" i="30" s="1"/>
  <c r="G149" i="30"/>
  <c r="G154" i="30"/>
  <c r="H154" i="30"/>
  <c r="G214" i="30"/>
  <c r="H214" i="30"/>
  <c r="G223" i="30"/>
  <c r="H223" i="30"/>
  <c r="G225" i="30"/>
  <c r="H225" i="30"/>
  <c r="G236" i="30"/>
  <c r="G247" i="30" s="1"/>
  <c r="H236" i="30"/>
  <c r="J236" i="30" s="1"/>
  <c r="G249" i="30"/>
  <c r="H249" i="30"/>
  <c r="J249" i="30" s="1"/>
  <c r="G260" i="30"/>
  <c r="G271" i="30" s="1"/>
  <c r="H260" i="30"/>
  <c r="H17" i="28" l="1"/>
  <c r="J17" i="28" s="1"/>
  <c r="H28" i="28"/>
  <c r="J28" i="28" s="1"/>
  <c r="J39" i="12"/>
  <c r="J50" i="12" s="1"/>
  <c r="H39" i="28"/>
  <c r="J39" i="28" s="1"/>
  <c r="H50" i="12"/>
  <c r="H272" i="12" s="1"/>
  <c r="G50" i="12"/>
  <c r="G272" i="12" s="1"/>
  <c r="H555" i="12"/>
  <c r="J555" i="12" s="1"/>
  <c r="H481" i="12"/>
  <c r="G555" i="12"/>
  <c r="H416" i="12"/>
  <c r="J416" i="12" s="1"/>
  <c r="G416" i="12"/>
  <c r="H481" i="28"/>
  <c r="G481" i="12"/>
  <c r="G556" i="12" s="1"/>
  <c r="H337" i="12"/>
  <c r="H296" i="22"/>
  <c r="H295" i="28"/>
  <c r="J326" i="21"/>
  <c r="H291" i="15"/>
  <c r="J277" i="15"/>
  <c r="H481" i="27"/>
  <c r="H555" i="27"/>
  <c r="J555" i="27" s="1"/>
  <c r="J497" i="27"/>
  <c r="H416" i="27"/>
  <c r="J416" i="27" s="1"/>
  <c r="J360" i="27"/>
  <c r="J323" i="25"/>
  <c r="H323" i="28"/>
  <c r="H325" i="25"/>
  <c r="H291" i="25"/>
  <c r="H296" i="25" s="1"/>
  <c r="H277" i="28"/>
  <c r="J277" i="25"/>
  <c r="H326" i="28"/>
  <c r="J326" i="22"/>
  <c r="H322" i="22"/>
  <c r="H320" i="28"/>
  <c r="J320" i="22"/>
  <c r="H311" i="28"/>
  <c r="I443" i="28"/>
  <c r="H544" i="28"/>
  <c r="J544" i="8"/>
  <c r="H532" i="28"/>
  <c r="J532" i="8"/>
  <c r="H519" i="28"/>
  <c r="J519" i="8"/>
  <c r="H508" i="28"/>
  <c r="J508" i="8"/>
  <c r="H497" i="28"/>
  <c r="J497" i="8"/>
  <c r="H495" i="28"/>
  <c r="H490" i="28"/>
  <c r="J490" i="8"/>
  <c r="J469" i="8"/>
  <c r="J456" i="8"/>
  <c r="H443" i="28"/>
  <c r="J443" i="8"/>
  <c r="H432" i="28"/>
  <c r="J432" i="8"/>
  <c r="H421" i="28"/>
  <c r="J421" i="8"/>
  <c r="J380" i="8"/>
  <c r="H380" i="28"/>
  <c r="J370" i="8"/>
  <c r="H370" i="28"/>
  <c r="H416" i="8"/>
  <c r="J416" i="8" s="1"/>
  <c r="J360" i="8"/>
  <c r="H360" i="28"/>
  <c r="H339" i="28"/>
  <c r="J339" i="8"/>
  <c r="H322" i="28"/>
  <c r="H124" i="30"/>
  <c r="J131" i="30"/>
  <c r="H131" i="28"/>
  <c r="J131" i="28" s="1"/>
  <c r="H271" i="30"/>
  <c r="J271" i="30" s="1"/>
  <c r="J260" i="30"/>
  <c r="H247" i="30"/>
  <c r="J247" i="30" s="1"/>
  <c r="J272" i="30" s="1"/>
  <c r="J118" i="30"/>
  <c r="H118" i="28"/>
  <c r="J118" i="28" s="1"/>
  <c r="H171" i="30"/>
  <c r="J183" i="30"/>
  <c r="H183" i="28"/>
  <c r="J183" i="28" s="1"/>
  <c r="H154" i="28"/>
  <c r="J154" i="28" s="1"/>
  <c r="H144" i="28"/>
  <c r="J144" i="28" s="1"/>
  <c r="H119" i="28"/>
  <c r="J119" i="28" s="1"/>
  <c r="J119" i="30"/>
  <c r="H223" i="28"/>
  <c r="J223" i="28" s="1"/>
  <c r="G154" i="28"/>
  <c r="G260" i="28"/>
  <c r="G223" i="28"/>
  <c r="H149" i="30"/>
  <c r="J151" i="30"/>
  <c r="H151" i="28"/>
  <c r="J151" i="28" s="1"/>
  <c r="H214" i="21"/>
  <c r="J186" i="21"/>
  <c r="H271" i="24"/>
  <c r="J271" i="24" s="1"/>
  <c r="G86" i="24"/>
  <c r="G481" i="24"/>
  <c r="H249" i="28"/>
  <c r="J249" i="28" s="1"/>
  <c r="G149" i="28"/>
  <c r="G124" i="28"/>
  <c r="G108" i="28"/>
  <c r="G91" i="28"/>
  <c r="G75" i="28"/>
  <c r="G50" i="24"/>
  <c r="G555" i="24"/>
  <c r="H416" i="24"/>
  <c r="J416" i="24" s="1"/>
  <c r="G296" i="24"/>
  <c r="H247" i="24"/>
  <c r="J247" i="24" s="1"/>
  <c r="J236" i="24"/>
  <c r="H100" i="24"/>
  <c r="J91" i="24"/>
  <c r="H86" i="24"/>
  <c r="J86" i="24" s="1"/>
  <c r="H481" i="24"/>
  <c r="H170" i="24"/>
  <c r="J170" i="24" s="1"/>
  <c r="J144" i="24"/>
  <c r="G416" i="24"/>
  <c r="H170" i="20"/>
  <c r="H184" i="20" s="1"/>
  <c r="H272" i="20" s="1"/>
  <c r="H50" i="20"/>
  <c r="G86" i="20"/>
  <c r="H337" i="20"/>
  <c r="G337" i="20"/>
  <c r="G556" i="20" s="1"/>
  <c r="G184" i="19"/>
  <c r="G271" i="19"/>
  <c r="H247" i="19"/>
  <c r="H100" i="19"/>
  <c r="G337" i="19"/>
  <c r="G556" i="19" s="1"/>
  <c r="H170" i="19"/>
  <c r="H14" i="19"/>
  <c r="H50" i="19" s="1"/>
  <c r="G86" i="19"/>
  <c r="H337" i="19"/>
  <c r="H556" i="19" s="1"/>
  <c r="G86" i="27"/>
  <c r="G416" i="27"/>
  <c r="H100" i="27"/>
  <c r="G50" i="27"/>
  <c r="G272" i="27" s="1"/>
  <c r="G481" i="27"/>
  <c r="H170" i="27"/>
  <c r="H50" i="27"/>
  <c r="G555" i="27"/>
  <c r="G50" i="10"/>
  <c r="G271" i="10"/>
  <c r="H170" i="10"/>
  <c r="G86" i="10"/>
  <c r="H271" i="8"/>
  <c r="H271" i="28" s="1"/>
  <c r="J271" i="28" s="1"/>
  <c r="H260" i="28"/>
  <c r="J260" i="28" s="1"/>
  <c r="G115" i="28"/>
  <c r="H247" i="8"/>
  <c r="G86" i="8"/>
  <c r="G53" i="28"/>
  <c r="G271" i="8"/>
  <c r="G271" i="28" s="1"/>
  <c r="G249" i="28"/>
  <c r="H100" i="8"/>
  <c r="H87" i="28"/>
  <c r="J87" i="28" s="1"/>
  <c r="G170" i="8"/>
  <c r="G144" i="28"/>
  <c r="H170" i="8"/>
  <c r="H124" i="28"/>
  <c r="J124" i="28" s="1"/>
  <c r="H555" i="8"/>
  <c r="H214" i="8"/>
  <c r="H186" i="28"/>
  <c r="J186" i="28" s="1"/>
  <c r="G50" i="8"/>
  <c r="G28" i="28"/>
  <c r="G50" i="28" s="1"/>
  <c r="G272" i="28" s="1"/>
  <c r="H170" i="21"/>
  <c r="G50" i="21"/>
  <c r="H50" i="21"/>
  <c r="G50" i="19"/>
  <c r="G272" i="19" s="1"/>
  <c r="G50" i="11"/>
  <c r="G481" i="10"/>
  <c r="G416" i="10"/>
  <c r="H555" i="10"/>
  <c r="H481" i="10"/>
  <c r="H416" i="10"/>
  <c r="H322" i="10"/>
  <c r="H297" i="25"/>
  <c r="H322" i="8"/>
  <c r="G170" i="30"/>
  <c r="G184" i="30" s="1"/>
  <c r="G50" i="20"/>
  <c r="G272" i="20" s="1"/>
  <c r="G50" i="34"/>
  <c r="G272" i="34" s="1"/>
  <c r="H50" i="34"/>
  <c r="H272" i="34" s="1"/>
  <c r="G556" i="42"/>
  <c r="H481" i="42"/>
  <c r="H556" i="42" s="1"/>
  <c r="H322" i="21"/>
  <c r="G337" i="21"/>
  <c r="G556" i="21" s="1"/>
  <c r="H297" i="21"/>
  <c r="H291" i="21"/>
  <c r="H296" i="21" s="1"/>
  <c r="H311" i="21"/>
  <c r="H184" i="21"/>
  <c r="G184" i="21"/>
  <c r="H184" i="19"/>
  <c r="H272" i="19" s="1"/>
  <c r="G556" i="15"/>
  <c r="H556" i="12"/>
  <c r="G337" i="27"/>
  <c r="H322" i="27"/>
  <c r="H337" i="27" s="1"/>
  <c r="H556" i="27" s="1"/>
  <c r="H184" i="27"/>
  <c r="H272" i="27" s="1"/>
  <c r="G337" i="11"/>
  <c r="G556" i="11" s="1"/>
  <c r="H322" i="11"/>
  <c r="H337" i="11" s="1"/>
  <c r="H556" i="11" s="1"/>
  <c r="G272" i="11"/>
  <c r="H272" i="11"/>
  <c r="G337" i="10"/>
  <c r="G272" i="10"/>
  <c r="H184" i="10"/>
  <c r="H272" i="10" s="1"/>
  <c r="G337" i="25"/>
  <c r="G556" i="25" s="1"/>
  <c r="H308" i="25"/>
  <c r="G50" i="25"/>
  <c r="G272" i="25"/>
  <c r="H272" i="25"/>
  <c r="G337" i="24"/>
  <c r="G272" i="24"/>
  <c r="G337" i="22"/>
  <c r="G556" i="22" s="1"/>
  <c r="G337" i="8"/>
  <c r="H50" i="8"/>
  <c r="G416" i="8"/>
  <c r="H337" i="8"/>
  <c r="G247" i="8"/>
  <c r="G100" i="8"/>
  <c r="H86" i="8"/>
  <c r="H86" i="28" s="1"/>
  <c r="J86" i="28" s="1"/>
  <c r="G481" i="8"/>
  <c r="G555" i="8"/>
  <c r="H170" i="30"/>
  <c r="H115" i="30"/>
  <c r="H8" i="6"/>
  <c r="H50" i="28" l="1"/>
  <c r="H272" i="28" s="1"/>
  <c r="J50" i="28"/>
  <c r="H296" i="15"/>
  <c r="H337" i="25"/>
  <c r="H325" i="28"/>
  <c r="H296" i="28"/>
  <c r="H291" i="28"/>
  <c r="H336" i="28"/>
  <c r="H337" i="22"/>
  <c r="I556" i="28"/>
  <c r="I481" i="28"/>
  <c r="H555" i="28"/>
  <c r="J555" i="8"/>
  <c r="H556" i="8"/>
  <c r="H556" i="20"/>
  <c r="H149" i="28"/>
  <c r="J149" i="28" s="1"/>
  <c r="H115" i="28"/>
  <c r="J115" i="28" s="1"/>
  <c r="G170" i="28"/>
  <c r="H171" i="28"/>
  <c r="J171" i="28" s="1"/>
  <c r="G556" i="24"/>
  <c r="H184" i="24"/>
  <c r="J184" i="24" s="1"/>
  <c r="J100" i="24"/>
  <c r="H100" i="28"/>
  <c r="J100" i="28" s="1"/>
  <c r="G556" i="27"/>
  <c r="G556" i="10"/>
  <c r="H170" i="28"/>
  <c r="J170" i="28" s="1"/>
  <c r="G86" i="28"/>
  <c r="H184" i="8"/>
  <c r="H272" i="8" s="1"/>
  <c r="G184" i="8"/>
  <c r="G100" i="28"/>
  <c r="G272" i="30"/>
  <c r="G272" i="8"/>
  <c r="H337" i="21"/>
  <c r="H272" i="21"/>
  <c r="G272" i="21"/>
  <c r="H184" i="30"/>
  <c r="H556" i="25"/>
  <c r="G556" i="8"/>
  <c r="G559" i="28"/>
  <c r="G558" i="28"/>
  <c r="G555" i="28"/>
  <c r="G554" i="28"/>
  <c r="G553" i="28"/>
  <c r="G552" i="28"/>
  <c r="G551" i="28"/>
  <c r="G550" i="28"/>
  <c r="G549" i="28"/>
  <c r="G548" i="28"/>
  <c r="G547" i="28"/>
  <c r="G546" i="28"/>
  <c r="G545" i="28"/>
  <c r="G544" i="28"/>
  <c r="G543" i="28"/>
  <c r="G542" i="28"/>
  <c r="G541" i="28"/>
  <c r="G540" i="28"/>
  <c r="G539" i="28"/>
  <c r="G538" i="28"/>
  <c r="G537" i="28"/>
  <c r="G536" i="28"/>
  <c r="G535" i="28"/>
  <c r="G534" i="28"/>
  <c r="G533" i="28"/>
  <c r="G532" i="28"/>
  <c r="G531" i="28"/>
  <c r="G530" i="28"/>
  <c r="G529" i="28"/>
  <c r="G528" i="28"/>
  <c r="G527" i="28"/>
  <c r="G526" i="28"/>
  <c r="G525" i="28"/>
  <c r="G524" i="28"/>
  <c r="G523" i="28"/>
  <c r="G522" i="28"/>
  <c r="G521" i="28"/>
  <c r="G520" i="28"/>
  <c r="G519" i="28"/>
  <c r="G518" i="28"/>
  <c r="G517" i="28"/>
  <c r="G516" i="28"/>
  <c r="G515" i="28"/>
  <c r="G514" i="28"/>
  <c r="G513" i="28"/>
  <c r="G512" i="28"/>
  <c r="G511" i="28"/>
  <c r="G510" i="28"/>
  <c r="G509" i="28"/>
  <c r="G508" i="28"/>
  <c r="G507" i="28"/>
  <c r="G506" i="28"/>
  <c r="G505" i="28"/>
  <c r="G504" i="28"/>
  <c r="G503" i="28"/>
  <c r="G502" i="28"/>
  <c r="G501" i="28"/>
  <c r="G500" i="28"/>
  <c r="G499" i="28"/>
  <c r="G498" i="28"/>
  <c r="G497" i="28"/>
  <c r="G496" i="28"/>
  <c r="G495" i="28"/>
  <c r="G494" i="28"/>
  <c r="G493" i="28"/>
  <c r="G492" i="28"/>
  <c r="G491" i="28"/>
  <c r="G489" i="28"/>
  <c r="G488" i="28"/>
  <c r="G487" i="28"/>
  <c r="G486" i="28"/>
  <c r="G485" i="28"/>
  <c r="G484" i="28"/>
  <c r="G483" i="28"/>
  <c r="G482" i="28"/>
  <c r="G479" i="28"/>
  <c r="G478" i="28"/>
  <c r="G477" i="28"/>
  <c r="G476" i="28"/>
  <c r="G475" i="28"/>
  <c r="G474" i="28"/>
  <c r="G473" i="28"/>
  <c r="G472" i="28"/>
  <c r="G471" i="28"/>
  <c r="G470" i="28"/>
  <c r="G469" i="28"/>
  <c r="G468" i="28"/>
  <c r="G467" i="28"/>
  <c r="G466" i="28"/>
  <c r="G465" i="28"/>
  <c r="G464" i="28"/>
  <c r="G463" i="28"/>
  <c r="G462" i="28"/>
  <c r="G461" i="28"/>
  <c r="G460" i="28"/>
  <c r="G459" i="28"/>
  <c r="G458" i="28"/>
  <c r="G457" i="28"/>
  <c r="G456" i="28"/>
  <c r="G455" i="28"/>
  <c r="G454" i="28"/>
  <c r="G453" i="28"/>
  <c r="G452" i="28"/>
  <c r="G451" i="28"/>
  <c r="G450" i="28"/>
  <c r="G449" i="28"/>
  <c r="G448" i="28"/>
  <c r="G447" i="28"/>
  <c r="G446" i="28"/>
  <c r="G445" i="28"/>
  <c r="G444" i="28"/>
  <c r="G443" i="28"/>
  <c r="G442" i="28"/>
  <c r="G441" i="28"/>
  <c r="G440" i="28"/>
  <c r="G439" i="28"/>
  <c r="G438" i="28"/>
  <c r="G437" i="28"/>
  <c r="G436" i="28"/>
  <c r="G435" i="28"/>
  <c r="G434" i="28"/>
  <c r="G433" i="28"/>
  <c r="G432" i="28"/>
  <c r="G431" i="28"/>
  <c r="G430" i="28"/>
  <c r="G429" i="28"/>
  <c r="G428" i="28"/>
  <c r="G427" i="28"/>
  <c r="G426" i="28"/>
  <c r="G425" i="28"/>
  <c r="G424" i="28"/>
  <c r="G423" i="28"/>
  <c r="G422" i="28"/>
  <c r="G421" i="28"/>
  <c r="G420" i="28"/>
  <c r="G419" i="28"/>
  <c r="G418" i="28"/>
  <c r="G417" i="28"/>
  <c r="G416" i="28"/>
  <c r="G415" i="28"/>
  <c r="G414" i="28"/>
  <c r="G413" i="28"/>
  <c r="G412" i="28"/>
  <c r="G411" i="28"/>
  <c r="G410" i="28"/>
  <c r="G409" i="28"/>
  <c r="G408" i="28"/>
  <c r="G407" i="28"/>
  <c r="G406" i="28"/>
  <c r="G405" i="28"/>
  <c r="G404" i="28"/>
  <c r="G403" i="28"/>
  <c r="G402" i="28"/>
  <c r="G401" i="28"/>
  <c r="G400" i="28"/>
  <c r="G399" i="28"/>
  <c r="G398" i="28"/>
  <c r="G397" i="28"/>
  <c r="G396" i="28"/>
  <c r="G395" i="28"/>
  <c r="G394" i="28"/>
  <c r="G393" i="28"/>
  <c r="G392" i="28"/>
  <c r="G391" i="28"/>
  <c r="G390" i="28"/>
  <c r="G389" i="28"/>
  <c r="G388" i="28"/>
  <c r="G387" i="28"/>
  <c r="G386" i="28"/>
  <c r="G385" i="28"/>
  <c r="G384" i="28"/>
  <c r="G383" i="28"/>
  <c r="G382" i="28"/>
  <c r="G381" i="28"/>
  <c r="G380" i="28"/>
  <c r="G379" i="28"/>
  <c r="G378" i="28"/>
  <c r="G377" i="28"/>
  <c r="G376" i="28"/>
  <c r="G375" i="28"/>
  <c r="G374" i="28"/>
  <c r="G373" i="28"/>
  <c r="G372" i="28"/>
  <c r="G371" i="28"/>
  <c r="G370" i="28"/>
  <c r="G369" i="28"/>
  <c r="G368" i="28"/>
  <c r="G367" i="28"/>
  <c r="G366" i="28"/>
  <c r="G365" i="28"/>
  <c r="G364" i="28"/>
  <c r="G363" i="28"/>
  <c r="G362" i="28"/>
  <c r="G361" i="28"/>
  <c r="G360" i="28"/>
  <c r="G359" i="28"/>
  <c r="G358" i="28"/>
  <c r="G357" i="28"/>
  <c r="G356" i="28"/>
  <c r="G355" i="28"/>
  <c r="G354" i="28"/>
  <c r="G353" i="28"/>
  <c r="G352" i="28"/>
  <c r="G351" i="28"/>
  <c r="G350" i="28"/>
  <c r="G349" i="28"/>
  <c r="G348" i="28"/>
  <c r="G347" i="28"/>
  <c r="G346" i="28"/>
  <c r="G345" i="28"/>
  <c r="G344" i="28"/>
  <c r="G343" i="28"/>
  <c r="G342" i="28"/>
  <c r="G341" i="28"/>
  <c r="G340" i="28"/>
  <c r="G339" i="28"/>
  <c r="G338" i="28"/>
  <c r="G335" i="28"/>
  <c r="G334" i="28"/>
  <c r="G333" i="28"/>
  <c r="G332" i="28"/>
  <c r="G331" i="28"/>
  <c r="G330" i="28"/>
  <c r="G329" i="28"/>
  <c r="G328" i="28"/>
  <c r="G327" i="28"/>
  <c r="G326" i="28"/>
  <c r="G324" i="28"/>
  <c r="G323" i="28"/>
  <c r="G321" i="28"/>
  <c r="G320" i="28"/>
  <c r="G319" i="28"/>
  <c r="G318" i="28"/>
  <c r="G317" i="28"/>
  <c r="G316" i="28"/>
  <c r="G315" i="28"/>
  <c r="G314" i="28"/>
  <c r="G313" i="28"/>
  <c r="G312" i="28"/>
  <c r="G310" i="28"/>
  <c r="G309" i="28"/>
  <c r="G307" i="28"/>
  <c r="G306" i="28"/>
  <c r="G305" i="28"/>
  <c r="G304" i="28"/>
  <c r="G303" i="28"/>
  <c r="G302" i="28"/>
  <c r="G301" i="28"/>
  <c r="G300" i="28"/>
  <c r="G299" i="28"/>
  <c r="G298" i="28"/>
  <c r="G294" i="28"/>
  <c r="G293" i="28"/>
  <c r="G292" i="28"/>
  <c r="G290" i="28"/>
  <c r="G289" i="28"/>
  <c r="G288" i="28"/>
  <c r="G287" i="28"/>
  <c r="G286" i="28"/>
  <c r="G285" i="28"/>
  <c r="G284" i="28"/>
  <c r="G283" i="28"/>
  <c r="G282" i="28"/>
  <c r="G281" i="28"/>
  <c r="G280" i="28"/>
  <c r="G279" i="28"/>
  <c r="G278" i="28"/>
  <c r="G277" i="28"/>
  <c r="H556" i="21" l="1"/>
  <c r="H556" i="15"/>
  <c r="H337" i="28"/>
  <c r="H556" i="22"/>
  <c r="H272" i="30"/>
  <c r="AF8" i="29"/>
  <c r="L19" i="29"/>
  <c r="L24" i="29"/>
  <c r="L25" i="29"/>
  <c r="M25" i="29"/>
  <c r="N25" i="29" s="1"/>
  <c r="M24" i="29"/>
  <c r="N24" i="29" s="1"/>
  <c r="H23" i="29"/>
  <c r="H22" i="29"/>
  <c r="H21" i="29"/>
  <c r="H20" i="29"/>
  <c r="H18" i="29"/>
  <c r="H17" i="29"/>
  <c r="H16" i="29"/>
  <c r="H15" i="29"/>
  <c r="H14" i="29"/>
  <c r="H13" i="29"/>
  <c r="H12" i="29"/>
  <c r="H11" i="29"/>
  <c r="H10" i="29"/>
  <c r="H9" i="29"/>
  <c r="G23" i="29"/>
  <c r="G22" i="29"/>
  <c r="G21" i="29"/>
  <c r="G20" i="29"/>
  <c r="G18" i="29"/>
  <c r="G17" i="29"/>
  <c r="G16" i="29"/>
  <c r="G15" i="29"/>
  <c r="G14" i="29"/>
  <c r="G13" i="29"/>
  <c r="G12" i="29"/>
  <c r="G11" i="29"/>
  <c r="G10" i="29"/>
  <c r="G9" i="29"/>
  <c r="H217" i="6"/>
  <c r="H324" i="6" l="1"/>
  <c r="H325" i="6" s="1"/>
  <c r="H544" i="6"/>
  <c r="H532" i="6"/>
  <c r="H519" i="6"/>
  <c r="H508" i="6"/>
  <c r="H497" i="6"/>
  <c r="H495" i="6"/>
  <c r="H490" i="6"/>
  <c r="Z8" i="29" s="1"/>
  <c r="Z26" i="29" s="1"/>
  <c r="H432" i="6"/>
  <c r="H421" i="6"/>
  <c r="H380" i="6"/>
  <c r="H370" i="6"/>
  <c r="H360" i="6"/>
  <c r="H339" i="6"/>
  <c r="H416" i="6" s="1"/>
  <c r="H322" i="6"/>
  <c r="H311" i="6"/>
  <c r="H308" i="6"/>
  <c r="H297" i="6"/>
  <c r="H295" i="6"/>
  <c r="H291" i="6"/>
  <c r="H296" i="6" s="1"/>
  <c r="G544" i="6"/>
  <c r="G532" i="6"/>
  <c r="G519" i="6"/>
  <c r="G508" i="6"/>
  <c r="G497" i="6"/>
  <c r="G495" i="6"/>
  <c r="G490" i="6"/>
  <c r="G481" i="6"/>
  <c r="G432" i="6"/>
  <c r="G421" i="6"/>
  <c r="G380" i="6"/>
  <c r="G370" i="6"/>
  <c r="G360" i="6"/>
  <c r="G339" i="6"/>
  <c r="G416" i="6" s="1"/>
  <c r="G336" i="6"/>
  <c r="G336" i="28" s="1"/>
  <c r="G325" i="6"/>
  <c r="G325" i="28" s="1"/>
  <c r="G322" i="6"/>
  <c r="G322" i="28" s="1"/>
  <c r="G311" i="6"/>
  <c r="G311" i="28" s="1"/>
  <c r="G308" i="6"/>
  <c r="G308" i="28" s="1"/>
  <c r="G297" i="6"/>
  <c r="G297" i="28" s="1"/>
  <c r="G295" i="6"/>
  <c r="G295" i="28" s="1"/>
  <c r="G291" i="6"/>
  <c r="G291" i="28" s="1"/>
  <c r="H260" i="6"/>
  <c r="H249" i="6"/>
  <c r="H236" i="6"/>
  <c r="H225" i="6"/>
  <c r="H223" i="6"/>
  <c r="H8" i="29" s="1"/>
  <c r="H26" i="29" s="1"/>
  <c r="H214" i="6"/>
  <c r="H214" i="28" s="1"/>
  <c r="J214" i="28" s="1"/>
  <c r="H154" i="6"/>
  <c r="H149" i="6"/>
  <c r="H144" i="6"/>
  <c r="H124" i="6"/>
  <c r="H115" i="6"/>
  <c r="H108" i="6"/>
  <c r="H101" i="6"/>
  <c r="H91" i="6"/>
  <c r="H87" i="6"/>
  <c r="H75" i="6"/>
  <c r="H86" i="6" s="1"/>
  <c r="H64" i="6"/>
  <c r="H53" i="6"/>
  <c r="H39" i="6"/>
  <c r="H28" i="6"/>
  <c r="H17" i="6"/>
  <c r="H14" i="6"/>
  <c r="H50" i="6" s="1"/>
  <c r="G260" i="6"/>
  <c r="G249" i="6"/>
  <c r="G236" i="6"/>
  <c r="G236" i="28" s="1"/>
  <c r="G225" i="6"/>
  <c r="G225" i="28" s="1"/>
  <c r="G223" i="6"/>
  <c r="G214" i="6"/>
  <c r="G214" i="28" s="1"/>
  <c r="G154" i="6"/>
  <c r="G149" i="6"/>
  <c r="G144" i="6"/>
  <c r="G124" i="6"/>
  <c r="G115" i="6"/>
  <c r="G108" i="6"/>
  <c r="G101" i="6"/>
  <c r="G91" i="6"/>
  <c r="G87" i="6"/>
  <c r="G75" i="6"/>
  <c r="G64" i="6"/>
  <c r="G53" i="6"/>
  <c r="G39" i="6"/>
  <c r="G28" i="6"/>
  <c r="G17" i="6"/>
  <c r="G14" i="6"/>
  <c r="H225" i="28" l="1"/>
  <c r="J225" i="28" s="1"/>
  <c r="J236" i="6"/>
  <c r="H236" i="28"/>
  <c r="J236" i="28" s="1"/>
  <c r="G296" i="6"/>
  <c r="G296" i="28" s="1"/>
  <c r="G86" i="6"/>
  <c r="H100" i="6"/>
  <c r="G100" i="6"/>
  <c r="H170" i="6"/>
  <c r="G170" i="6"/>
  <c r="G490" i="28"/>
  <c r="Y8" i="29"/>
  <c r="Y26" i="29" s="1"/>
  <c r="V8" i="29"/>
  <c r="V26" i="29" s="1"/>
  <c r="G481" i="28"/>
  <c r="G8" i="29"/>
  <c r="G50" i="6"/>
  <c r="G271" i="6"/>
  <c r="H247" i="6"/>
  <c r="G247" i="6"/>
  <c r="G247" i="28" s="1"/>
  <c r="H271" i="6"/>
  <c r="H555" i="6"/>
  <c r="G555" i="6"/>
  <c r="H337" i="6"/>
  <c r="S8" i="29" s="1"/>
  <c r="S26" i="29" s="1"/>
  <c r="G337" i="6"/>
  <c r="U19" i="29"/>
  <c r="AC19" i="29" s="1"/>
  <c r="A19" i="29"/>
  <c r="F458" i="28"/>
  <c r="J458" i="28" s="1"/>
  <c r="H247" i="28" l="1"/>
  <c r="J247" i="28" s="1"/>
  <c r="J272" i="28" s="1"/>
  <c r="G184" i="6"/>
  <c r="H184" i="6"/>
  <c r="H272" i="6" s="1"/>
  <c r="G337" i="28"/>
  <c r="R8" i="29"/>
  <c r="M8" i="29"/>
  <c r="G26" i="29"/>
  <c r="AG19" i="29"/>
  <c r="AE19" i="29"/>
  <c r="G556" i="6"/>
  <c r="G556" i="28" s="1"/>
  <c r="F544" i="42"/>
  <c r="F532" i="42"/>
  <c r="F519" i="42"/>
  <c r="F508" i="42"/>
  <c r="F497" i="42"/>
  <c r="F495" i="42"/>
  <c r="F490" i="42"/>
  <c r="F469" i="42"/>
  <c r="F456" i="42"/>
  <c r="F443" i="42"/>
  <c r="F432" i="42"/>
  <c r="F481" i="42" s="1"/>
  <c r="F421" i="42"/>
  <c r="F380" i="42"/>
  <c r="F370" i="42"/>
  <c r="F360" i="42"/>
  <c r="F339" i="42"/>
  <c r="F336" i="42"/>
  <c r="F325" i="42"/>
  <c r="F322" i="42"/>
  <c r="F311" i="42"/>
  <c r="F308" i="42"/>
  <c r="F297" i="42"/>
  <c r="F295" i="42"/>
  <c r="F291" i="42"/>
  <c r="F260" i="42"/>
  <c r="F249" i="42"/>
  <c r="F271" i="42" s="1"/>
  <c r="F236" i="42"/>
  <c r="F225" i="42"/>
  <c r="F223" i="42"/>
  <c r="F214" i="42"/>
  <c r="F154" i="42"/>
  <c r="F149" i="42"/>
  <c r="F144" i="42"/>
  <c r="F124" i="42"/>
  <c r="F115" i="42"/>
  <c r="F108" i="42"/>
  <c r="F101" i="42"/>
  <c r="F91" i="42"/>
  <c r="F87" i="42"/>
  <c r="F75" i="42"/>
  <c r="F64" i="42"/>
  <c r="F53" i="42"/>
  <c r="F86" i="42" s="1"/>
  <c r="F39" i="42"/>
  <c r="F28" i="42"/>
  <c r="F17" i="42"/>
  <c r="F14" i="42"/>
  <c r="G272" i="6" l="1"/>
  <c r="R26" i="29"/>
  <c r="AD8" i="29"/>
  <c r="AD26" i="29" s="1"/>
  <c r="F555" i="42"/>
  <c r="F296" i="42"/>
  <c r="F416" i="42"/>
  <c r="F337" i="42"/>
  <c r="F50" i="42"/>
  <c r="F170" i="42"/>
  <c r="F247" i="42"/>
  <c r="F100" i="42"/>
  <c r="C2" i="8"/>
  <c r="C2" i="22" s="1"/>
  <c r="C2" i="24" s="1"/>
  <c r="C2" i="25" s="1"/>
  <c r="C2" i="10" s="1"/>
  <c r="C2" i="11" s="1"/>
  <c r="C2" i="27" s="1"/>
  <c r="C2" i="15" s="1"/>
  <c r="C2" i="21" s="1"/>
  <c r="AH22" i="29"/>
  <c r="AH18" i="29"/>
  <c r="AH14" i="29"/>
  <c r="AH11" i="29"/>
  <c r="AH10" i="29"/>
  <c r="F201" i="6"/>
  <c r="F559" i="28"/>
  <c r="H559" i="28" s="1"/>
  <c r="F558" i="28"/>
  <c r="H558" i="28" s="1"/>
  <c r="F278" i="28"/>
  <c r="J278" i="28" s="1"/>
  <c r="F279" i="28"/>
  <c r="J279" i="28" s="1"/>
  <c r="F280" i="28"/>
  <c r="J280" i="28" s="1"/>
  <c r="F281" i="28"/>
  <c r="J281" i="28" s="1"/>
  <c r="F282" i="28"/>
  <c r="J282" i="28" s="1"/>
  <c r="F283" i="28"/>
  <c r="J283" i="28" s="1"/>
  <c r="F284" i="28"/>
  <c r="J284" i="28" s="1"/>
  <c r="F285" i="28"/>
  <c r="J285" i="28" s="1"/>
  <c r="F286" i="28"/>
  <c r="J286" i="28" s="1"/>
  <c r="F287" i="28"/>
  <c r="J287" i="28" s="1"/>
  <c r="F288" i="28"/>
  <c r="J288" i="28" s="1"/>
  <c r="F289" i="28"/>
  <c r="J289" i="28" s="1"/>
  <c r="F290" i="28"/>
  <c r="J290" i="28" s="1"/>
  <c r="F292" i="28"/>
  <c r="J292" i="28" s="1"/>
  <c r="F293" i="28"/>
  <c r="J293" i="28" s="1"/>
  <c r="F294" i="28"/>
  <c r="J294" i="28" s="1"/>
  <c r="F299" i="28"/>
  <c r="J299" i="28" s="1"/>
  <c r="F300" i="28"/>
  <c r="J300" i="28" s="1"/>
  <c r="F301" i="28"/>
  <c r="J301" i="28" s="1"/>
  <c r="F302" i="28"/>
  <c r="J302" i="28" s="1"/>
  <c r="F303" i="28"/>
  <c r="J303" i="28" s="1"/>
  <c r="F304" i="28"/>
  <c r="J304" i="28" s="1"/>
  <c r="F305" i="28"/>
  <c r="J305" i="28" s="1"/>
  <c r="F307" i="28"/>
  <c r="J307" i="28" s="1"/>
  <c r="F309" i="28"/>
  <c r="J309" i="28" s="1"/>
  <c r="F310" i="28"/>
  <c r="J310" i="28" s="1"/>
  <c r="F312" i="28"/>
  <c r="J312" i="28" s="1"/>
  <c r="F313" i="28"/>
  <c r="J313" i="28" s="1"/>
  <c r="F314" i="28"/>
  <c r="J314" i="28" s="1"/>
  <c r="F315" i="28"/>
  <c r="J315" i="28" s="1"/>
  <c r="F316" i="28"/>
  <c r="J316" i="28" s="1"/>
  <c r="F317" i="28"/>
  <c r="J317" i="28" s="1"/>
  <c r="F318" i="28"/>
  <c r="J318" i="28" s="1"/>
  <c r="F319" i="28"/>
  <c r="J319" i="28" s="1"/>
  <c r="F320" i="28"/>
  <c r="J320" i="28" s="1"/>
  <c r="F321" i="28"/>
  <c r="J321" i="28" s="1"/>
  <c r="F323" i="28"/>
  <c r="J323" i="28" s="1"/>
  <c r="F324" i="28"/>
  <c r="J324" i="28" s="1"/>
  <c r="F327" i="28"/>
  <c r="J327" i="28" s="1"/>
  <c r="F328" i="28"/>
  <c r="J328" i="28" s="1"/>
  <c r="F329" i="28"/>
  <c r="J329" i="28" s="1"/>
  <c r="F330" i="28"/>
  <c r="J330" i="28" s="1"/>
  <c r="F331" i="28"/>
  <c r="J331" i="28" s="1"/>
  <c r="F332" i="28"/>
  <c r="J332" i="28" s="1"/>
  <c r="F333" i="28"/>
  <c r="J333" i="28" s="1"/>
  <c r="F334" i="28"/>
  <c r="J334" i="28" s="1"/>
  <c r="F335" i="28"/>
  <c r="J335" i="28" s="1"/>
  <c r="F338" i="28"/>
  <c r="J338" i="28" s="1"/>
  <c r="F340" i="28"/>
  <c r="J340" i="28" s="1"/>
  <c r="F341" i="28"/>
  <c r="J341" i="28" s="1"/>
  <c r="F342" i="28"/>
  <c r="J342" i="28" s="1"/>
  <c r="F343" i="28"/>
  <c r="J343" i="28" s="1"/>
  <c r="F344" i="28"/>
  <c r="J344" i="28" s="1"/>
  <c r="F345" i="28"/>
  <c r="J345" i="28" s="1"/>
  <c r="F346" i="28"/>
  <c r="J346" i="28" s="1"/>
  <c r="F347" i="28"/>
  <c r="J347" i="28" s="1"/>
  <c r="F348" i="28"/>
  <c r="J348" i="28" s="1"/>
  <c r="F349" i="28"/>
  <c r="J349" i="28" s="1"/>
  <c r="F350" i="28"/>
  <c r="J350" i="28" s="1"/>
  <c r="F351" i="28"/>
  <c r="J351" i="28" s="1"/>
  <c r="F352" i="28"/>
  <c r="J352" i="28" s="1"/>
  <c r="F353" i="28"/>
  <c r="J353" i="28" s="1"/>
  <c r="F354" i="28"/>
  <c r="J354" i="28" s="1"/>
  <c r="F355" i="28"/>
  <c r="J355" i="28" s="1"/>
  <c r="F356" i="28"/>
  <c r="J356" i="28" s="1"/>
  <c r="F357" i="28"/>
  <c r="J357" i="28" s="1"/>
  <c r="F358" i="28"/>
  <c r="J358" i="28" s="1"/>
  <c r="F359" i="28"/>
  <c r="J359" i="28" s="1"/>
  <c r="F361" i="28"/>
  <c r="J361" i="28" s="1"/>
  <c r="F362" i="28"/>
  <c r="J362" i="28" s="1"/>
  <c r="F363" i="28"/>
  <c r="J363" i="28" s="1"/>
  <c r="F364" i="28"/>
  <c r="J364" i="28" s="1"/>
  <c r="F365" i="28"/>
  <c r="J365" i="28" s="1"/>
  <c r="F366" i="28"/>
  <c r="J366" i="28" s="1"/>
  <c r="F367" i="28"/>
  <c r="J367" i="28" s="1"/>
  <c r="F368" i="28"/>
  <c r="J368" i="28" s="1"/>
  <c r="F369" i="28"/>
  <c r="J369" i="28" s="1"/>
  <c r="F371" i="28"/>
  <c r="J371" i="28" s="1"/>
  <c r="F372" i="28"/>
  <c r="J372" i="28" s="1"/>
  <c r="F373" i="28"/>
  <c r="J373" i="28" s="1"/>
  <c r="F374" i="28"/>
  <c r="J374" i="28" s="1"/>
  <c r="F375" i="28"/>
  <c r="J375" i="28" s="1"/>
  <c r="F376" i="28"/>
  <c r="J376" i="28" s="1"/>
  <c r="F377" i="28"/>
  <c r="J377" i="28" s="1"/>
  <c r="F378" i="28"/>
  <c r="J378" i="28" s="1"/>
  <c r="F379" i="28"/>
  <c r="J379" i="28" s="1"/>
  <c r="F381" i="28"/>
  <c r="J381" i="28" s="1"/>
  <c r="F382" i="28"/>
  <c r="J382" i="28" s="1"/>
  <c r="F383" i="28"/>
  <c r="J383" i="28" s="1"/>
  <c r="F384" i="28"/>
  <c r="J384" i="28" s="1"/>
  <c r="F385" i="28"/>
  <c r="J385" i="28" s="1"/>
  <c r="F386" i="28"/>
  <c r="J386" i="28" s="1"/>
  <c r="F387" i="28"/>
  <c r="J387" i="28" s="1"/>
  <c r="F388" i="28"/>
  <c r="J388" i="28" s="1"/>
  <c r="F389" i="28"/>
  <c r="J389" i="28" s="1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J406" i="28" s="1"/>
  <c r="F407" i="28"/>
  <c r="J407" i="28" s="1"/>
  <c r="F408" i="28"/>
  <c r="J408" i="28" s="1"/>
  <c r="F409" i="28"/>
  <c r="J409" i="28" s="1"/>
  <c r="F410" i="28"/>
  <c r="J410" i="28" s="1"/>
  <c r="F411" i="28"/>
  <c r="J411" i="28" s="1"/>
  <c r="F412" i="28"/>
  <c r="J412" i="28" s="1"/>
  <c r="F413" i="28"/>
  <c r="J413" i="28" s="1"/>
  <c r="F414" i="28"/>
  <c r="J414" i="28" s="1"/>
  <c r="F415" i="28"/>
  <c r="J415" i="28" s="1"/>
  <c r="F417" i="28"/>
  <c r="J417" i="28" s="1"/>
  <c r="F418" i="28"/>
  <c r="J418" i="28" s="1"/>
  <c r="F419" i="28"/>
  <c r="J419" i="28" s="1"/>
  <c r="F420" i="28"/>
  <c r="J420" i="28" s="1"/>
  <c r="F422" i="28"/>
  <c r="J422" i="28" s="1"/>
  <c r="F423" i="28"/>
  <c r="J423" i="28" s="1"/>
  <c r="F424" i="28"/>
  <c r="J424" i="28" s="1"/>
  <c r="F425" i="28"/>
  <c r="J425" i="28" s="1"/>
  <c r="F426" i="28"/>
  <c r="J426" i="28" s="1"/>
  <c r="F427" i="28"/>
  <c r="J427" i="28" s="1"/>
  <c r="F428" i="28"/>
  <c r="J428" i="28" s="1"/>
  <c r="F429" i="28"/>
  <c r="J429" i="28" s="1"/>
  <c r="F430" i="28"/>
  <c r="J430" i="28" s="1"/>
  <c r="F431" i="28"/>
  <c r="J431" i="28" s="1"/>
  <c r="F433" i="28"/>
  <c r="J433" i="28" s="1"/>
  <c r="F434" i="28"/>
  <c r="J434" i="28" s="1"/>
  <c r="F435" i="28"/>
  <c r="J435" i="28" s="1"/>
  <c r="F436" i="28"/>
  <c r="J436" i="28" s="1"/>
  <c r="F437" i="28"/>
  <c r="J437" i="28" s="1"/>
  <c r="F438" i="28"/>
  <c r="J438" i="28" s="1"/>
  <c r="F439" i="28"/>
  <c r="J439" i="28" s="1"/>
  <c r="F440" i="28"/>
  <c r="J440" i="28" s="1"/>
  <c r="F441" i="28"/>
  <c r="J441" i="28" s="1"/>
  <c r="F442" i="28"/>
  <c r="J442" i="28" s="1"/>
  <c r="F444" i="28"/>
  <c r="J444" i="28" s="1"/>
  <c r="F445" i="28"/>
  <c r="J445" i="28" s="1"/>
  <c r="F446" i="28"/>
  <c r="J446" i="28" s="1"/>
  <c r="F447" i="28"/>
  <c r="J447" i="28" s="1"/>
  <c r="F448" i="28"/>
  <c r="J448" i="28" s="1"/>
  <c r="F449" i="28"/>
  <c r="J449" i="28" s="1"/>
  <c r="F450" i="28"/>
  <c r="J450" i="28" s="1"/>
  <c r="F451" i="28"/>
  <c r="J451" i="28" s="1"/>
  <c r="F452" i="28"/>
  <c r="J452" i="28" s="1"/>
  <c r="F453" i="28"/>
  <c r="J453" i="28" s="1"/>
  <c r="F454" i="28"/>
  <c r="J454" i="28" s="1"/>
  <c r="F455" i="28"/>
  <c r="J455" i="28" s="1"/>
  <c r="F457" i="28"/>
  <c r="J457" i="28" s="1"/>
  <c r="F459" i="28"/>
  <c r="J459" i="28" s="1"/>
  <c r="F460" i="28"/>
  <c r="J460" i="28" s="1"/>
  <c r="F461" i="28"/>
  <c r="J461" i="28" s="1"/>
  <c r="F462" i="28"/>
  <c r="J462" i="28" s="1"/>
  <c r="F463" i="28"/>
  <c r="J463" i="28" s="1"/>
  <c r="F464" i="28"/>
  <c r="J464" i="28" s="1"/>
  <c r="F465" i="28"/>
  <c r="J465" i="28" s="1"/>
  <c r="F466" i="28"/>
  <c r="J466" i="28" s="1"/>
  <c r="F467" i="28"/>
  <c r="J467" i="28" s="1"/>
  <c r="F468" i="28"/>
  <c r="J468" i="28" s="1"/>
  <c r="F470" i="28"/>
  <c r="J470" i="28" s="1"/>
  <c r="F471" i="28"/>
  <c r="J471" i="28" s="1"/>
  <c r="F472" i="28"/>
  <c r="J472" i="28" s="1"/>
  <c r="F473" i="28"/>
  <c r="J473" i="28" s="1"/>
  <c r="F474" i="28"/>
  <c r="J474" i="28" s="1"/>
  <c r="F475" i="28"/>
  <c r="J475" i="28" s="1"/>
  <c r="F476" i="28"/>
  <c r="J476" i="28" s="1"/>
  <c r="F477" i="28"/>
  <c r="J477" i="28" s="1"/>
  <c r="F478" i="28"/>
  <c r="J478" i="28" s="1"/>
  <c r="F479" i="28"/>
  <c r="J479" i="28" s="1"/>
  <c r="F480" i="28"/>
  <c r="J480" i="28" s="1"/>
  <c r="F482" i="28"/>
  <c r="J482" i="28" s="1"/>
  <c r="F483" i="28"/>
  <c r="J483" i="28" s="1"/>
  <c r="F484" i="28"/>
  <c r="J484" i="28" s="1"/>
  <c r="F485" i="28"/>
  <c r="J485" i="28" s="1"/>
  <c r="F486" i="28"/>
  <c r="J486" i="28" s="1"/>
  <c r="F487" i="28"/>
  <c r="J487" i="28" s="1"/>
  <c r="F488" i="28"/>
  <c r="J488" i="28" s="1"/>
  <c r="F489" i="28"/>
  <c r="J489" i="28" s="1"/>
  <c r="F491" i="28"/>
  <c r="J491" i="28" s="1"/>
  <c r="F492" i="28"/>
  <c r="J492" i="28" s="1"/>
  <c r="F493" i="28"/>
  <c r="J493" i="28" s="1"/>
  <c r="F494" i="28"/>
  <c r="J494" i="28" s="1"/>
  <c r="F496" i="28"/>
  <c r="J496" i="28" s="1"/>
  <c r="F498" i="28"/>
  <c r="J498" i="28" s="1"/>
  <c r="F499" i="28"/>
  <c r="J499" i="28" s="1"/>
  <c r="F500" i="28"/>
  <c r="J500" i="28" s="1"/>
  <c r="F501" i="28"/>
  <c r="J501" i="28" s="1"/>
  <c r="F502" i="28"/>
  <c r="J502" i="28" s="1"/>
  <c r="F503" i="28"/>
  <c r="J503" i="28" s="1"/>
  <c r="F504" i="28"/>
  <c r="J504" i="28" s="1"/>
  <c r="F505" i="28"/>
  <c r="J505" i="28" s="1"/>
  <c r="F506" i="28"/>
  <c r="J506" i="28" s="1"/>
  <c r="F507" i="28"/>
  <c r="J507" i="28" s="1"/>
  <c r="F509" i="28"/>
  <c r="J509" i="28" s="1"/>
  <c r="F510" i="28"/>
  <c r="J510" i="28" s="1"/>
  <c r="F511" i="28"/>
  <c r="J511" i="28" s="1"/>
  <c r="F512" i="28"/>
  <c r="J512" i="28" s="1"/>
  <c r="F513" i="28"/>
  <c r="J513" i="28" s="1"/>
  <c r="F514" i="28"/>
  <c r="J514" i="28" s="1"/>
  <c r="F515" i="28"/>
  <c r="J515" i="28" s="1"/>
  <c r="F516" i="28"/>
  <c r="J516" i="28" s="1"/>
  <c r="F517" i="28"/>
  <c r="J517" i="28" s="1"/>
  <c r="F518" i="28"/>
  <c r="J518" i="28" s="1"/>
  <c r="F520" i="28"/>
  <c r="J520" i="28" s="1"/>
  <c r="F521" i="28"/>
  <c r="J521" i="28" s="1"/>
  <c r="F522" i="28"/>
  <c r="J522" i="28" s="1"/>
  <c r="F523" i="28"/>
  <c r="J523" i="28" s="1"/>
  <c r="F524" i="28"/>
  <c r="J524" i="28" s="1"/>
  <c r="F525" i="28"/>
  <c r="J525" i="28" s="1"/>
  <c r="F526" i="28"/>
  <c r="J526" i="28" s="1"/>
  <c r="F527" i="28"/>
  <c r="J527" i="28" s="1"/>
  <c r="F528" i="28"/>
  <c r="J528" i="28" s="1"/>
  <c r="F529" i="28"/>
  <c r="J529" i="28" s="1"/>
  <c r="F530" i="28"/>
  <c r="J530" i="28" s="1"/>
  <c r="F531" i="28"/>
  <c r="J531" i="28" s="1"/>
  <c r="F533" i="28"/>
  <c r="J533" i="28" s="1"/>
  <c r="F534" i="28"/>
  <c r="J534" i="28" s="1"/>
  <c r="F535" i="28"/>
  <c r="J535" i="28" s="1"/>
  <c r="F536" i="28"/>
  <c r="J536" i="28" s="1"/>
  <c r="F537" i="28"/>
  <c r="J537" i="28" s="1"/>
  <c r="F538" i="28"/>
  <c r="J538" i="28" s="1"/>
  <c r="F539" i="28"/>
  <c r="J539" i="28" s="1"/>
  <c r="F540" i="28"/>
  <c r="J540" i="28" s="1"/>
  <c r="F541" i="28"/>
  <c r="J541" i="28" s="1"/>
  <c r="F542" i="28"/>
  <c r="J542" i="28" s="1"/>
  <c r="F543" i="28"/>
  <c r="J543" i="28" s="1"/>
  <c r="F545" i="28"/>
  <c r="J545" i="28" s="1"/>
  <c r="F546" i="28"/>
  <c r="J546" i="28" s="1"/>
  <c r="F547" i="28"/>
  <c r="J547" i="28" s="1"/>
  <c r="F548" i="28"/>
  <c r="J548" i="28" s="1"/>
  <c r="F549" i="28"/>
  <c r="J549" i="28" s="1"/>
  <c r="F550" i="28"/>
  <c r="J550" i="28" s="1"/>
  <c r="F551" i="28"/>
  <c r="J551" i="28" s="1"/>
  <c r="F552" i="28"/>
  <c r="J552" i="28" s="1"/>
  <c r="F553" i="28"/>
  <c r="J553" i="28" s="1"/>
  <c r="F554" i="28"/>
  <c r="J554" i="28" s="1"/>
  <c r="C2" i="34" l="1"/>
  <c r="C2" i="20" s="1"/>
  <c r="C2" i="28" s="1"/>
  <c r="C2" i="19"/>
  <c r="F556" i="42"/>
  <c r="F184" i="42"/>
  <c r="F272" i="42"/>
  <c r="AH16" i="29"/>
  <c r="F326" i="24"/>
  <c r="H326" i="24" s="1"/>
  <c r="F306" i="24"/>
  <c r="F298" i="24"/>
  <c r="F277" i="24"/>
  <c r="F40" i="24"/>
  <c r="F326" i="10"/>
  <c r="H298" i="24" l="1"/>
  <c r="F298" i="28"/>
  <c r="J298" i="28" s="1"/>
  <c r="H306" i="24"/>
  <c r="F306" i="28"/>
  <c r="J306" i="28" s="1"/>
  <c r="F40" i="28"/>
  <c r="H40" i="24"/>
  <c r="J326" i="24"/>
  <c r="H277" i="24"/>
  <c r="F277" i="28"/>
  <c r="J277" i="28" s="1"/>
  <c r="H326" i="10"/>
  <c r="H337" i="10" s="1"/>
  <c r="H556" i="10" s="1"/>
  <c r="F326" i="28"/>
  <c r="J326" i="28" s="1"/>
  <c r="F285" i="21"/>
  <c r="F544" i="27"/>
  <c r="F532" i="27"/>
  <c r="F519" i="27"/>
  <c r="F508" i="27"/>
  <c r="F497" i="27"/>
  <c r="F495" i="27"/>
  <c r="F490" i="27"/>
  <c r="F469" i="27"/>
  <c r="F456" i="27"/>
  <c r="F443" i="27"/>
  <c r="F432" i="27"/>
  <c r="F421" i="27"/>
  <c r="F380" i="27"/>
  <c r="F370" i="27"/>
  <c r="F360" i="27"/>
  <c r="F339" i="27"/>
  <c r="F336" i="27"/>
  <c r="F325" i="27"/>
  <c r="F322" i="27"/>
  <c r="F311" i="27"/>
  <c r="F308" i="27"/>
  <c r="F297" i="27"/>
  <c r="F295" i="27"/>
  <c r="F291" i="27"/>
  <c r="F292" i="6"/>
  <c r="J306" i="24" l="1"/>
  <c r="H308" i="24"/>
  <c r="H39" i="24"/>
  <c r="J40" i="24"/>
  <c r="H40" i="28"/>
  <c r="J40" i="28" s="1"/>
  <c r="H291" i="24"/>
  <c r="J277" i="24"/>
  <c r="J298" i="24"/>
  <c r="H297" i="24"/>
  <c r="F296" i="27"/>
  <c r="F481" i="27"/>
  <c r="F555" i="27"/>
  <c r="F416" i="27"/>
  <c r="F337" i="27"/>
  <c r="Q16" i="29" s="1"/>
  <c r="F10" i="34"/>
  <c r="F390" i="34"/>
  <c r="F39" i="25"/>
  <c r="F214" i="30"/>
  <c r="F223" i="30"/>
  <c r="F225" i="30"/>
  <c r="F236" i="30"/>
  <c r="F247" i="30" s="1"/>
  <c r="F249" i="30"/>
  <c r="F271" i="30" s="1"/>
  <c r="F260" i="30"/>
  <c r="F291" i="30"/>
  <c r="F295" i="30"/>
  <c r="F297" i="30"/>
  <c r="F308" i="30"/>
  <c r="F311" i="30"/>
  <c r="F322" i="30"/>
  <c r="F325" i="30"/>
  <c r="F336" i="30"/>
  <c r="F339" i="30"/>
  <c r="F360" i="30"/>
  <c r="F370" i="30"/>
  <c r="F380" i="30"/>
  <c r="F421" i="30"/>
  <c r="F432" i="30"/>
  <c r="F443" i="30"/>
  <c r="F456" i="30"/>
  <c r="F469" i="30"/>
  <c r="F490" i="30"/>
  <c r="F495" i="30"/>
  <c r="F497" i="30"/>
  <c r="F508" i="30"/>
  <c r="F519" i="30"/>
  <c r="F555" i="30" s="1"/>
  <c r="F532" i="30"/>
  <c r="F544" i="30"/>
  <c r="F171" i="30"/>
  <c r="F171" i="28" s="1"/>
  <c r="F481" i="30" l="1"/>
  <c r="F416" i="30"/>
  <c r="F296" i="30"/>
  <c r="F337" i="30"/>
  <c r="F556" i="30" s="1"/>
  <c r="H50" i="24"/>
  <c r="J39" i="24"/>
  <c r="H296" i="24"/>
  <c r="H337" i="24"/>
  <c r="F556" i="27"/>
  <c r="AH12" i="29"/>
  <c r="AH23" i="29"/>
  <c r="AH21" i="29"/>
  <c r="AH20" i="29"/>
  <c r="AH17" i="29"/>
  <c r="AH15" i="29"/>
  <c r="AH13" i="29"/>
  <c r="AH9" i="29"/>
  <c r="AH8" i="29"/>
  <c r="H556" i="24" l="1"/>
  <c r="J556" i="24" s="1"/>
  <c r="H272" i="24"/>
  <c r="AH26" i="29"/>
  <c r="AF26" i="29"/>
  <c r="J272" i="24" l="1"/>
  <c r="K22" i="29"/>
  <c r="A22" i="29"/>
  <c r="F544" i="34" l="1"/>
  <c r="F532" i="34"/>
  <c r="F519" i="34"/>
  <c r="F508" i="34"/>
  <c r="F497" i="34"/>
  <c r="F495" i="34"/>
  <c r="AA22" i="29" s="1"/>
  <c r="F490" i="34"/>
  <c r="X22" i="29" s="1"/>
  <c r="F469" i="34"/>
  <c r="F456" i="34"/>
  <c r="F443" i="34"/>
  <c r="F432" i="34"/>
  <c r="F421" i="34"/>
  <c r="F380" i="34"/>
  <c r="F370" i="34"/>
  <c r="F360" i="34"/>
  <c r="F339" i="34"/>
  <c r="F336" i="34"/>
  <c r="F325" i="34"/>
  <c r="F322" i="34"/>
  <c r="F311" i="34"/>
  <c r="F308" i="34"/>
  <c r="F297" i="34"/>
  <c r="P22" i="29" s="1"/>
  <c r="F295" i="34"/>
  <c r="F291" i="34"/>
  <c r="F260" i="34"/>
  <c r="F249" i="34"/>
  <c r="F271" i="34" s="1"/>
  <c r="J22" i="29" s="1"/>
  <c r="F236" i="34"/>
  <c r="F225" i="34"/>
  <c r="F223" i="34"/>
  <c r="F22" i="29" s="1"/>
  <c r="F214" i="34"/>
  <c r="E22" i="29" s="1"/>
  <c r="F154" i="34"/>
  <c r="F149" i="34"/>
  <c r="F144" i="34"/>
  <c r="F124" i="34"/>
  <c r="F115" i="34"/>
  <c r="F108" i="34"/>
  <c r="F101" i="34"/>
  <c r="F91" i="34"/>
  <c r="F87" i="34"/>
  <c r="F100" i="34" s="1"/>
  <c r="F75" i="34"/>
  <c r="F64" i="34"/>
  <c r="F53" i="34"/>
  <c r="F39" i="34"/>
  <c r="F28" i="34"/>
  <c r="F17" i="34"/>
  <c r="F14" i="34"/>
  <c r="F247" i="34" l="1"/>
  <c r="I22" i="29" s="1"/>
  <c r="F296" i="34"/>
  <c r="O22" i="29" s="1"/>
  <c r="F481" i="34"/>
  <c r="U22" i="29" s="1"/>
  <c r="F555" i="34"/>
  <c r="AB22" i="29" s="1"/>
  <c r="F416" i="34"/>
  <c r="T22" i="29" s="1"/>
  <c r="F337" i="34"/>
  <c r="Q22" i="29" s="1"/>
  <c r="F86" i="34"/>
  <c r="C22" i="29" s="1"/>
  <c r="F170" i="34"/>
  <c r="F184" i="34"/>
  <c r="D22" i="29" s="1"/>
  <c r="F50" i="34"/>
  <c r="B22" i="29" s="1"/>
  <c r="K9" i="29"/>
  <c r="A9" i="29"/>
  <c r="O9" i="29"/>
  <c r="P9" i="29"/>
  <c r="Q9" i="29"/>
  <c r="T9" i="29"/>
  <c r="U9" i="29"/>
  <c r="X9" i="29"/>
  <c r="AA9" i="29"/>
  <c r="AB9" i="29"/>
  <c r="AC9" i="29"/>
  <c r="AE9" i="29" s="1"/>
  <c r="J9" i="29"/>
  <c r="F9" i="29"/>
  <c r="E9" i="29"/>
  <c r="F154" i="30"/>
  <c r="F149" i="30"/>
  <c r="F144" i="30"/>
  <c r="F124" i="30"/>
  <c r="F115" i="30"/>
  <c r="F108" i="30"/>
  <c r="F101" i="30"/>
  <c r="F91" i="30"/>
  <c r="F87" i="30"/>
  <c r="F75" i="30"/>
  <c r="F64" i="30"/>
  <c r="F53" i="30"/>
  <c r="F86" i="30" s="1"/>
  <c r="C9" i="29" s="1"/>
  <c r="F39" i="30"/>
  <c r="F28" i="30"/>
  <c r="F17" i="30"/>
  <c r="F14" i="30"/>
  <c r="F50" i="30" s="1"/>
  <c r="B9" i="29" s="1"/>
  <c r="F100" i="30" l="1"/>
  <c r="L22" i="29"/>
  <c r="N22" i="29" s="1"/>
  <c r="I9" i="29"/>
  <c r="F272" i="34"/>
  <c r="AC22" i="29"/>
  <c r="AE22" i="29" s="1"/>
  <c r="F556" i="34"/>
  <c r="F170" i="30"/>
  <c r="F184" i="30" s="1"/>
  <c r="F272" i="30" s="1"/>
  <c r="AC24" i="29"/>
  <c r="AE24" i="29" s="1"/>
  <c r="AC25" i="29"/>
  <c r="AE25" i="29" s="1"/>
  <c r="AC27" i="29"/>
  <c r="T23" i="29"/>
  <c r="AG22" i="29" l="1"/>
  <c r="D9" i="29"/>
  <c r="K8" i="29"/>
  <c r="K10" i="29"/>
  <c r="K11" i="29"/>
  <c r="K12" i="29"/>
  <c r="K13" i="29"/>
  <c r="K14" i="29"/>
  <c r="K15" i="29"/>
  <c r="K16" i="29"/>
  <c r="K17" i="29"/>
  <c r="K18" i="29"/>
  <c r="K20" i="29"/>
  <c r="K21" i="29"/>
  <c r="K23" i="29"/>
  <c r="AG24" i="29"/>
  <c r="AG25" i="29"/>
  <c r="A23" i="29"/>
  <c r="A21" i="29"/>
  <c r="A20" i="29"/>
  <c r="A18" i="29"/>
  <c r="A17" i="29"/>
  <c r="A16" i="29"/>
  <c r="A15" i="29"/>
  <c r="A14" i="29"/>
  <c r="A13" i="29"/>
  <c r="A12" i="29"/>
  <c r="A11" i="29"/>
  <c r="A10" i="29"/>
  <c r="A8" i="29"/>
  <c r="AA16" i="29"/>
  <c r="X16" i="29"/>
  <c r="P16" i="29"/>
  <c r="F260" i="27"/>
  <c r="F249" i="27"/>
  <c r="F236" i="27"/>
  <c r="F225" i="27"/>
  <c r="F223" i="27"/>
  <c r="F16" i="29" s="1"/>
  <c r="F214" i="27"/>
  <c r="E16" i="29" s="1"/>
  <c r="F154" i="27"/>
  <c r="F149" i="27"/>
  <c r="F144" i="27"/>
  <c r="F124" i="27"/>
  <c r="F115" i="27"/>
  <c r="F108" i="27"/>
  <c r="F101" i="27"/>
  <c r="F91" i="27"/>
  <c r="F87" i="27"/>
  <c r="F75" i="27"/>
  <c r="F64" i="27"/>
  <c r="F53" i="27"/>
  <c r="F39" i="27"/>
  <c r="F28" i="27"/>
  <c r="F17" i="27"/>
  <c r="F544" i="25"/>
  <c r="F532" i="25"/>
  <c r="F519" i="25"/>
  <c r="F508" i="25"/>
  <c r="F497" i="25"/>
  <c r="F495" i="25"/>
  <c r="AA13" i="29" s="1"/>
  <c r="F490" i="25"/>
  <c r="X13" i="29" s="1"/>
  <c r="F469" i="25"/>
  <c r="F456" i="25"/>
  <c r="F443" i="25"/>
  <c r="F432" i="25"/>
  <c r="F421" i="25"/>
  <c r="F380" i="25"/>
  <c r="F370" i="25"/>
  <c r="F360" i="25"/>
  <c r="F339" i="25"/>
  <c r="F336" i="25"/>
  <c r="F325" i="25"/>
  <c r="F322" i="25"/>
  <c r="F311" i="25"/>
  <c r="F308" i="25"/>
  <c r="F297" i="25"/>
  <c r="F295" i="25"/>
  <c r="F291" i="25"/>
  <c r="F296" i="25" s="1"/>
  <c r="F260" i="25"/>
  <c r="F249" i="25"/>
  <c r="F271" i="25" s="1"/>
  <c r="J13" i="29" s="1"/>
  <c r="F247" i="25"/>
  <c r="I13" i="29" s="1"/>
  <c r="F236" i="25"/>
  <c r="F225" i="25"/>
  <c r="F223" i="25"/>
  <c r="F13" i="29" s="1"/>
  <c r="F214" i="25"/>
  <c r="E13" i="29" s="1"/>
  <c r="F154" i="25"/>
  <c r="F149" i="25"/>
  <c r="F144" i="25"/>
  <c r="F124" i="25"/>
  <c r="F170" i="25" s="1"/>
  <c r="F115" i="25"/>
  <c r="F108" i="25"/>
  <c r="F101" i="25"/>
  <c r="F91" i="25"/>
  <c r="F87" i="25"/>
  <c r="F75" i="25"/>
  <c r="F64" i="25"/>
  <c r="F53" i="25"/>
  <c r="F86" i="25" s="1"/>
  <c r="C13" i="29" s="1"/>
  <c r="F28" i="25"/>
  <c r="F17" i="25"/>
  <c r="F14" i="25"/>
  <c r="F247" i="27" l="1"/>
  <c r="I16" i="29" s="1"/>
  <c r="L9" i="29"/>
  <c r="N9" i="29" s="1"/>
  <c r="O13" i="29"/>
  <c r="P13" i="29"/>
  <c r="F50" i="27"/>
  <c r="B16" i="29" s="1"/>
  <c r="F86" i="27"/>
  <c r="C16" i="29" s="1"/>
  <c r="F170" i="27"/>
  <c r="AB16" i="29"/>
  <c r="F271" i="27"/>
  <c r="J16" i="29" s="1"/>
  <c r="T16" i="29"/>
  <c r="U16" i="29"/>
  <c r="O16" i="29"/>
  <c r="F100" i="27"/>
  <c r="F337" i="25"/>
  <c r="Q13" i="29" s="1"/>
  <c r="F555" i="25"/>
  <c r="AB13" i="29" s="1"/>
  <c r="F416" i="25"/>
  <c r="T13" i="29" s="1"/>
  <c r="F481" i="25"/>
  <c r="U13" i="29" s="1"/>
  <c r="F100" i="25"/>
  <c r="F184" i="25" s="1"/>
  <c r="D13" i="29" s="1"/>
  <c r="N13" i="29" s="1"/>
  <c r="F50" i="25"/>
  <c r="B13" i="29" s="1"/>
  <c r="L13" i="29" s="1"/>
  <c r="K26" i="29"/>
  <c r="F544" i="24"/>
  <c r="F532" i="24"/>
  <c r="F519" i="24"/>
  <c r="F508" i="24"/>
  <c r="F497" i="24"/>
  <c r="F495" i="24"/>
  <c r="AA12" i="29" s="1"/>
  <c r="F490" i="24"/>
  <c r="X12" i="29" s="1"/>
  <c r="F469" i="24"/>
  <c r="F456" i="24"/>
  <c r="F443" i="24"/>
  <c r="F432" i="24"/>
  <c r="F421" i="24"/>
  <c r="F380" i="24"/>
  <c r="F370" i="24"/>
  <c r="F360" i="24"/>
  <c r="F339" i="24"/>
  <c r="F336" i="24"/>
  <c r="F325" i="24"/>
  <c r="F322" i="24"/>
  <c r="F311" i="24"/>
  <c r="F308" i="24"/>
  <c r="F297" i="24"/>
  <c r="P12" i="29" s="1"/>
  <c r="F295" i="24"/>
  <c r="F291" i="24"/>
  <c r="F296" i="24" s="1"/>
  <c r="O12" i="29" s="1"/>
  <c r="F260" i="24"/>
  <c r="F249" i="24"/>
  <c r="F271" i="24" s="1"/>
  <c r="J12" i="29" s="1"/>
  <c r="F236" i="24"/>
  <c r="F225" i="24"/>
  <c r="F223" i="24"/>
  <c r="F12" i="29" s="1"/>
  <c r="F214" i="24"/>
  <c r="E12" i="29" s="1"/>
  <c r="F154" i="24"/>
  <c r="F149" i="24"/>
  <c r="F144" i="24"/>
  <c r="F124" i="24"/>
  <c r="F115" i="24"/>
  <c r="F108" i="24"/>
  <c r="F101" i="24"/>
  <c r="F91" i="24"/>
  <c r="F87" i="24"/>
  <c r="F75" i="24"/>
  <c r="F64" i="24"/>
  <c r="F53" i="24"/>
  <c r="F39" i="24"/>
  <c r="F28" i="24"/>
  <c r="F17" i="24"/>
  <c r="F14" i="24"/>
  <c r="F544" i="22"/>
  <c r="F532" i="22"/>
  <c r="F519" i="22"/>
  <c r="F508" i="22"/>
  <c r="F497" i="22"/>
  <c r="F495" i="22"/>
  <c r="AA11" i="29" s="1"/>
  <c r="F490" i="22"/>
  <c r="X11" i="29" s="1"/>
  <c r="F469" i="22"/>
  <c r="F456" i="22"/>
  <c r="F443" i="22"/>
  <c r="F432" i="22"/>
  <c r="F421" i="22"/>
  <c r="F481" i="22" s="1"/>
  <c r="U11" i="29" s="1"/>
  <c r="F380" i="22"/>
  <c r="F370" i="22"/>
  <c r="F360" i="22"/>
  <c r="F339" i="22"/>
  <c r="F416" i="22" s="1"/>
  <c r="T11" i="29" s="1"/>
  <c r="F336" i="22"/>
  <c r="F325" i="22"/>
  <c r="F322" i="22"/>
  <c r="F311" i="22"/>
  <c r="F308" i="22"/>
  <c r="F297" i="22"/>
  <c r="P11" i="29" s="1"/>
  <c r="F295" i="22"/>
  <c r="F291" i="22"/>
  <c r="F260" i="22"/>
  <c r="F249" i="22"/>
  <c r="F236" i="22"/>
  <c r="F247" i="22" s="1"/>
  <c r="I11" i="29" s="1"/>
  <c r="F225" i="22"/>
  <c r="F223" i="22"/>
  <c r="F11" i="29" s="1"/>
  <c r="F214" i="22"/>
  <c r="E11" i="29" s="1"/>
  <c r="F154" i="22"/>
  <c r="F149" i="22"/>
  <c r="F144" i="22"/>
  <c r="F124" i="22"/>
  <c r="F115" i="22"/>
  <c r="F108" i="22"/>
  <c r="F101" i="22"/>
  <c r="F91" i="22"/>
  <c r="F87" i="22"/>
  <c r="F75" i="22"/>
  <c r="F64" i="22"/>
  <c r="F53" i="22"/>
  <c r="F86" i="22" s="1"/>
  <c r="C11" i="29" s="1"/>
  <c r="F39" i="22"/>
  <c r="F28" i="22"/>
  <c r="F17" i="22"/>
  <c r="F14" i="22"/>
  <c r="F544" i="21"/>
  <c r="F532" i="21"/>
  <c r="F519" i="21"/>
  <c r="F508" i="21"/>
  <c r="F497" i="21"/>
  <c r="F495" i="21"/>
  <c r="AA20" i="29" s="1"/>
  <c r="F490" i="21"/>
  <c r="X20" i="29" s="1"/>
  <c r="F469" i="21"/>
  <c r="F456" i="21"/>
  <c r="F443" i="21"/>
  <c r="F432" i="21"/>
  <c r="F421" i="21"/>
  <c r="F380" i="21"/>
  <c r="F370" i="21"/>
  <c r="F360" i="21"/>
  <c r="F339" i="21"/>
  <c r="F336" i="21"/>
  <c r="F325" i="21"/>
  <c r="F322" i="21"/>
  <c r="F311" i="21"/>
  <c r="F308" i="21"/>
  <c r="F295" i="21"/>
  <c r="F291" i="21"/>
  <c r="F260" i="21"/>
  <c r="F249" i="21"/>
  <c r="F236" i="21"/>
  <c r="F225" i="21"/>
  <c r="F223" i="21"/>
  <c r="F20" i="29" s="1"/>
  <c r="F214" i="21"/>
  <c r="E20" i="29" s="1"/>
  <c r="F154" i="21"/>
  <c r="F149" i="21"/>
  <c r="F144" i="21"/>
  <c r="F124" i="21"/>
  <c r="F115" i="21"/>
  <c r="F108" i="21"/>
  <c r="F101" i="21"/>
  <c r="F91" i="21"/>
  <c r="F87" i="21"/>
  <c r="F75" i="21"/>
  <c r="F64" i="21"/>
  <c r="F53" i="21"/>
  <c r="F39" i="21"/>
  <c r="F28" i="21"/>
  <c r="F17" i="21"/>
  <c r="F14" i="21"/>
  <c r="F544" i="20"/>
  <c r="F532" i="20"/>
  <c r="F519" i="20"/>
  <c r="F508" i="20"/>
  <c r="F497" i="20"/>
  <c r="F495" i="20"/>
  <c r="AA23" i="29" s="1"/>
  <c r="F490" i="20"/>
  <c r="X23" i="29" s="1"/>
  <c r="F469" i="20"/>
  <c r="F456" i="20"/>
  <c r="F443" i="20"/>
  <c r="F432" i="20"/>
  <c r="F421" i="20"/>
  <c r="F380" i="20"/>
  <c r="F370" i="20"/>
  <c r="F360" i="20"/>
  <c r="F339" i="20"/>
  <c r="F336" i="20"/>
  <c r="F325" i="20"/>
  <c r="F322" i="20"/>
  <c r="F311" i="20"/>
  <c r="F308" i="20"/>
  <c r="F297" i="20"/>
  <c r="P23" i="29" s="1"/>
  <c r="F295" i="20"/>
  <c r="F291" i="20"/>
  <c r="F260" i="20"/>
  <c r="F249" i="20"/>
  <c r="F236" i="20"/>
  <c r="F225" i="20"/>
  <c r="F247" i="20" s="1"/>
  <c r="I23" i="29" s="1"/>
  <c r="F223" i="20"/>
  <c r="F23" i="29" s="1"/>
  <c r="F214" i="20"/>
  <c r="E23" i="29" s="1"/>
  <c r="F154" i="20"/>
  <c r="F149" i="20"/>
  <c r="F144" i="20"/>
  <c r="F124" i="20"/>
  <c r="F115" i="20"/>
  <c r="F108" i="20"/>
  <c r="F101" i="20"/>
  <c r="F91" i="20"/>
  <c r="F87" i="20"/>
  <c r="F75" i="20"/>
  <c r="F64" i="20"/>
  <c r="F53" i="20"/>
  <c r="F39" i="20"/>
  <c r="F28" i="20"/>
  <c r="F17" i="20"/>
  <c r="F14" i="20"/>
  <c r="F544" i="19"/>
  <c r="F532" i="19"/>
  <c r="F519" i="19"/>
  <c r="F508" i="19"/>
  <c r="F497" i="19"/>
  <c r="F495" i="19"/>
  <c r="AA21" i="29" s="1"/>
  <c r="F490" i="19"/>
  <c r="X21" i="29" s="1"/>
  <c r="F469" i="19"/>
  <c r="F456" i="19"/>
  <c r="F443" i="19"/>
  <c r="F432" i="19"/>
  <c r="F421" i="19"/>
  <c r="F380" i="19"/>
  <c r="F370" i="19"/>
  <c r="F360" i="19"/>
  <c r="F339" i="19"/>
  <c r="F416" i="19" s="1"/>
  <c r="T21" i="29" s="1"/>
  <c r="F336" i="19"/>
  <c r="F325" i="19"/>
  <c r="F322" i="19"/>
  <c r="F311" i="19"/>
  <c r="F308" i="19"/>
  <c r="F297" i="19"/>
  <c r="P21" i="29" s="1"/>
  <c r="F295" i="19"/>
  <c r="F291" i="19"/>
  <c r="F296" i="19" s="1"/>
  <c r="O21" i="29" s="1"/>
  <c r="F260" i="19"/>
  <c r="F249" i="19"/>
  <c r="F271" i="19" s="1"/>
  <c r="J21" i="29" s="1"/>
  <c r="F236" i="19"/>
  <c r="F247" i="19" s="1"/>
  <c r="I21" i="29" s="1"/>
  <c r="F225" i="19"/>
  <c r="F223" i="19"/>
  <c r="F21" i="29" s="1"/>
  <c r="F214" i="19"/>
  <c r="E21" i="29" s="1"/>
  <c r="F154" i="19"/>
  <c r="F149" i="19"/>
  <c r="F144" i="19"/>
  <c r="F124" i="19"/>
  <c r="F115" i="19"/>
  <c r="F108" i="19"/>
  <c r="F101" i="19"/>
  <c r="F91" i="19"/>
  <c r="F87" i="19"/>
  <c r="F75" i="19"/>
  <c r="F64" i="19"/>
  <c r="F53" i="19"/>
  <c r="F86" i="19" s="1"/>
  <c r="C21" i="29" s="1"/>
  <c r="F39" i="19"/>
  <c r="F28" i="19"/>
  <c r="F17" i="19"/>
  <c r="F14" i="19"/>
  <c r="AG9" i="29" l="1"/>
  <c r="F86" i="24"/>
  <c r="C12" i="29" s="1"/>
  <c r="F416" i="20"/>
  <c r="F100" i="20"/>
  <c r="F481" i="19"/>
  <c r="U21" i="29" s="1"/>
  <c r="F50" i="19"/>
  <c r="B21" i="29" s="1"/>
  <c r="F170" i="19"/>
  <c r="F416" i="24"/>
  <c r="T12" i="29" s="1"/>
  <c r="F50" i="22"/>
  <c r="B11" i="29" s="1"/>
  <c r="F170" i="22"/>
  <c r="F271" i="22"/>
  <c r="J11" i="29" s="1"/>
  <c r="F184" i="27"/>
  <c r="D16" i="29" s="1"/>
  <c r="F297" i="21"/>
  <c r="P20" i="29" s="1"/>
  <c r="F337" i="24"/>
  <c r="Q12" i="29" s="1"/>
  <c r="AC13" i="29"/>
  <c r="AE13" i="29" s="1"/>
  <c r="AC16" i="29"/>
  <c r="AE16" i="29" s="1"/>
  <c r="F247" i="24"/>
  <c r="I12" i="29" s="1"/>
  <c r="F555" i="20"/>
  <c r="AB23" i="29" s="1"/>
  <c r="F481" i="20"/>
  <c r="U23" i="29" s="1"/>
  <c r="F296" i="20"/>
  <c r="O23" i="29" s="1"/>
  <c r="F86" i="20"/>
  <c r="C23" i="29" s="1"/>
  <c r="F170" i="20"/>
  <c r="F184" i="20" s="1"/>
  <c r="D23" i="29" s="1"/>
  <c r="F271" i="20"/>
  <c r="J23" i="29" s="1"/>
  <c r="F50" i="20"/>
  <c r="F555" i="19"/>
  <c r="AB21" i="29" s="1"/>
  <c r="F100" i="19"/>
  <c r="F184" i="19" s="1"/>
  <c r="D21" i="29" s="1"/>
  <c r="F555" i="21"/>
  <c r="AB20" i="29" s="1"/>
  <c r="F416" i="21"/>
  <c r="T20" i="29" s="1"/>
  <c r="F481" i="21"/>
  <c r="U20" i="29" s="1"/>
  <c r="F271" i="21"/>
  <c r="J20" i="29" s="1"/>
  <c r="F247" i="21"/>
  <c r="I20" i="29" s="1"/>
  <c r="F100" i="21"/>
  <c r="F50" i="21"/>
  <c r="B20" i="29" s="1"/>
  <c r="F86" i="21"/>
  <c r="C20" i="29" s="1"/>
  <c r="F170" i="21"/>
  <c r="F556" i="25"/>
  <c r="F272" i="25"/>
  <c r="F481" i="24"/>
  <c r="U12" i="29" s="1"/>
  <c r="F555" i="24"/>
  <c r="AB12" i="29" s="1"/>
  <c r="F170" i="24"/>
  <c r="F100" i="24"/>
  <c r="F555" i="22"/>
  <c r="AB11" i="29" s="1"/>
  <c r="F100" i="22"/>
  <c r="F184" i="22" s="1"/>
  <c r="F50" i="24"/>
  <c r="F296" i="22"/>
  <c r="O11" i="29" s="1"/>
  <c r="F337" i="22"/>
  <c r="Q11" i="29" s="1"/>
  <c r="F337" i="21"/>
  <c r="Q20" i="29" s="1"/>
  <c r="F296" i="21"/>
  <c r="F337" i="20"/>
  <c r="F337" i="19"/>
  <c r="Q21" i="29" s="1"/>
  <c r="F544" i="15"/>
  <c r="F532" i="15"/>
  <c r="F519" i="15"/>
  <c r="F508" i="15"/>
  <c r="F497" i="15"/>
  <c r="F495" i="15"/>
  <c r="F490" i="15"/>
  <c r="F469" i="15"/>
  <c r="F456" i="15"/>
  <c r="F443" i="15"/>
  <c r="F432" i="15"/>
  <c r="F421" i="15"/>
  <c r="F380" i="15"/>
  <c r="F370" i="15"/>
  <c r="F360" i="15"/>
  <c r="F339" i="15"/>
  <c r="F336" i="15"/>
  <c r="F325" i="15"/>
  <c r="F322" i="15"/>
  <c r="F311" i="15"/>
  <c r="F308" i="15"/>
  <c r="F297" i="15"/>
  <c r="F295" i="15"/>
  <c r="F291" i="15"/>
  <c r="F296" i="15" s="1"/>
  <c r="F260" i="15"/>
  <c r="F249" i="15"/>
  <c r="F236" i="15"/>
  <c r="F225" i="15"/>
  <c r="F223" i="15"/>
  <c r="F214" i="15"/>
  <c r="F154" i="15"/>
  <c r="F149" i="15"/>
  <c r="F144" i="15"/>
  <c r="F124" i="15"/>
  <c r="F170" i="15" s="1"/>
  <c r="F115" i="15"/>
  <c r="F108" i="15"/>
  <c r="F101" i="15"/>
  <c r="F91" i="15"/>
  <c r="F87" i="15"/>
  <c r="F75" i="15"/>
  <c r="F64" i="15"/>
  <c r="F53" i="15"/>
  <c r="F86" i="15" s="1"/>
  <c r="F39" i="15"/>
  <c r="F28" i="15"/>
  <c r="F17" i="15"/>
  <c r="F14" i="15"/>
  <c r="F50" i="15" s="1"/>
  <c r="F544" i="12"/>
  <c r="F532" i="12"/>
  <c r="F519" i="12"/>
  <c r="F508" i="12"/>
  <c r="F497" i="12"/>
  <c r="F495" i="12"/>
  <c r="AA17" i="29" s="1"/>
  <c r="F490" i="12"/>
  <c r="X17" i="29" s="1"/>
  <c r="F469" i="12"/>
  <c r="F456" i="12"/>
  <c r="F443" i="12"/>
  <c r="F432" i="12"/>
  <c r="F421" i="12"/>
  <c r="F380" i="12"/>
  <c r="F370" i="12"/>
  <c r="F360" i="12"/>
  <c r="F339" i="12"/>
  <c r="F336" i="12"/>
  <c r="F325" i="12"/>
  <c r="F322" i="12"/>
  <c r="F311" i="12"/>
  <c r="F308" i="12"/>
  <c r="F297" i="12"/>
  <c r="P17" i="29" s="1"/>
  <c r="F295" i="12"/>
  <c r="F291" i="12"/>
  <c r="F260" i="12"/>
  <c r="F249" i="12"/>
  <c r="F271" i="12" s="1"/>
  <c r="J17" i="29" s="1"/>
  <c r="F247" i="12"/>
  <c r="I17" i="29" s="1"/>
  <c r="F236" i="12"/>
  <c r="F225" i="12"/>
  <c r="F223" i="12"/>
  <c r="F17" i="29" s="1"/>
  <c r="F214" i="12"/>
  <c r="E17" i="29" s="1"/>
  <c r="F154" i="12"/>
  <c r="F149" i="12"/>
  <c r="F144" i="12"/>
  <c r="F124" i="12"/>
  <c r="F170" i="12" s="1"/>
  <c r="F115" i="12"/>
  <c r="F108" i="12"/>
  <c r="F101" i="12"/>
  <c r="F91" i="12"/>
  <c r="F87" i="12"/>
  <c r="F75" i="12"/>
  <c r="F64" i="12"/>
  <c r="F53" i="12"/>
  <c r="F86" i="12" s="1"/>
  <c r="C17" i="29" s="1"/>
  <c r="F39" i="12"/>
  <c r="F39" i="28" s="1"/>
  <c r="F28" i="12"/>
  <c r="F17" i="12"/>
  <c r="F14" i="12"/>
  <c r="F544" i="11"/>
  <c r="F532" i="11"/>
  <c r="F519" i="11"/>
  <c r="F508" i="11"/>
  <c r="F497" i="11"/>
  <c r="F495" i="11"/>
  <c r="AA15" i="29" s="1"/>
  <c r="F490" i="11"/>
  <c r="X15" i="29" s="1"/>
  <c r="F469" i="11"/>
  <c r="F456" i="11"/>
  <c r="F443" i="11"/>
  <c r="F432" i="11"/>
  <c r="F421" i="11"/>
  <c r="F380" i="11"/>
  <c r="F370" i="11"/>
  <c r="F360" i="11"/>
  <c r="F339" i="11"/>
  <c r="F336" i="11"/>
  <c r="F325" i="11"/>
  <c r="F322" i="11"/>
  <c r="F311" i="11"/>
  <c r="F308" i="11"/>
  <c r="F297" i="11"/>
  <c r="P15" i="29" s="1"/>
  <c r="F295" i="11"/>
  <c r="F291" i="11"/>
  <c r="F260" i="11"/>
  <c r="F249" i="11"/>
  <c r="F236" i="11"/>
  <c r="F225" i="11"/>
  <c r="F223" i="11"/>
  <c r="F15" i="29" s="1"/>
  <c r="F214" i="11"/>
  <c r="E15" i="29" s="1"/>
  <c r="F154" i="11"/>
  <c r="F149" i="11"/>
  <c r="F144" i="11"/>
  <c r="F124" i="11"/>
  <c r="F115" i="11"/>
  <c r="F108" i="11"/>
  <c r="F101" i="11"/>
  <c r="F91" i="11"/>
  <c r="F87" i="11"/>
  <c r="F100" i="11" s="1"/>
  <c r="F75" i="11"/>
  <c r="F64" i="11"/>
  <c r="F53" i="11"/>
  <c r="F39" i="11"/>
  <c r="F28" i="11"/>
  <c r="F17" i="11"/>
  <c r="F14" i="11"/>
  <c r="F544" i="10"/>
  <c r="F532" i="10"/>
  <c r="F519" i="10"/>
  <c r="F508" i="10"/>
  <c r="F497" i="10"/>
  <c r="F495" i="10"/>
  <c r="AA14" i="29" s="1"/>
  <c r="F490" i="10"/>
  <c r="X14" i="29" s="1"/>
  <c r="F469" i="10"/>
  <c r="F456" i="10"/>
  <c r="F443" i="10"/>
  <c r="F432" i="10"/>
  <c r="F421" i="10"/>
  <c r="F380" i="10"/>
  <c r="F370" i="10"/>
  <c r="F360" i="10"/>
  <c r="F339" i="10"/>
  <c r="F336" i="10"/>
  <c r="F325" i="10"/>
  <c r="F322" i="10"/>
  <c r="F311" i="10"/>
  <c r="F308" i="10"/>
  <c r="F297" i="10"/>
  <c r="P14" i="29" s="1"/>
  <c r="F295" i="10"/>
  <c r="F291" i="10"/>
  <c r="F260" i="10"/>
  <c r="F249" i="10"/>
  <c r="F236" i="10"/>
  <c r="F225" i="10"/>
  <c r="F223" i="10"/>
  <c r="F14" i="29" s="1"/>
  <c r="F214" i="10"/>
  <c r="E14" i="29" s="1"/>
  <c r="F154" i="10"/>
  <c r="F149" i="10"/>
  <c r="F144" i="10"/>
  <c r="F124" i="10"/>
  <c r="F115" i="10"/>
  <c r="F108" i="10"/>
  <c r="F101" i="10"/>
  <c r="F91" i="10"/>
  <c r="F87" i="10"/>
  <c r="F75" i="10"/>
  <c r="F64" i="10"/>
  <c r="F53" i="10"/>
  <c r="F39" i="10"/>
  <c r="F28" i="10"/>
  <c r="F17" i="10"/>
  <c r="F14" i="10"/>
  <c r="F544" i="8"/>
  <c r="F532" i="8"/>
  <c r="F519" i="8"/>
  <c r="F508" i="8"/>
  <c r="F497" i="8"/>
  <c r="F495" i="8"/>
  <c r="AA10" i="29" s="1"/>
  <c r="F490" i="8"/>
  <c r="X10" i="29" s="1"/>
  <c r="F469" i="8"/>
  <c r="F456" i="8"/>
  <c r="F443" i="8"/>
  <c r="F432" i="8"/>
  <c r="F421" i="8"/>
  <c r="F421" i="28" s="1"/>
  <c r="J421" i="28" s="1"/>
  <c r="F380" i="8"/>
  <c r="F370" i="8"/>
  <c r="F370" i="28" s="1"/>
  <c r="J370" i="28" s="1"/>
  <c r="F360" i="8"/>
  <c r="F339" i="8"/>
  <c r="F339" i="28" s="1"/>
  <c r="J339" i="28" s="1"/>
  <c r="F336" i="8"/>
  <c r="F325" i="8"/>
  <c r="F322" i="8"/>
  <c r="F311" i="8"/>
  <c r="F311" i="28" s="1"/>
  <c r="J311" i="28" s="1"/>
  <c r="F308" i="8"/>
  <c r="F297" i="8"/>
  <c r="F295" i="8"/>
  <c r="F295" i="28" s="1"/>
  <c r="J295" i="28" s="1"/>
  <c r="F291" i="8"/>
  <c r="F260" i="8"/>
  <c r="F260" i="28" s="1"/>
  <c r="F249" i="8"/>
  <c r="F249" i="28" s="1"/>
  <c r="F236" i="8"/>
  <c r="F225" i="8"/>
  <c r="F223" i="8"/>
  <c r="F214" i="8"/>
  <c r="F154" i="8"/>
  <c r="F154" i="28" s="1"/>
  <c r="F149" i="8"/>
  <c r="F149" i="28" s="1"/>
  <c r="F144" i="8"/>
  <c r="F144" i="28" s="1"/>
  <c r="F124" i="8"/>
  <c r="F124" i="28" s="1"/>
  <c r="F115" i="8"/>
  <c r="F115" i="28" s="1"/>
  <c r="F108" i="8"/>
  <c r="F108" i="28" s="1"/>
  <c r="F101" i="8"/>
  <c r="F101" i="28" s="1"/>
  <c r="F91" i="8"/>
  <c r="F91" i="28" s="1"/>
  <c r="F87" i="8"/>
  <c r="F87" i="28" s="1"/>
  <c r="F75" i="8"/>
  <c r="F75" i="28" s="1"/>
  <c r="F64" i="8"/>
  <c r="F64" i="28" s="1"/>
  <c r="F53" i="8"/>
  <c r="F53" i="28" s="1"/>
  <c r="F39" i="8"/>
  <c r="F28" i="8"/>
  <c r="F28" i="28" s="1"/>
  <c r="F17" i="8"/>
  <c r="F14" i="8"/>
  <c r="F14" i="28" s="1"/>
  <c r="F17" i="28" l="1"/>
  <c r="F360" i="28"/>
  <c r="J360" i="28" s="1"/>
  <c r="F380" i="28"/>
  <c r="J380" i="28" s="1"/>
  <c r="F432" i="28"/>
  <c r="J432" i="28" s="1"/>
  <c r="L21" i="29"/>
  <c r="N21" i="29" s="1"/>
  <c r="L16" i="29"/>
  <c r="N16" i="29" s="1"/>
  <c r="F271" i="10"/>
  <c r="J14" i="29" s="1"/>
  <c r="F296" i="10"/>
  <c r="O14" i="29" s="1"/>
  <c r="F100" i="10"/>
  <c r="E10" i="29"/>
  <c r="F214" i="28"/>
  <c r="F10" i="29"/>
  <c r="F223" i="28"/>
  <c r="F308" i="28"/>
  <c r="J308" i="28" s="1"/>
  <c r="P10" i="29"/>
  <c r="F297" i="28"/>
  <c r="J297" i="28" s="1"/>
  <c r="AG13" i="29"/>
  <c r="AG16" i="29"/>
  <c r="F416" i="15"/>
  <c r="F247" i="15"/>
  <c r="F271" i="15"/>
  <c r="F271" i="8"/>
  <c r="F86" i="8"/>
  <c r="F100" i="8"/>
  <c r="F100" i="28" s="1"/>
  <c r="F416" i="8"/>
  <c r="F481" i="8"/>
  <c r="U10" i="29" s="1"/>
  <c r="F296" i="8"/>
  <c r="F272" i="27"/>
  <c r="AC21" i="29"/>
  <c r="AE21" i="29" s="1"/>
  <c r="AC12" i="29"/>
  <c r="AE12" i="29" s="1"/>
  <c r="F296" i="12"/>
  <c r="O17" i="29" s="1"/>
  <c r="F271" i="11"/>
  <c r="J15" i="29" s="1"/>
  <c r="F555" i="11"/>
  <c r="AB15" i="29" s="1"/>
  <c r="F86" i="11"/>
  <c r="C15" i="29" s="1"/>
  <c r="F296" i="11"/>
  <c r="O15" i="29" s="1"/>
  <c r="F86" i="10"/>
  <c r="C14" i="29" s="1"/>
  <c r="F555" i="10"/>
  <c r="AB14" i="29" s="1"/>
  <c r="F184" i="24"/>
  <c r="D12" i="29" s="1"/>
  <c r="F184" i="21"/>
  <c r="D20" i="29" s="1"/>
  <c r="L20" i="29" s="1"/>
  <c r="F556" i="20"/>
  <c r="Q23" i="29"/>
  <c r="AC23" i="29" s="1"/>
  <c r="AE23" i="29" s="1"/>
  <c r="F272" i="20"/>
  <c r="B23" i="29"/>
  <c r="L23" i="29" s="1"/>
  <c r="N23" i="29" s="1"/>
  <c r="F556" i="19"/>
  <c r="F272" i="19"/>
  <c r="F556" i="21"/>
  <c r="O20" i="29"/>
  <c r="AC20" i="29" s="1"/>
  <c r="AE20" i="29" s="1"/>
  <c r="F272" i="21"/>
  <c r="AA18" i="29"/>
  <c r="F555" i="15"/>
  <c r="T18" i="29"/>
  <c r="F481" i="15"/>
  <c r="X18" i="29"/>
  <c r="P18" i="29"/>
  <c r="O18" i="29"/>
  <c r="I18" i="29"/>
  <c r="F18" i="29"/>
  <c r="J18" i="29"/>
  <c r="F100" i="15"/>
  <c r="F184" i="15" s="1"/>
  <c r="F272" i="15" s="1"/>
  <c r="C18" i="29"/>
  <c r="E18" i="29"/>
  <c r="B18" i="29"/>
  <c r="F555" i="12"/>
  <c r="AB17" i="29" s="1"/>
  <c r="F416" i="12"/>
  <c r="T17" i="29" s="1"/>
  <c r="F481" i="12"/>
  <c r="U17" i="29" s="1"/>
  <c r="F100" i="12"/>
  <c r="F184" i="12" s="1"/>
  <c r="D17" i="29" s="1"/>
  <c r="F50" i="12"/>
  <c r="F416" i="11"/>
  <c r="T15" i="29" s="1"/>
  <c r="F481" i="11"/>
  <c r="U15" i="29" s="1"/>
  <c r="F247" i="11"/>
  <c r="I15" i="29" s="1"/>
  <c r="F170" i="11"/>
  <c r="F184" i="11" s="1"/>
  <c r="F50" i="11"/>
  <c r="B15" i="29" s="1"/>
  <c r="F416" i="10"/>
  <c r="T14" i="29" s="1"/>
  <c r="F481" i="10"/>
  <c r="U14" i="29" s="1"/>
  <c r="F170" i="10"/>
  <c r="F184" i="10" s="1"/>
  <c r="D14" i="29" s="1"/>
  <c r="F247" i="10"/>
  <c r="I14" i="29" s="1"/>
  <c r="F50" i="10"/>
  <c r="F556" i="24"/>
  <c r="B12" i="29"/>
  <c r="AC11" i="29"/>
  <c r="AE11" i="29" s="1"/>
  <c r="F556" i="22"/>
  <c r="F272" i="22"/>
  <c r="D11" i="29"/>
  <c r="L11" i="29" s="1"/>
  <c r="N11" i="29" s="1"/>
  <c r="F555" i="8"/>
  <c r="AB10" i="29" s="1"/>
  <c r="F247" i="8"/>
  <c r="F170" i="8"/>
  <c r="F170" i="28" s="1"/>
  <c r="F50" i="8"/>
  <c r="F337" i="15"/>
  <c r="F337" i="12"/>
  <c r="F337" i="11"/>
  <c r="F337" i="10"/>
  <c r="F337" i="8"/>
  <c r="F544" i="6"/>
  <c r="F544" i="28" s="1"/>
  <c r="J544" i="28" s="1"/>
  <c r="F532" i="6"/>
  <c r="F532" i="28" s="1"/>
  <c r="J532" i="28" s="1"/>
  <c r="F519" i="6"/>
  <c r="F519" i="28" s="1"/>
  <c r="J519" i="28" s="1"/>
  <c r="F508" i="6"/>
  <c r="F497" i="6"/>
  <c r="F497" i="28" s="1"/>
  <c r="J497" i="28" s="1"/>
  <c r="F495" i="6"/>
  <c r="F490" i="6"/>
  <c r="F469" i="6"/>
  <c r="F456" i="6"/>
  <c r="F443" i="28"/>
  <c r="J443" i="28" s="1"/>
  <c r="F432" i="6"/>
  <c r="F421" i="6"/>
  <c r="F380" i="6"/>
  <c r="F370" i="6"/>
  <c r="F360" i="6"/>
  <c r="F339" i="6"/>
  <c r="F336" i="6"/>
  <c r="F336" i="28" s="1"/>
  <c r="J336" i="28" s="1"/>
  <c r="F325" i="6"/>
  <c r="F325" i="28" s="1"/>
  <c r="J325" i="28" s="1"/>
  <c r="F322" i="6"/>
  <c r="F322" i="28" s="1"/>
  <c r="J322" i="28" s="1"/>
  <c r="F311" i="6"/>
  <c r="F308" i="6"/>
  <c r="F297" i="6"/>
  <c r="P8" i="29" s="1"/>
  <c r="F295" i="6"/>
  <c r="F291" i="6"/>
  <c r="F291" i="28" s="1"/>
  <c r="J291" i="28" s="1"/>
  <c r="F260" i="6"/>
  <c r="F249" i="6"/>
  <c r="F236" i="6"/>
  <c r="F236" i="28" s="1"/>
  <c r="F225" i="6"/>
  <c r="F225" i="28" s="1"/>
  <c r="F223" i="6"/>
  <c r="F214" i="6"/>
  <c r="F154" i="6"/>
  <c r="F149" i="6"/>
  <c r="F144" i="6"/>
  <c r="F124" i="6"/>
  <c r="F115" i="6"/>
  <c r="F108" i="6"/>
  <c r="F101" i="6"/>
  <c r="F91" i="6"/>
  <c r="F87" i="6"/>
  <c r="F75" i="6"/>
  <c r="F64" i="6"/>
  <c r="F53" i="6"/>
  <c r="F39" i="6"/>
  <c r="F28" i="6"/>
  <c r="F17" i="6"/>
  <c r="F14" i="6"/>
  <c r="F469" i="28" l="1"/>
  <c r="H469" i="6"/>
  <c r="F456" i="28"/>
  <c r="H456" i="6"/>
  <c r="L12" i="29"/>
  <c r="N12" i="29"/>
  <c r="F86" i="28"/>
  <c r="J10" i="29"/>
  <c r="F271" i="28"/>
  <c r="I10" i="29"/>
  <c r="F247" i="28"/>
  <c r="B10" i="29"/>
  <c r="F50" i="28"/>
  <c r="F272" i="28" s="1"/>
  <c r="N20" i="29"/>
  <c r="AG11" i="29"/>
  <c r="F86" i="6"/>
  <c r="C8" i="29" s="1"/>
  <c r="T10" i="29"/>
  <c r="F416" i="28"/>
  <c r="O10" i="29"/>
  <c r="C10" i="29"/>
  <c r="F184" i="8"/>
  <c r="F184" i="28" s="1"/>
  <c r="AG23" i="29"/>
  <c r="AG20" i="29"/>
  <c r="AG21" i="29"/>
  <c r="X8" i="29"/>
  <c r="X26" i="29" s="1"/>
  <c r="F490" i="28"/>
  <c r="J490" i="28" s="1"/>
  <c r="F271" i="6"/>
  <c r="F8" i="29"/>
  <c r="F247" i="6"/>
  <c r="F555" i="6"/>
  <c r="F508" i="28"/>
  <c r="J508" i="28" s="1"/>
  <c r="AA8" i="29"/>
  <c r="F495" i="28"/>
  <c r="J495" i="28" s="1"/>
  <c r="B17" i="29"/>
  <c r="L17" i="29" s="1"/>
  <c r="N17" i="29" s="1"/>
  <c r="Q10" i="29"/>
  <c r="AC10" i="29" s="1"/>
  <c r="AE10" i="29" s="1"/>
  <c r="E8" i="29"/>
  <c r="E26" i="29" s="1"/>
  <c r="F481" i="6"/>
  <c r="F481" i="28" s="1"/>
  <c r="AA26" i="29"/>
  <c r="AG12" i="29"/>
  <c r="F272" i="24"/>
  <c r="AB18" i="29"/>
  <c r="U18" i="29"/>
  <c r="Q18" i="29"/>
  <c r="F556" i="15"/>
  <c r="P26" i="29"/>
  <c r="D18" i="29"/>
  <c r="L18" i="29" s="1"/>
  <c r="N18" i="29" s="1"/>
  <c r="F556" i="12"/>
  <c r="Q17" i="29"/>
  <c r="AC17" i="29" s="1"/>
  <c r="AE17" i="29" s="1"/>
  <c r="F272" i="12"/>
  <c r="F556" i="11"/>
  <c r="Q15" i="29"/>
  <c r="AC15" i="29" s="1"/>
  <c r="AE15" i="29" s="1"/>
  <c r="D15" i="29"/>
  <c r="F272" i="11"/>
  <c r="F556" i="10"/>
  <c r="Q14" i="29"/>
  <c r="AC14" i="29" s="1"/>
  <c r="AE14" i="29" s="1"/>
  <c r="F272" i="10"/>
  <c r="B14" i="29"/>
  <c r="L14" i="29" s="1"/>
  <c r="N14" i="29" s="1"/>
  <c r="C26" i="29"/>
  <c r="F556" i="8"/>
  <c r="F416" i="6"/>
  <c r="T8" i="29" s="1"/>
  <c r="F100" i="6"/>
  <c r="F170" i="6"/>
  <c r="F50" i="6"/>
  <c r="B8" i="29" s="1"/>
  <c r="F337" i="6"/>
  <c r="Q8" i="29" s="1"/>
  <c r="F296" i="6"/>
  <c r="F296" i="28" s="1"/>
  <c r="J296" i="28" s="1"/>
  <c r="J456" i="6" l="1"/>
  <c r="H456" i="28"/>
  <c r="J456" i="28" s="1"/>
  <c r="H481" i="6"/>
  <c r="H469" i="28"/>
  <c r="J469" i="28" s="1"/>
  <c r="T26" i="29"/>
  <c r="L15" i="29"/>
  <c r="N15" i="29" s="1"/>
  <c r="F272" i="8"/>
  <c r="AG14" i="29"/>
  <c r="D10" i="29"/>
  <c r="F26" i="29"/>
  <c r="AG17" i="29"/>
  <c r="I8" i="29"/>
  <c r="I26" i="29" s="1"/>
  <c r="J8" i="29"/>
  <c r="J26" i="29" s="1"/>
  <c r="AB8" i="29"/>
  <c r="AB26" i="29" s="1"/>
  <c r="F555" i="28"/>
  <c r="J555" i="28" s="1"/>
  <c r="F337" i="28"/>
  <c r="J337" i="28" s="1"/>
  <c r="U8" i="29"/>
  <c r="U26" i="29" s="1"/>
  <c r="AC18" i="29"/>
  <c r="AE18" i="29" s="1"/>
  <c r="Q26" i="29"/>
  <c r="F556" i="6"/>
  <c r="F556" i="28" s="1"/>
  <c r="O8" i="29"/>
  <c r="AC8" i="29" s="1"/>
  <c r="F184" i="6"/>
  <c r="D8" i="29" s="1"/>
  <c r="D26" i="29" s="1"/>
  <c r="B26" i="29"/>
  <c r="W8" i="29" l="1"/>
  <c r="W26" i="29" s="1"/>
  <c r="J481" i="28"/>
  <c r="H556" i="6"/>
  <c r="AG15" i="29"/>
  <c r="AC26" i="29"/>
  <c r="L8" i="29"/>
  <c r="N8" i="29" s="1"/>
  <c r="F272" i="6"/>
  <c r="L10" i="29"/>
  <c r="AG10" i="29" s="1"/>
  <c r="M26" i="29"/>
  <c r="L26" i="29"/>
  <c r="N26" i="29" s="1"/>
  <c r="AG18" i="29"/>
  <c r="O26" i="29"/>
  <c r="N10" i="29" l="1"/>
  <c r="L27" i="29"/>
  <c r="AG27" i="29" s="1"/>
  <c r="AE8" i="29"/>
  <c r="AG8" i="29" s="1"/>
  <c r="AE26" i="29"/>
  <c r="F555" i="1"/>
  <c r="F554" i="1"/>
  <c r="F543" i="1"/>
  <c r="F531" i="1"/>
  <c r="F518" i="1"/>
  <c r="F507" i="1"/>
  <c r="F496" i="1"/>
  <c r="F494" i="1"/>
  <c r="F489" i="1"/>
  <c r="F480" i="1"/>
  <c r="F468" i="1"/>
  <c r="F455" i="1"/>
  <c r="F442" i="1"/>
  <c r="F431" i="1"/>
  <c r="F420" i="1"/>
  <c r="F415" i="1"/>
  <c r="F379" i="1"/>
  <c r="F369" i="1"/>
  <c r="F359" i="1"/>
  <c r="AG26" i="29" l="1"/>
  <c r="F338" i="1"/>
  <c r="F336" i="1"/>
  <c r="F335" i="1"/>
  <c r="F324" i="1"/>
  <c r="F321" i="1"/>
  <c r="F310" i="1"/>
  <c r="F307" i="1"/>
  <c r="F296" i="1"/>
  <c r="F295" i="1"/>
  <c r="F294" i="1"/>
  <c r="F290" i="1"/>
  <c r="F259" i="1"/>
  <c r="F248" i="1"/>
  <c r="F270" i="1" s="1"/>
  <c r="F235" i="1"/>
  <c r="F224" i="1"/>
  <c r="F246" i="1" s="1"/>
  <c r="F222" i="1"/>
  <c r="F213" i="1"/>
  <c r="F153" i="1"/>
  <c r="F148" i="1"/>
  <c r="F143" i="1"/>
  <c r="F123" i="1"/>
  <c r="F169" i="1" s="1"/>
  <c r="F114" i="1"/>
  <c r="F107" i="1"/>
  <c r="F100" i="1"/>
  <c r="F90" i="1"/>
  <c r="F52" i="1"/>
  <c r="F63" i="1"/>
  <c r="F86" i="1" l="1"/>
  <c r="F99" i="1" s="1"/>
  <c r="F183" i="1" s="1"/>
  <c r="F74" i="1"/>
  <c r="F85" i="1" s="1"/>
  <c r="F38" i="1"/>
  <c r="F27" i="1"/>
  <c r="F16" i="1"/>
  <c r="F13" i="1"/>
  <c r="F49" i="1" s="1"/>
  <c r="F271" i="1" s="1"/>
  <c r="J392" i="34"/>
  <c r="J401" i="34"/>
  <c r="J398" i="34"/>
  <c r="J399" i="34"/>
  <c r="J404" i="34"/>
  <c r="J402" i="34"/>
  <c r="J400" i="34"/>
  <c r="J394" i="34"/>
  <c r="J393" i="34"/>
  <c r="J391" i="34"/>
  <c r="J396" i="34"/>
  <c r="J403" i="34"/>
  <c r="H404" i="28"/>
  <c r="J404" i="28" s="1"/>
  <c r="H402" i="28"/>
  <c r="J402" i="28" s="1"/>
  <c r="H400" i="28"/>
  <c r="J400" i="28" s="1"/>
  <c r="H398" i="28"/>
  <c r="J398" i="28" s="1"/>
  <c r="H394" i="28"/>
  <c r="J394" i="28" s="1"/>
  <c r="H393" i="28"/>
  <c r="J393" i="28" s="1"/>
  <c r="H391" i="28"/>
  <c r="J391" i="28" s="1"/>
  <c r="J405" i="34"/>
  <c r="J397" i="34"/>
  <c r="H397" i="28"/>
  <c r="J397" i="28" s="1"/>
  <c r="J395" i="34"/>
  <c r="H405" i="28"/>
  <c r="J405" i="28" s="1"/>
  <c r="H403" i="28"/>
  <c r="J403" i="28" s="1"/>
  <c r="H401" i="28"/>
  <c r="J401" i="28" s="1"/>
  <c r="H399" i="28"/>
  <c r="J399" i="28" s="1"/>
  <c r="H396" i="28"/>
  <c r="J396" i="28" s="1"/>
  <c r="H395" i="28"/>
  <c r="J395" i="28" s="1"/>
  <c r="H392" i="28"/>
  <c r="J392" i="28" s="1"/>
  <c r="H390" i="34"/>
  <c r="H390" i="28" s="1"/>
  <c r="J390" i="28" s="1"/>
  <c r="H416" i="34" l="1"/>
  <c r="H416" i="28" l="1"/>
  <c r="J416" i="28" s="1"/>
  <c r="H556" i="34"/>
  <c r="H556" i="28" l="1"/>
  <c r="J556" i="28" s="1"/>
</calcChain>
</file>

<file path=xl/sharedStrings.xml><?xml version="1.0" encoding="utf-8"?>
<sst xmlns="http://schemas.openxmlformats.org/spreadsheetml/2006/main" count="31765" uniqueCount="883">
  <si>
    <t>Sor-szám</t>
  </si>
  <si>
    <t>Rovat megnevezése</t>
  </si>
  <si>
    <t>Rovat-szám</t>
  </si>
  <si>
    <t>1.</t>
  </si>
  <si>
    <t>2.</t>
  </si>
  <si>
    <t>3.</t>
  </si>
  <si>
    <t>01</t>
  </si>
  <si>
    <t>Helyi önkormányzatok működésének általános támogatása</t>
  </si>
  <si>
    <t>B111</t>
  </si>
  <si>
    <t>02</t>
  </si>
  <si>
    <t>Települési önkormányzatok egyes köznevelési feladatainak támogatása</t>
  </si>
  <si>
    <t>B112</t>
  </si>
  <si>
    <t>03</t>
  </si>
  <si>
    <t>Települési önkormányzatok szociális és gyermekjóléti  feladatainak támogatása</t>
  </si>
  <si>
    <t>B113</t>
  </si>
  <si>
    <t>04</t>
  </si>
  <si>
    <t>Települési önkormányzatok kulturális feladatainak támogatása</t>
  </si>
  <si>
    <t>B114</t>
  </si>
  <si>
    <t>05</t>
  </si>
  <si>
    <t>Működési célú központosított előirányzatok</t>
  </si>
  <si>
    <t>B115</t>
  </si>
  <si>
    <t>06</t>
  </si>
  <si>
    <t>Helyi önkormányzatok kiegészítő támogatásai</t>
  </si>
  <si>
    <t>B116</t>
  </si>
  <si>
    <t>07</t>
  </si>
  <si>
    <t>Önkormányzatok működési támogatásai (=01+…+06)</t>
  </si>
  <si>
    <t>B11</t>
  </si>
  <si>
    <t>08</t>
  </si>
  <si>
    <t>Elvonások és befizetések bevételei</t>
  </si>
  <si>
    <t>B12</t>
  </si>
  <si>
    <t>09</t>
  </si>
  <si>
    <t>Működési célú garancia- és kezességvállalásból származó megtérülések államháztartáson belülről</t>
  </si>
  <si>
    <t>B13</t>
  </si>
  <si>
    <t>10</t>
  </si>
  <si>
    <t>Működési célú visszatérítendő támogatások, kölcsönök visszatérülése államháztartáson belülről (=11+…+20)</t>
  </si>
  <si>
    <t>B14</t>
  </si>
  <si>
    <t>11</t>
  </si>
  <si>
    <t>ebből: központi költségvetési szervek</t>
  </si>
  <si>
    <t>12</t>
  </si>
  <si>
    <t>ebből: központi kezelésű előirányzatok</t>
  </si>
  <si>
    <t>13</t>
  </si>
  <si>
    <t>ebből: fejezeti kezelésű előirányzatok EU-s programokra és azok hazai társfinanszírozása</t>
  </si>
  <si>
    <t>14</t>
  </si>
  <si>
    <t>ebből: egyéb fejezeti kezelésű előirányzatok</t>
  </si>
  <si>
    <t>15</t>
  </si>
  <si>
    <t>ebből: társadalombiztosítás pénzügyi alapjai</t>
  </si>
  <si>
    <t>16</t>
  </si>
  <si>
    <t>ebből: elkülönített állami pénzalapok</t>
  </si>
  <si>
    <t>17</t>
  </si>
  <si>
    <t>ebből: helyi önkormányzatok és költségvetési szerveik</t>
  </si>
  <si>
    <t>18</t>
  </si>
  <si>
    <t>ebből: társulások és költségvetési szerveik</t>
  </si>
  <si>
    <t>19</t>
  </si>
  <si>
    <t>ebből: nemzetiségi önkormányzatok és költségvetési szerveik</t>
  </si>
  <si>
    <t>20</t>
  </si>
  <si>
    <t>ebből: térségi fejlesztési tanácsok és költségvetési szerveik</t>
  </si>
  <si>
    <t>21</t>
  </si>
  <si>
    <t>Működési célú visszatérítendő támogatások, kölcsönök igénybevétele államháztartáson belülről (=22+…+31)</t>
  </si>
  <si>
    <t>B15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</si>
  <si>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</si>
  <si>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</si>
  <si>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</si>
  <si>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</si>
  <si>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</si>
  <si>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</si>
  <si>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</si>
  <si>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</si>
  <si>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</si>
  <si>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</si>
  <si>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</si>
  <si>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Egyéb működési célú támogatások bevételei államháztartáson belülről (=33+…+42)</t>
  </si>
  <si>
    <t>B16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</si>
  <si>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</si>
  <si>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</si>
  <si>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</si>
  <si>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</si>
  <si>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</si>
  <si>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</si>
  <si>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</si>
  <si>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</si>
  <si>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</si>
  <si>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</si>
  <si>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</si>
  <si>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Működési célú támogatások államháztartáson belülről (=07+08+09+10+21+32)</t>
  </si>
  <si>
    <t>B1</t>
  </si>
  <si>
    <t>44</t>
  </si>
  <si>
    <t>Felhalmozási célú önkormányzati támogatások</t>
  </si>
  <si>
    <t>B21</t>
  </si>
  <si>
    <t>45</t>
  </si>
  <si>
    <t>Felhalmozási célú garancia- és kezességvállalásból származó megtérülések államháztartáson belülről</t>
  </si>
  <si>
    <t>B22</t>
  </si>
  <si>
    <t>46</t>
  </si>
  <si>
    <t>Felhalmozási célú visszatérítendő támogatások, kölcsönök visszatérülése államháztartáson belülről (=47+…+56)</t>
  </si>
  <si>
    <t>B23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</si>
  <si>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</si>
  <si>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</si>
  <si>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</si>
  <si>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</si>
  <si>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</si>
  <si>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</si>
  <si>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</si>
  <si>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</si>
  <si>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</si>
  <si>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</si>
  <si>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</si>
  <si>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Felhalmozási célú visszatérítendő támogatások, kölcsönök igénybevétele államháztartáson belülről (=58+…+67)</t>
  </si>
  <si>
    <t>B24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</si>
  <si>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</si>
  <si>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</si>
  <si>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</si>
  <si>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</si>
  <si>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</si>
  <si>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</si>
  <si>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</si>
  <si>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</si>
  <si>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</si>
  <si>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</si>
  <si>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</si>
  <si>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Egyéb felhalmozási célú támogatások bevételei államháztartáson belülről (=69+…+78)</t>
  </si>
  <si>
    <t>B25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</si>
  <si>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</si>
  <si>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</si>
  <si>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</si>
  <si>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</si>
  <si>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</si>
  <si>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</si>
  <si>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</si>
  <si>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</si>
  <si>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</si>
  <si>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</si>
  <si>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</si>
  <si>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Felhalmozási célú támogatások államháztartáson belülről (=44+45+46+57+68)</t>
  </si>
  <si>
    <t>B2</t>
  </si>
  <si>
    <t>80</t>
  </si>
  <si>
    <t>Magánszemélyek jövedelemadói (=81+82+83)</t>
  </si>
  <si>
    <t>B311</t>
  </si>
  <si>
    <t>81</t>
  </si>
  <si>
    <t>ebből: személyi jövedelemadó</t>
  </si>
  <si>
    <t>82</t>
  </si>
  <si>
    <t>ebből: magánszemély jogviszonyának megszűnéséhez kapcsolódó egyes jövedelmek különadója</t>
  </si>
  <si>
    <t>83</t>
  </si>
  <si>
    <t>ebből: termőföld bérbeadásából származó jövedelem utáni személyi jövedelemadó</t>
  </si>
  <si>
    <t>84</t>
  </si>
  <si>
    <t>Társaságok jövedelemadói (=85+…+92)</t>
  </si>
  <si>
    <t>B312</t>
  </si>
  <si>
    <t>85</t>
  </si>
  <si>
    <t>ebből: társasági adó</t>
  </si>
  <si>
    <t>86</t>
  </si>
  <si>
    <t>ebből: társas vállalkozások különadója</t>
  </si>
  <si>
    <t>87</t>
  </si>
  <si>
    <t>ebből: hitelintézetek és pénzügyi vállalkozások különadója</t>
  </si>
  <si>
    <t>88</t>
  </si>
  <si>
    <t>ebből: hiteintézeti járadék</t>
  </si>
  <si>
    <t>89</t>
  </si>
  <si>
    <t>ebből: pénzügyi szervezetek különadója</t>
  </si>
  <si>
    <t>90</t>
  </si>
  <si>
    <t>ebből: energiaellátók jövedelemadója</t>
  </si>
  <si>
    <t>91</t>
  </si>
  <si>
    <t>ebből: kisvállalati adó</t>
  </si>
  <si>
    <t>92</t>
  </si>
  <si>
    <t>ebből: kisadózó vállalkozások tételes adója</t>
  </si>
  <si>
    <t>93</t>
  </si>
  <si>
    <t>Jövedelemadók (=80+84)</t>
  </si>
  <si>
    <t>B31</t>
  </si>
  <si>
    <t>94</t>
  </si>
  <si>
    <t>Szociális hozzájárulási adó és járulékok (=95+…+100)</t>
  </si>
  <si>
    <t>B32</t>
  </si>
  <si>
    <t>95</t>
  </si>
  <si>
    <t>ebből: szociális hozzájárulási adó</t>
  </si>
  <si>
    <t>96</t>
  </si>
  <si>
    <t>ebből: nyugdíjjárulék, egészségbiztosítási járulék, ide értve a megállapodás alapján fizetők járulékait is</t>
  </si>
  <si>
    <t>97</t>
  </si>
  <si>
    <t>ebből: korkedvezmény-biztosítási járulék</t>
  </si>
  <si>
    <t>98</t>
  </si>
  <si>
    <t>ebből: egészségbiztosítási és munkaerőpiaci járulék</t>
  </si>
  <si>
    <t>99</t>
  </si>
  <si>
    <t>ebből: egészségügyi szolgáltatási járulék</t>
  </si>
  <si>
    <t>100</t>
  </si>
  <si>
    <t>ebből: munkáltatói táppénz hozzájárulás</t>
  </si>
  <si>
    <t>101</t>
  </si>
  <si>
    <t>Bérhez és foglalkoztatáshoz kapcsolódó adók (=102+…+107)</t>
  </si>
  <si>
    <t>B33</t>
  </si>
  <si>
    <t>102</t>
  </si>
  <si>
    <t xml:space="preserve">ebből: szakképzési hozzájárulás </t>
  </si>
  <si>
    <t>103</t>
  </si>
  <si>
    <t>ebből: rehabilitációs hozzájárulás</t>
  </si>
  <si>
    <t>104</t>
  </si>
  <si>
    <t>ebből: foglalkoztatottak utáni kommunális adó</t>
  </si>
  <si>
    <t>105</t>
  </si>
  <si>
    <t>ebből: egészségügyi hozzájárulás</t>
  </si>
  <si>
    <t>106</t>
  </si>
  <si>
    <t>ebből: egyszerűsített közteherviselési hozzájárulás</t>
  </si>
  <si>
    <t>107</t>
  </si>
  <si>
    <t>ebből: egyszerűsített foglalkoztatás utáni közterhek</t>
  </si>
  <si>
    <t>108</t>
  </si>
  <si>
    <t>Vagyoni tipusú adók (=109+…+116)</t>
  </si>
  <si>
    <t>B34</t>
  </si>
  <si>
    <t>109</t>
  </si>
  <si>
    <t xml:space="preserve">ebből: építményadó </t>
  </si>
  <si>
    <t>110</t>
  </si>
  <si>
    <t xml:space="preserve">ebből: épület után fizetett idegenforgalmi adó </t>
  </si>
  <si>
    <t>111</t>
  </si>
  <si>
    <t>ebből: magánszemélyek kommunális adója</t>
  </si>
  <si>
    <t>112</t>
  </si>
  <si>
    <t>ebből: telekadó</t>
  </si>
  <si>
    <t>113</t>
  </si>
  <si>
    <t>ebből: luxusadó</t>
  </si>
  <si>
    <t>114</t>
  </si>
  <si>
    <t>ebből: cégautóadó</t>
  </si>
  <si>
    <t>115</t>
  </si>
  <si>
    <t>ebből: közművezetékek adója</t>
  </si>
  <si>
    <t>116</t>
  </si>
  <si>
    <t>ebből: öröklési és ajándékozási illeték</t>
  </si>
  <si>
    <t>117</t>
  </si>
  <si>
    <t>Értékesítési és forgalmi adók (=118+…+136)</t>
  </si>
  <si>
    <t>B351</t>
  </si>
  <si>
    <t>118</t>
  </si>
  <si>
    <t>ebből: általános forgalmi adó</t>
  </si>
  <si>
    <t>119</t>
  </si>
  <si>
    <t>ebből: távközlési ágazatot terhelő különadó</t>
  </si>
  <si>
    <t>120</t>
  </si>
  <si>
    <t>ebből: kiskereskedői ágazatot terhelő különadó</t>
  </si>
  <si>
    <t>121</t>
  </si>
  <si>
    <t>ebből: energia ágazatot terhelő különadó</t>
  </si>
  <si>
    <t>122</t>
  </si>
  <si>
    <t>ebből: bank- és biztosítási ágazatot terhelő különadó</t>
  </si>
  <si>
    <t>123</t>
  </si>
  <si>
    <t>ebből: visszterhes vagyonátruházási illeték</t>
  </si>
  <si>
    <t>124</t>
  </si>
  <si>
    <t>ebből: állandó jeleggel végzett iparűzési tevékenység után fizetett helyi iparűzési adó</t>
  </si>
  <si>
    <t>125</t>
  </si>
  <si>
    <t>ebből: ideiglenes jeleggel végzett tevékenység után fizetett helyi iparűzési adó</t>
  </si>
  <si>
    <t>126</t>
  </si>
  <si>
    <t>ebből: innovációs járulék</t>
  </si>
  <si>
    <t>127</t>
  </si>
  <si>
    <t>ebből: egyszerűsített vállalkozási adó</t>
  </si>
  <si>
    <t>128</t>
  </si>
  <si>
    <t>ebből: gyógyszer forgalmazási jogosultak befizetései [2006. évi XCVIII. tv. 36. § (1) bek.]</t>
  </si>
  <si>
    <t>129</t>
  </si>
  <si>
    <t>ebből: gyógyszer nagykereskedést végzők befizetései [2006. évi XCVIII. tv. 36. § (2) bek.]</t>
  </si>
  <si>
    <t>130</t>
  </si>
  <si>
    <t>ebből: gyógyszertár szolidaritási  díj bevételek [2006. évi XCVIII. tv. 36. § (3) bek.]</t>
  </si>
  <si>
    <t>131</t>
  </si>
  <si>
    <t>ebből: gyógyszer és gyógyászati segédeszköz ismertetés utáni befizetések [2006. évi XCVIII. tv. 36. § (4) bek.]</t>
  </si>
  <si>
    <t>132</t>
  </si>
  <si>
    <t>ebből:  gyógyszertámogatás többletének sávos kockázatviseléséből származó bevételek[2006. évi XCVIII. tv. 42. § ]</t>
  </si>
  <si>
    <t>133</t>
  </si>
  <si>
    <t>ebből: népegészségügyi termékadó</t>
  </si>
  <si>
    <t>134</t>
  </si>
  <si>
    <t>ebből: távközlési adó</t>
  </si>
  <si>
    <t>135</t>
  </si>
  <si>
    <t>ebből: pénzügyi tranzakciós illeték</t>
  </si>
  <si>
    <t>136</t>
  </si>
  <si>
    <t>ebből: biztosítási adó</t>
  </si>
  <si>
    <t>137</t>
  </si>
  <si>
    <t>Fogyasztási adók  (=138+139+140)</t>
  </si>
  <si>
    <t>B352</t>
  </si>
  <si>
    <t>138</t>
  </si>
  <si>
    <t>ebből: jövedéki adó</t>
  </si>
  <si>
    <t>139</t>
  </si>
  <si>
    <t>ebből: regisztrációs adó</t>
  </si>
  <si>
    <t>140</t>
  </si>
  <si>
    <t>ebből: energiaadó</t>
  </si>
  <si>
    <t>141</t>
  </si>
  <si>
    <t xml:space="preserve">Pénzügyi monopóliumok nyereségét terhelő adók </t>
  </si>
  <si>
    <t>B353</t>
  </si>
  <si>
    <t>142</t>
  </si>
  <si>
    <t>Gépjárműadók (=143+…146)</t>
  </si>
  <si>
    <t>B354</t>
  </si>
  <si>
    <t>143</t>
  </si>
  <si>
    <t>ebből: belföldi gépjárművek adójának a központi költségvetést megillető része</t>
  </si>
  <si>
    <t>144</t>
  </si>
  <si>
    <t>ebből: belföldi gépjárművek adójának a helyi önkormányzatot megillető része</t>
  </si>
  <si>
    <t>145</t>
  </si>
  <si>
    <t>ebből: külföldi gépjárművek adója</t>
  </si>
  <si>
    <t>146</t>
  </si>
  <si>
    <t>ebből: gépjármű túlsúlydíj</t>
  </si>
  <si>
    <t>147</t>
  </si>
  <si>
    <t>Egyéb áruhasználati és szolgáltatási adók  (=148+…+162)</t>
  </si>
  <si>
    <t>B355</t>
  </si>
  <si>
    <t>148</t>
  </si>
  <si>
    <t>ebből: kulturális adó</t>
  </si>
  <si>
    <t>149</t>
  </si>
  <si>
    <t>ebből: baleseti adó</t>
  </si>
  <si>
    <t>150</t>
  </si>
  <si>
    <t>ebből: nukleáris létesítmények Központi Nukleáris Pénzügyi Alapba történő kötelező befizetései</t>
  </si>
  <si>
    <t>151</t>
  </si>
  <si>
    <t>ebből: környezetterhelési díj</t>
  </si>
  <si>
    <t>152</t>
  </si>
  <si>
    <t>ebből: környezetvédelmi termékdíj</t>
  </si>
  <si>
    <t>153</t>
  </si>
  <si>
    <t>ebből: bérfőzési szeszadó</t>
  </si>
  <si>
    <t>154</t>
  </si>
  <si>
    <t>ebből: szerencsjáték szervezési díj</t>
  </si>
  <si>
    <t>155</t>
  </si>
  <si>
    <t xml:space="preserve">ebből: tartózkodás után fizetett idegenforgalmi adó </t>
  </si>
  <si>
    <t>156</t>
  </si>
  <si>
    <t>ebből: talajterhelési díj</t>
  </si>
  <si>
    <t>157</t>
  </si>
  <si>
    <t>ebből: vizkészletjárulék</t>
  </si>
  <si>
    <t>158</t>
  </si>
  <si>
    <t>ebből: állami vadászjegyek díja</t>
  </si>
  <si>
    <t>159</t>
  </si>
  <si>
    <t>ebből: erdővédelmi járulék</t>
  </si>
  <si>
    <t>160</t>
  </si>
  <si>
    <t>ebből: földvédelmi járulék</t>
  </si>
  <si>
    <t>161</t>
  </si>
  <si>
    <t>ebből: halászati haszonbérleti díj</t>
  </si>
  <si>
    <t>162</t>
  </si>
  <si>
    <t>ebből: korábbi évek megszünt adónemei áthúzódó fizetéseiből befolyt bevételek</t>
  </si>
  <si>
    <t>163</t>
  </si>
  <si>
    <t xml:space="preserve">Termékek és szolgáltatások adói (=117+137+141+142+147) </t>
  </si>
  <si>
    <t>B35</t>
  </si>
  <si>
    <t>164</t>
  </si>
  <si>
    <t>B36</t>
  </si>
  <si>
    <t>165</t>
  </si>
  <si>
    <t>ebből: cégnyílvántartás bevételei</t>
  </si>
  <si>
    <t>166</t>
  </si>
  <si>
    <t>ebből: eljárási illetékek</t>
  </si>
  <si>
    <t>167</t>
  </si>
  <si>
    <t>ebből: igazgatási szolgáltatási díjak</t>
  </si>
  <si>
    <t>168</t>
  </si>
  <si>
    <t>ebből: felügyeleti díjak</t>
  </si>
  <si>
    <t>169</t>
  </si>
  <si>
    <t>ebből:ebrendészeti hozzájárulás</t>
  </si>
  <si>
    <t>170</t>
  </si>
  <si>
    <t>ebből: mezőgazdasági termelést érintő időjárási és más természeti kockázatok kezeléséről szóló törvény szerinti kárenyhítési hozzájárulás</t>
  </si>
  <si>
    <t>171</t>
  </si>
  <si>
    <t>ebből: környezetvédelmi bírság</t>
  </si>
  <si>
    <t>172</t>
  </si>
  <si>
    <t>ebből: természetvédelmi bírság</t>
  </si>
  <si>
    <t>173</t>
  </si>
  <si>
    <t>ebből: műemlékvédelmi bírság</t>
  </si>
  <si>
    <t>174</t>
  </si>
  <si>
    <t>ebből: építésügyi bírság</t>
  </si>
  <si>
    <t>175</t>
  </si>
  <si>
    <t>ebből: szabálysértési pénz- és helyszíni mbírság és a közlekedési szabályszegések után kiszabott közigazgatási bírság helyi önkormányzatot megillető része</t>
  </si>
  <si>
    <t>176</t>
  </si>
  <si>
    <t>ebből: egyéb bírság</t>
  </si>
  <si>
    <t>177</t>
  </si>
  <si>
    <t>Közhatalmi bevételek (=93+94+101+108+163+164)</t>
  </si>
  <si>
    <t>B3</t>
  </si>
  <si>
    <t>178</t>
  </si>
  <si>
    <t>Áru- és készletértékesítés ellenértéke</t>
  </si>
  <si>
    <t>B401</t>
  </si>
  <si>
    <t>179</t>
  </si>
  <si>
    <t>B402</t>
  </si>
  <si>
    <t>180</t>
  </si>
  <si>
    <t>ebből:tárgyi eszközök bérbeadásából származó bevétel</t>
  </si>
  <si>
    <t>181</t>
  </si>
  <si>
    <t>ebből: utak használata ellenében beszedett használati díj, pótdíj, elektronikus útdíj</t>
  </si>
  <si>
    <t>182</t>
  </si>
  <si>
    <t>Közvetített szolgáltatások értéke  (&gt;=183)</t>
  </si>
  <si>
    <t>B403</t>
  </si>
  <si>
    <t>183</t>
  </si>
  <si>
    <t>ebből: államháztartáson belül</t>
  </si>
  <si>
    <t>184</t>
  </si>
  <si>
    <t>Tulajdonosi bevételek (&gt;=185+…+190)</t>
  </si>
  <si>
    <t>B404</t>
  </si>
  <si>
    <t>185</t>
  </si>
  <si>
    <t>ebből: vadászati jog bérbeadásból származó bevétel</t>
  </si>
  <si>
    <t>186</t>
  </si>
  <si>
    <t>ebből: önkormányzati vagyon üzemeltetéséből, koncesszióból származó bevétel</t>
  </si>
  <si>
    <t>187</t>
  </si>
  <si>
    <t>ebből: önkormányzati vagyon vagyonkezelésbe adásából származó bevétel</t>
  </si>
  <si>
    <t>188</t>
  </si>
  <si>
    <t>ebből: állami többségi tulajdonú vállalkozástól kapott osztalék</t>
  </si>
  <si>
    <t>189</t>
  </si>
  <si>
    <t>ebből:  önkormányzati többségi tulajdonú vállalkozástól kapott osztalék</t>
  </si>
  <si>
    <t>190</t>
  </si>
  <si>
    <t>ebből: egyéb részesedések után kapott osztalék</t>
  </si>
  <si>
    <t>191</t>
  </si>
  <si>
    <t>Ellátási díjak</t>
  </si>
  <si>
    <t>B405</t>
  </si>
  <si>
    <t>192</t>
  </si>
  <si>
    <t>Kiszámlázott általános forgalmi adó</t>
  </si>
  <si>
    <t>B406</t>
  </si>
  <si>
    <t>193</t>
  </si>
  <si>
    <t>Általános forgalmi adó visszatérítése</t>
  </si>
  <si>
    <t>B407</t>
  </si>
  <si>
    <t>194</t>
  </si>
  <si>
    <t>Kamatbevételek (&gt;=195+196+197)</t>
  </si>
  <si>
    <t>B408</t>
  </si>
  <si>
    <t>195</t>
  </si>
  <si>
    <t>196</t>
  </si>
  <si>
    <t>ebből: befektetési jegyek kamatbevételei</t>
  </si>
  <si>
    <t>197</t>
  </si>
  <si>
    <t>c) ebből: fedezeti ügyletek kamatbevételei</t>
  </si>
  <si>
    <t>198</t>
  </si>
  <si>
    <t>Egyéb pénzügyi műveletek bevételei (&gt;=199+…+202)</t>
  </si>
  <si>
    <t>B409</t>
  </si>
  <si>
    <t>199</t>
  </si>
  <si>
    <t>ebből: részesedések értékesítéséhez kapcsolódó realizált nyereség</t>
  </si>
  <si>
    <t>200</t>
  </si>
  <si>
    <t>ebből: hitelviszonyt megtestesítő értékpapírok értékesítési nyeresége</t>
  </si>
  <si>
    <t>201</t>
  </si>
  <si>
    <t>ebből: hitelviszonyt megtestesítő értékpapírok kibocsátási nyeresége</t>
  </si>
  <si>
    <t>202</t>
  </si>
  <si>
    <t>ebből: valuta és deviza eszközök realizált árfolyamnyeresége</t>
  </si>
  <si>
    <t>203</t>
  </si>
  <si>
    <t>Egyéb működési bevételek (&gt;=204+205+206)</t>
  </si>
  <si>
    <t>B410</t>
  </si>
  <si>
    <t>204</t>
  </si>
  <si>
    <t>ebből: biztosító által fizetett kártérítés</t>
  </si>
  <si>
    <t>205</t>
  </si>
  <si>
    <t>ebből: szerződésben vállalt kötelezettségek elmulasztásához kapcsolódó bevételek, káreseményekkel kapcsolatosan kapott bevételek, biztosítási bevételek, visszakapott óvadék (kaució), bánatpénz</t>
  </si>
  <si>
    <t>206</t>
  </si>
  <si>
    <t>ebből: költségek visszatérítései</t>
  </si>
  <si>
    <t>207</t>
  </si>
  <si>
    <t>Működési bevételek (=178+179+182+184+191+…+194+198+203)</t>
  </si>
  <si>
    <t>B4</t>
  </si>
  <si>
    <t>208</t>
  </si>
  <si>
    <t>Immateriális javak értékesítése (&gt;=209)</t>
  </si>
  <si>
    <t>B51</t>
  </si>
  <si>
    <t>209</t>
  </si>
  <si>
    <t>ebből: kiotói egységek és kibocsátási egységek eladásából befolyt eladási ár</t>
  </si>
  <si>
    <t>210</t>
  </si>
  <si>
    <t>Ingatlanok értékesítése (&gt;=211)</t>
  </si>
  <si>
    <t>B52</t>
  </si>
  <si>
    <t>211</t>
  </si>
  <si>
    <t>ebből: termőföld-eladás bevételei</t>
  </si>
  <si>
    <t>212</t>
  </si>
  <si>
    <t>Egyéb tárgyi eszközök értékesítése</t>
  </si>
  <si>
    <t>B53</t>
  </si>
  <si>
    <t>213</t>
  </si>
  <si>
    <t>Részesedések értékesítése (&gt;=214)</t>
  </si>
  <si>
    <t>B54</t>
  </si>
  <si>
    <t>214</t>
  </si>
  <si>
    <t>ebből: privatizációból származó bevétel</t>
  </si>
  <si>
    <t>215</t>
  </si>
  <si>
    <t>Részesedések megszűnéséhez kapcsolódó bevételek</t>
  </si>
  <si>
    <t>B55</t>
  </si>
  <si>
    <t>216</t>
  </si>
  <si>
    <t>Felhalmozási bevételek (=208+210+212+213+215)</t>
  </si>
  <si>
    <t>B5</t>
  </si>
  <si>
    <t>217</t>
  </si>
  <si>
    <t>Működési célú garancia- és kezességvállalásból származó megtérülések államháztartáson kívülről</t>
  </si>
  <si>
    <t>B61</t>
  </si>
  <si>
    <t>218</t>
  </si>
  <si>
    <t>Működési célú visszatérítendő támogatások, kölcsönök visszatérülése államháztartáson kívülről (=219+…+228)</t>
  </si>
  <si>
    <t>B62</t>
  </si>
  <si>
    <t>219</t>
  </si>
  <si>
    <t>ebből: egyházi jogi személyek</t>
  </si>
  <si>
    <t>220</t>
  </si>
  <si>
    <t>ebből: egyéb civil szervezetek</t>
  </si>
  <si>
    <t>221</t>
  </si>
  <si>
    <t>ebből: háztartások</t>
  </si>
  <si>
    <t>222</t>
  </si>
  <si>
    <t>ebből: pénzügyi vállalkozások</t>
  </si>
  <si>
    <t>223</t>
  </si>
  <si>
    <t>ebből: állami többségi tulajdonú nem pénzügyi vállalkozások</t>
  </si>
  <si>
    <t>224</t>
  </si>
  <si>
    <t>ebből:önkormányzati többségi tulajdonú nem pénzügyi vállalkozások</t>
  </si>
  <si>
    <t>225</t>
  </si>
  <si>
    <t>ebből: egyéb vállalkozások</t>
  </si>
  <si>
    <t>226</t>
  </si>
  <si>
    <t xml:space="preserve">ebből: Európai Unió </t>
  </si>
  <si>
    <t>227</t>
  </si>
  <si>
    <t>ebből: kormányok és nemzetközi szervezetek</t>
  </si>
  <si>
    <t>228</t>
  </si>
  <si>
    <t>ebből: egyéb külföldiek</t>
  </si>
  <si>
    <t>229</t>
  </si>
  <si>
    <t>Egyéb működési célú átvett pénzeszközök (=230+…+239)</t>
  </si>
  <si>
    <t>B63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</si>
  <si>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</si>
  <si>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</si>
  <si>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</si>
  <si>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</si>
  <si>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</si>
  <si>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</si>
  <si>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</si>
  <si>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</si>
  <si>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</si>
  <si>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</si>
  <si>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</si>
  <si>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Működési célú átvett pénzeszközök (=217+218+229)</t>
  </si>
  <si>
    <t>B6</t>
  </si>
  <si>
    <t>241</t>
  </si>
  <si>
    <t>Felhalmozási célú garancia- és kezességvállalásból származó megtérülések államháztartáson kívülről</t>
  </si>
  <si>
    <t>B71</t>
  </si>
  <si>
    <t>242</t>
  </si>
  <si>
    <t>Felhalmozási célú visszatérítendő támogatások, kölcsönök visszatérülése államháztartáson kívülről (=243+…+252)</t>
  </si>
  <si>
    <t>B72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</si>
  <si>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</si>
  <si>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</si>
  <si>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</si>
  <si>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</si>
  <si>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</si>
  <si>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</si>
  <si>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</si>
  <si>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</si>
  <si>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</si>
  <si>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</si>
  <si>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</si>
  <si>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Egyéb felhalmozási célú átvett pénzeszközök (=254+…+263)</t>
  </si>
  <si>
    <t>B73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</si>
  <si>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</si>
  <si>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</si>
  <si>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</si>
  <si>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</si>
  <si>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</si>
  <si>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</si>
  <si>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</si>
  <si>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</si>
  <si>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</si>
  <si>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</si>
  <si>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</si>
  <si>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Felhalmozási célú átvett pénzeszközök (=241+242+253)</t>
  </si>
  <si>
    <t>B7</t>
  </si>
  <si>
    <t>265</t>
  </si>
  <si>
    <t>Költségvetési bevételek (=43+79+177+207+216+240+264)</t>
  </si>
  <si>
    <t>B1-B7</t>
  </si>
  <si>
    <t>2014. évi előirányzat</t>
  </si>
  <si>
    <t>4.</t>
  </si>
  <si>
    <r>
      <t xml:space="preserve">Egyéb közhatalmi bevételek </t>
    </r>
    <r>
      <rPr>
        <sz val="10"/>
        <color rgb="FFFF0000"/>
        <rFont val="Arial"/>
        <family val="2"/>
        <charset val="238"/>
      </rPr>
      <t>(&gt;=165+…+176)</t>
    </r>
  </si>
  <si>
    <r>
      <t xml:space="preserve">Szolgáltatások ellenértéke </t>
    </r>
    <r>
      <rPr>
        <sz val="10"/>
        <color rgb="FFFF0000"/>
        <rFont val="Arial"/>
        <family val="2"/>
        <charset val="238"/>
      </rPr>
      <t>(&gt;=180+181)</t>
    </r>
  </si>
  <si>
    <t>Törvény szerinti illetmények, munkabérek</t>
  </si>
  <si>
    <t>K1101</t>
  </si>
  <si>
    <t>Normatív jutalmak</t>
  </si>
  <si>
    <t>K1102</t>
  </si>
  <si>
    <t>Céljuttatás, projektprémium</t>
  </si>
  <si>
    <t>K1103</t>
  </si>
  <si>
    <t>Készenléti, ügyeleti, helyettesítési díj, túlóra, túlszolgálat</t>
  </si>
  <si>
    <t>K1104</t>
  </si>
  <si>
    <t>Végkielégítés</t>
  </si>
  <si>
    <t>K1105</t>
  </si>
  <si>
    <t>Jubileumi jutalom</t>
  </si>
  <si>
    <t>K1106</t>
  </si>
  <si>
    <t>Béren kívüli juttatások</t>
  </si>
  <si>
    <t>K1107</t>
  </si>
  <si>
    <t>Ruházati költségtérítés</t>
  </si>
  <si>
    <t>K1108</t>
  </si>
  <si>
    <t>Közlekedési költségtérítés</t>
  </si>
  <si>
    <t>K1109</t>
  </si>
  <si>
    <t>Egyéb költségtérítések</t>
  </si>
  <si>
    <t>K1110</t>
  </si>
  <si>
    <t>Lakhatási támogatások</t>
  </si>
  <si>
    <t>K1111</t>
  </si>
  <si>
    <t>Szociális támogatások</t>
  </si>
  <si>
    <t>K1112</t>
  </si>
  <si>
    <t>Foglalkoztatottak egyéb személyi juttatásai(&gt;=14)</t>
  </si>
  <si>
    <t>K1113</t>
  </si>
  <si>
    <t>ebből:biztosítási díjak</t>
  </si>
  <si>
    <t>Foglalkoztatottak személyi juttatásai (=01+…+13)</t>
  </si>
  <si>
    <t>K11</t>
  </si>
  <si>
    <t>Választott tisztségviselők juttatásai</t>
  </si>
  <si>
    <t>K121</t>
  </si>
  <si>
    <t>Munkavégzésre irányuló egyéb jogviszonyban nem saját foglalkoztatottnak fizetett juttatások</t>
  </si>
  <si>
    <t>K122</t>
  </si>
  <si>
    <t>Egyéb külső személyi juttatások</t>
  </si>
  <si>
    <t>K123</t>
  </si>
  <si>
    <t>Külső személyi juttatások (=16+17+18)</t>
  </si>
  <si>
    <t>K12</t>
  </si>
  <si>
    <t>Személyi juttatások összesen (=15+19)</t>
  </si>
  <si>
    <t>K1</t>
  </si>
  <si>
    <t xml:space="preserve">Munkaadókat terhelő járulékok és szociális hozzájárulási adó (=22+…+28)                                                                          </t>
  </si>
  <si>
    <t>K2</t>
  </si>
  <si>
    <t>ebből: táppénz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</si>
  <si>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</si>
  <si>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</si>
  <si>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Szakmai anyagok beszerzése</t>
  </si>
  <si>
    <t>K311</t>
  </si>
  <si>
    <t>Üzemeltetési anyagok beszerzése</t>
  </si>
  <si>
    <t>K312</t>
  </si>
  <si>
    <t>Árubeszerzés</t>
  </si>
  <si>
    <t>K313</t>
  </si>
  <si>
    <t>Készletbeszerzés (=29+30+31)</t>
  </si>
  <si>
    <t>K31</t>
  </si>
  <si>
    <t>Informatikai szolgáltatások igénybevétele</t>
  </si>
  <si>
    <t>K321</t>
  </si>
  <si>
    <t>Egyéb kommunikációs szolgáltatások</t>
  </si>
  <si>
    <t>K322</t>
  </si>
  <si>
    <t>Kommunikációs szolgáltatások (=33+34)</t>
  </si>
  <si>
    <t>K32</t>
  </si>
  <si>
    <t>Közüzemi díjak</t>
  </si>
  <si>
    <t>K331</t>
  </si>
  <si>
    <t>Vásárolt élelmezés</t>
  </si>
  <si>
    <t>K332</t>
  </si>
  <si>
    <t>Bérleti és lízing díjak (&gt;=39)</t>
  </si>
  <si>
    <t>K333</t>
  </si>
  <si>
    <t>ebből: a közszféra és a magánszféra együttműködésén (PPP) alapuló szerződéses konstrukció</t>
  </si>
  <si>
    <t>Karbantartási, kisjavítási szolgáltatások</t>
  </si>
  <si>
    <t>K334</t>
  </si>
  <si>
    <t>Közvetített szolgáltatások  (&gt;=42)</t>
  </si>
  <si>
    <t>K335</t>
  </si>
  <si>
    <t xml:space="preserve">Szakmai tevékenységet segítő szolgáltatások </t>
  </si>
  <si>
    <t>K336</t>
  </si>
  <si>
    <t>Egyéb szolgáltatások  (&gt;=45)</t>
  </si>
  <si>
    <t>K337</t>
  </si>
  <si>
    <t>ebből: biztosítási díjak</t>
  </si>
  <si>
    <t>Szolgáltatási kiadások (=36+37+38+40+41+43+44)</t>
  </si>
  <si>
    <t>K33</t>
  </si>
  <si>
    <t>Kiküldetések kiadásai</t>
  </si>
  <si>
    <t>K341</t>
  </si>
  <si>
    <t>Reklám- és propagandakiadások</t>
  </si>
  <si>
    <t>K342</t>
  </si>
  <si>
    <t>Kiküldetések, reklám- és propagandakiadások (=47+48)</t>
  </si>
  <si>
    <t>K34</t>
  </si>
  <si>
    <t>Működési célú előzetesen felszámított általános forgalmi adó</t>
  </si>
  <si>
    <t>K351</t>
  </si>
  <si>
    <t xml:space="preserve">Fizetendő általános forgalmi adó </t>
  </si>
  <si>
    <t>K352</t>
  </si>
  <si>
    <t>Kamatkiadások   (&gt;=53+54)</t>
  </si>
  <si>
    <t>K353</t>
  </si>
  <si>
    <t>ebből: fedezeti ügyletek kamatkiadásai</t>
  </si>
  <si>
    <t>Egyéb pénzügyi műveletek kiadásai  (&gt;=56+…+58)</t>
  </si>
  <si>
    <t>K354</t>
  </si>
  <si>
    <t>ebből: valuta, deviza eszközök realizált árfolyamvesztesége</t>
  </si>
  <si>
    <t>ebből: hitelviszonyt megtestesítő értékpapírok árfolyamkülönbözete</t>
  </si>
  <si>
    <t>ebből: deviza kötelezettségek realizált árfolyamvesztesége</t>
  </si>
  <si>
    <t>Egyéb dologi kiadások</t>
  </si>
  <si>
    <t>K355</t>
  </si>
  <si>
    <t>Különféle befizetések és egyéb dologi kiadások (=50+51+52+55+59)</t>
  </si>
  <si>
    <t>K35</t>
  </si>
  <si>
    <t>Dologi kiadások (=32+35+46+49+60)</t>
  </si>
  <si>
    <t>K3</t>
  </si>
  <si>
    <t>Társadalombiztosítási ellátások</t>
  </si>
  <si>
    <t>K41</t>
  </si>
  <si>
    <t>Családi támogatások (=64+…+79)</t>
  </si>
  <si>
    <t>K42</t>
  </si>
  <si>
    <t>ebből: családi pótlék</t>
  </si>
  <si>
    <t>ebből: anyasági támogatás</t>
  </si>
  <si>
    <t>ebből: gyermekgondozási segély</t>
  </si>
  <si>
    <t>ebből: gyermeknevelési támogatás</t>
  </si>
  <si>
    <t>ebből: gyermekek születésével kapcsolatos szabadság megtérítése</t>
  </si>
  <si>
    <t>ebből: életkezdési támogatás</t>
  </si>
  <si>
    <t>ebből: otthonteremtési támogatás</t>
  </si>
  <si>
    <t>ebből: pénzbeli és természetbeni gyermekvédelmi támogatások</t>
  </si>
  <si>
    <t>ebből: gyermektartásdíj megelőlegezése</t>
  </si>
  <si>
    <t>ebből: GYES-en és GYED-en lévők hallgatói hitelének célzott támogatása</t>
  </si>
  <si>
    <t xml:space="preserve">ebből: rendszeres gyermekvédelmi kedvezményben részesülők pénzbeli támogatása [Gyvt. 20/A.§] </t>
  </si>
  <si>
    <t>ebből: kiegészítő gyermekvédelmi támogatás és a kiegészítő gyermekvédelmi támogatás pótléka [Gyvt. 20/B.´§]</t>
  </si>
  <si>
    <t>ebből: óvodáztatási támogatás [Gyvt. 20/C. §]</t>
  </si>
  <si>
    <t xml:space="preserve">ebből: helyi megállapítású rendkívüli gyermekvédelmi támogatás [Gyvt. 21.§] </t>
  </si>
  <si>
    <t>ebből:  rendkívüli gyermekvédelmi támogatás [Gyvt. 18. § (5) bek.]</t>
  </si>
  <si>
    <t>ebből: természetben nyújtott gyermekvédelmi támogatás [Gyvt. 20/C.§ (4) bek.]</t>
  </si>
  <si>
    <t>Pénzbeli kárpótlások, kártérítések (&gt;=81+82+83)</t>
  </si>
  <si>
    <t>K43</t>
  </si>
  <si>
    <t>ebből: életüktől és szabadságuktól politikai okokból jogtalanul megfosztottak pénzbeli kárpótlása</t>
  </si>
  <si>
    <t>ebből: az 1947-es Párizsi Békeszerződésből eredő kárpótlás</t>
  </si>
  <si>
    <t>ebből: kárpótlási életjáradék</t>
  </si>
  <si>
    <t>Betegséggel kapcsolatos (nem társadalombiztosítási) ellátások (=85+…+93)</t>
  </si>
  <si>
    <t>K44</t>
  </si>
  <si>
    <t>ebből: kormányhivatalok által folyósított ápolási díj</t>
  </si>
  <si>
    <t>ebből: fogyatékossági támogatás és vakok személyi járadéka</t>
  </si>
  <si>
    <t>ebből: mozgáskorlátozottak közlekedési támogatása</t>
  </si>
  <si>
    <t>ebből: mozgáskorlátozottak szerzési és átalakítási támogatása</t>
  </si>
  <si>
    <t>ebből: megváltozott munkaképességűek illetve egészségkárosodottak keresetkiegészítése</t>
  </si>
  <si>
    <t>ebből: kormányhivatalok által folyósított közgyógyellátás [Szoctv.50.§ (1)-(2) bek.]</t>
  </si>
  <si>
    <t>ebből: cukorbetegek támogatása</t>
  </si>
  <si>
    <t xml:space="preserve">ebből: helyi megállapítású ápolási díj  [Szoctv. 43/B. §]  </t>
  </si>
  <si>
    <t xml:space="preserve">ebből: helyi megállapítású közgyógyellátás [Szoctv.50.§ (3) bek.] </t>
  </si>
  <si>
    <t>Foglalkoztatással, munkanélküliséggel kapcsolatos ellátások (=95+…+103)</t>
  </si>
  <si>
    <t>K45</t>
  </si>
  <si>
    <t>ebből: a Nemzeti Foglalkoztatási Alalpból folyósított passzív, ellátási típusú támogatások, így különösen az álláskeresési járadékot, a nyugdíj előtti álláskeresési segély, valamint az ellátások megállapításával kapcsolatos utiköltség-térítés</t>
  </si>
  <si>
    <t>ebből: korhatár előtti ellátás és a fegyveres testületek volt tagjai szolgálati járandóság</t>
  </si>
  <si>
    <t>ebből: munkáltatói befizetésből finanszírozott korengedményes nyugdíj</t>
  </si>
  <si>
    <t>ebből: átmeneti bányászjáradék</t>
  </si>
  <si>
    <t>ebből: szénjárandóság pénzbeli megváltása</t>
  </si>
  <si>
    <t>ebből: mecseki bányászatban munkát végzők bányászati kereset kiegészítése</t>
  </si>
  <si>
    <t>ebből: mezőgazdasági járadék</t>
  </si>
  <si>
    <t>ebből: foglalkoztatást helyettesítő támogatás [Szoctv. 35. § (1) bek.]</t>
  </si>
  <si>
    <t xml:space="preserve">ebből: polgármesterek korhatár előtti ellátása </t>
  </si>
  <si>
    <t>Lakhatással kapcsolatos ellátások (=105+…+110)</t>
  </si>
  <si>
    <t>K46</t>
  </si>
  <si>
    <t>ebből: hozzájárulás a lakossági energiaköltségekhez</t>
  </si>
  <si>
    <t>ebből: lakbértámogatás</t>
  </si>
  <si>
    <t xml:space="preserve">ebből: lakásfenntartási támogatás [Szoctv. 38. § (1) bek. a) és b) pontok] </t>
  </si>
  <si>
    <t>ebből: adósságcsökkentési támogatás [Szoctv. 55/A. § 1. bek. b) pont]</t>
  </si>
  <si>
    <t>ebből: természetben nyújtott lakásfenntartási támogatás [Szoctv. 47.§ (1) bek. b) pont]</t>
  </si>
  <si>
    <t>ebből: adósságkezelési szolgáltatás keretében gáz-vagy áram fogyasztást mérő készülék biztosítása [Szoctv. 55/A. § (3) bek.]</t>
  </si>
  <si>
    <t>Intézményi ellátottak pénzbeli juttatásai (&gt;=112+113)</t>
  </si>
  <si>
    <t>K47</t>
  </si>
  <si>
    <t>ebből: állami gondozottak pénzbeli juttatásai</t>
  </si>
  <si>
    <t>ebből: oktatásban résztvevők pénzbeli juttatásai</t>
  </si>
  <si>
    <t>Egyéb nem intézményi ellátások (&gt;=115+…+139)</t>
  </si>
  <si>
    <t>K48</t>
  </si>
  <si>
    <t>ebből: házastársi pótlék</t>
  </si>
  <si>
    <t>ebből: Hadigondozottak Közalapítványát terhelő hadigondozotti ellátások</t>
  </si>
  <si>
    <t>ebből: tudományos fokozattal rendelkezők nyugdíjkiegészítése</t>
  </si>
  <si>
    <t>ebből:nemzeti gondozotti ellátások</t>
  </si>
  <si>
    <t>ebből: nemzeti helytállásért pótlék</t>
  </si>
  <si>
    <t>ebből: egyes nyugdíjjogi hátrányok enyhítése miatti (közszolgálati idő után járó) nyugdíj-kiegészítés</t>
  </si>
  <si>
    <t>ebből: egyes, tartós időtartamú szabadságelvonást elszenvedettek részére járó juttatás</t>
  </si>
  <si>
    <t>ebből: a Nemzet Színésze címet viselő színészek havi életjáradéka, művészeti nyugdíjsegélyek, balettművészeti életjáradék</t>
  </si>
  <si>
    <t>ebből: az elhunyt akadémikusok hozzátartozóinak folyósított özvegyi- és árvaellátás</t>
  </si>
  <si>
    <t>ebből: a Nemzet Sportolója címmel járó járadék, olimpiai járadék, idős sportolók szociális támogatása</t>
  </si>
  <si>
    <t>ebből: életjáradék termőföldért</t>
  </si>
  <si>
    <t>ebből: Bevándorlási és Állampolgársági Hivatal által folyósított ellátások</t>
  </si>
  <si>
    <t>ebből: szépkorúak jubileumi juttatása</t>
  </si>
  <si>
    <t>ebből: időskorúak járadéka [Szoctv. 32/B. § (1) bek.]</t>
  </si>
  <si>
    <t>ebből: rendszeres szociális segély [Szoctv. 37. § (1) bek. a) - d) pontok]</t>
  </si>
  <si>
    <t>ebből: átmeneti segély [Szoctv. 45.§]</t>
  </si>
  <si>
    <t>ebből: temetési segély [Szoctv. 46.§]</t>
  </si>
  <si>
    <t>ebből: egyéb, az önkormányzat rendeletében megállapított juttatás</t>
  </si>
  <si>
    <t>ebből: természetben nyújtott rendszeres szociális segély [Szoctv. 47.§ (1) bek. a) pont]</t>
  </si>
  <si>
    <t>ebből: átmeneti segély [Szoctv. 47.§ (1) bek. c) pont]</t>
  </si>
  <si>
    <t>ebből: temetési segély [Szoctv. 47.§ (1) bek. d) pont}</t>
  </si>
  <si>
    <t>ebből: köztemetés [Szoctv. 48.§]</t>
  </si>
  <si>
    <t>ebből: rászorultságtól függõ normatív kedvezmények [Gyvt. 151. § (5) bek.]</t>
  </si>
  <si>
    <t>ebből: önkormányzat által saját hatáskörben (nem szociális és gyermekvédelmi előírások alapján) adott pénzügyi ellátás</t>
  </si>
  <si>
    <t>ebből: önkormányzat által saját hatáskörben (nem szociális és gyermekvédelmi előírások alapján) adott természetbeni ellátás</t>
  </si>
  <si>
    <t>Ellátottak pénzbeli juttatásai (=62+63+80+84+94+104+111+114)</t>
  </si>
  <si>
    <t>K4</t>
  </si>
  <si>
    <t>Nemzetközi kötelezettségek (&gt;=142)</t>
  </si>
  <si>
    <t>K501</t>
  </si>
  <si>
    <t>ebből: Európai Unió</t>
  </si>
  <si>
    <t>Elvonások és befizetések</t>
  </si>
  <si>
    <t>K502</t>
  </si>
  <si>
    <t>Működési célú garancia- és kezességvállalásból származó kifizetés államháztartáson belülre</t>
  </si>
  <si>
    <t>K503</t>
  </si>
  <si>
    <t>Működési célú visszatérítendő támogatások, kölcsönök nyújtása államháztartáson belülre (=146+…+155)</t>
  </si>
  <si>
    <t>K504</t>
  </si>
  <si>
    <t>Működési célú visszatérítendő támogatások, kölcsönök törlesztése államháztartáson belülre (=157+…+166)</t>
  </si>
  <si>
    <t>K505</t>
  </si>
  <si>
    <t>Egyéb működési célú támogatások államháztartáson belülre (=168+…+177)</t>
  </si>
  <si>
    <t>K506</t>
  </si>
  <si>
    <t>Működési célú garancia- és kezességvállalásból származó kifizetés államháztartáson kívülre (&gt;=179)</t>
  </si>
  <si>
    <t>K507</t>
  </si>
  <si>
    <t>ebből: állami vagy önkormányzati tulajdonban lévő gazdasági társaságok tartozásai miatti kifizetések</t>
  </si>
  <si>
    <t>Működési célú visszatérítendő támogatások, kölcsönök nyújtása államháztartáson kívülre (=181+…+190)</t>
  </si>
  <si>
    <t>K508</t>
  </si>
  <si>
    <t>Árkiegészítések, ártámogatások</t>
  </si>
  <si>
    <t>K509</t>
  </si>
  <si>
    <t>Kamattámogatások</t>
  </si>
  <si>
    <t>K510</t>
  </si>
  <si>
    <t>Egyéb működési célú támogatások államháztartáson kívülre (=194+…+203)</t>
  </si>
  <si>
    <t>K511</t>
  </si>
  <si>
    <t>Tartalékok</t>
  </si>
  <si>
    <t>K512</t>
  </si>
  <si>
    <t>Egyéb működési célú kiadások (=141+143+144+145+156+167+178+180+191+192 +193+204)</t>
  </si>
  <si>
    <t>K5</t>
  </si>
  <si>
    <t>Immateriális javak beszerzése, létesítése</t>
  </si>
  <si>
    <t>K61</t>
  </si>
  <si>
    <t>Ingatlanok beszerzése, létesítése (&gt;=208)</t>
  </si>
  <si>
    <t>K62</t>
  </si>
  <si>
    <t>ebből: termőföld-vásárlás kiadásai</t>
  </si>
  <si>
    <t>Informatikai eszközök beszerzése, létesítése</t>
  </si>
  <si>
    <t>K63</t>
  </si>
  <si>
    <t>Egyéb tárgyi eszközök beszerzése, létesítése</t>
  </si>
  <si>
    <t>K64</t>
  </si>
  <si>
    <t>Részesedések beszerzése</t>
  </si>
  <si>
    <t>K65</t>
  </si>
  <si>
    <t>Meglévő részesedések növeléséhez kapcsolódó kiadások</t>
  </si>
  <si>
    <t>K66</t>
  </si>
  <si>
    <t>Beruházási célú előzetesen felszámított általános forgalmi adó</t>
  </si>
  <si>
    <t>K67</t>
  </si>
  <si>
    <t>Beruházások (=206+207+209+…+213)</t>
  </si>
  <si>
    <t>K6</t>
  </si>
  <si>
    <t>Ingatlanok felújítása</t>
  </si>
  <si>
    <t>K71</t>
  </si>
  <si>
    <t>Informatikai eszközök felújítása</t>
  </si>
  <si>
    <t>K72</t>
  </si>
  <si>
    <t xml:space="preserve">Egyéb tárgyi eszközök felújítása </t>
  </si>
  <si>
    <t>K73</t>
  </si>
  <si>
    <t>Felújítási célú előzetesen felszámított általános forgalmi adó</t>
  </si>
  <si>
    <t>K74</t>
  </si>
  <si>
    <t>Felújítások (=215+...+218)</t>
  </si>
  <si>
    <t>K7</t>
  </si>
  <si>
    <t>Felhalmozási célú garancia- és kezességvállalásból származó kifizetés államháztartáson belülre</t>
  </si>
  <si>
    <t>K81</t>
  </si>
  <si>
    <t>Felhalmozási célú visszatérítendő támogatások, kölcsönök nyújtása államháztartáson belülre (=222+…+231)</t>
  </si>
  <si>
    <t>K82</t>
  </si>
  <si>
    <t>Felhalmozási célú visszatérítendő támogatások, kölcsönök törlesztése államháztartáson belülre (=233+…+242)</t>
  </si>
  <si>
    <t>K83</t>
  </si>
  <si>
    <t>Egyéb felhalmozási célú támogatások államháztartáson belülre (=244+…+253)</t>
  </si>
  <si>
    <t>K84</t>
  </si>
  <si>
    <t>Felhalmozási célú garancia- és kezességvállalásból származó kifizetés államháztartáson kívülre (&gt;=255)</t>
  </si>
  <si>
    <t>K85</t>
  </si>
  <si>
    <t>Felhalmozási célú visszatérítendő támogatások, kölcsönök nyújtása államháztartáson kívülre (=257+…+266)</t>
  </si>
  <si>
    <t>K86</t>
  </si>
  <si>
    <t>266</t>
  </si>
  <si>
    <t>267</t>
  </si>
  <si>
    <t>Lakástámogatás</t>
  </si>
  <si>
    <t>K87</t>
  </si>
  <si>
    <t>268</t>
  </si>
  <si>
    <t>Egyéb felhalmozási célú támogatások államháztartáson kívülre (=269+…+278)</t>
  </si>
  <si>
    <t>K88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</si>
  <si>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</si>
  <si>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</si>
  <si>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</si>
  <si>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</si>
  <si>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</si>
  <si>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</si>
  <si>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</si>
  <si>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</si>
  <si>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</si>
  <si>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</si>
  <si>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</si>
  <si>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Egyéb felhalmozási célú kiadások (=220+221+232+243+254+256+267+268)</t>
  </si>
  <si>
    <t>K8</t>
  </si>
  <si>
    <t>280</t>
  </si>
  <si>
    <t>Költségvetési kiadások (=20+21+61+140+205+214+219+279)</t>
  </si>
  <si>
    <t>K1-K8</t>
  </si>
  <si>
    <t>011130   Önkormányzatok és önkormányzati hivatalok jogalkotó és általános igazgatási tevékenysége</t>
  </si>
  <si>
    <t>Hajmáskér Község Önkormányzata 2014. évi költségvetés</t>
  </si>
  <si>
    <t>013320  Köztemető-fenntartás és működtetés</t>
  </si>
  <si>
    <t>045160  Közutak, hidak , alagutak üzemeltetése, fenntartása</t>
  </si>
  <si>
    <t>064010  Közvilágítás</t>
  </si>
  <si>
    <t>066020 Város-, községgazdálkodási egyéb szolgáltatások</t>
  </si>
  <si>
    <t>Engedélyezett létszám</t>
  </si>
  <si>
    <t>ebből: közfoglalkoztatott</t>
  </si>
  <si>
    <t>082044  Könyvtári szolgáltatások</t>
  </si>
  <si>
    <t>104042  Gyermekjóléti szolgáltatások</t>
  </si>
  <si>
    <t>107054  Családsegítés</t>
  </si>
  <si>
    <t>082092  Közművelődés - hagyományos közösségi kulturális értékek gondozása / művelődési ház</t>
  </si>
  <si>
    <t>0116080  Kiemelt állami és önkormányzati rendezvények</t>
  </si>
  <si>
    <t>041232  Téli közfoglalkoztatás</t>
  </si>
  <si>
    <t>041233  Hosszabb időtartamú közfoglalkoztatás</t>
  </si>
  <si>
    <t>066010  Zöldterület-kezelés</t>
  </si>
  <si>
    <t>kormányzati funkció</t>
  </si>
  <si>
    <t>Önkormányzat összesen</t>
  </si>
  <si>
    <t xml:space="preserve">Működési célú támogatások államháztartáson belülről </t>
  </si>
  <si>
    <t>Felhalmozási célú támogatások államháztartáson belülről</t>
  </si>
  <si>
    <t>Közhatalmi bevételek</t>
  </si>
  <si>
    <t>Működési bevételek</t>
  </si>
  <si>
    <t>Felhalmozási bevételek</t>
  </si>
  <si>
    <t>Működési célú átvett pénzeszközök</t>
  </si>
  <si>
    <t>Felhalmozási célú átvett pénzeszközök</t>
  </si>
  <si>
    <t>B</t>
  </si>
  <si>
    <t>Bevételek összesen</t>
  </si>
  <si>
    <t>Személyi juttatások</t>
  </si>
  <si>
    <t>Munkaadókat terhelő járulékok és szociális hozzájárulási adó</t>
  </si>
  <si>
    <t>Dologi kiadások</t>
  </si>
  <si>
    <t>Ellátottak pénzbeli juttatásai</t>
  </si>
  <si>
    <t>Egyéb működési célú kiadások</t>
  </si>
  <si>
    <t>Beruházások</t>
  </si>
  <si>
    <t>Felújítások</t>
  </si>
  <si>
    <t>Egyéb felhalmozási célú kiadások</t>
  </si>
  <si>
    <t>K</t>
  </si>
  <si>
    <t>Kiadások összesen</t>
  </si>
  <si>
    <t>egyenleg</t>
  </si>
  <si>
    <t>011220  Adó-, vám- és jövedéki igazgatás</t>
  </si>
  <si>
    <t>Előző évi maradvány felhasználása</t>
  </si>
  <si>
    <t>104052  Családtámogatások</t>
  </si>
  <si>
    <t>BEVÉTELEK</t>
  </si>
  <si>
    <t>KIADÁSOK</t>
  </si>
  <si>
    <t>1.sz. melléklet</t>
  </si>
  <si>
    <t>2.sz. melléklet</t>
  </si>
  <si>
    <t>3.sz. melléklet</t>
  </si>
  <si>
    <t>5.sz. melléklet</t>
  </si>
  <si>
    <t>7.sz. melléklet</t>
  </si>
  <si>
    <t>8.sz. melléklet</t>
  </si>
  <si>
    <t>9.sz. melléklet</t>
  </si>
  <si>
    <t>10.sz. melléklet</t>
  </si>
  <si>
    <t>11.sz. melléklet</t>
  </si>
  <si>
    <t>12.sz. melléklet</t>
  </si>
  <si>
    <t>15.sz. melléklet</t>
  </si>
  <si>
    <t>létszám összesen</t>
  </si>
  <si>
    <t xml:space="preserve">KORMÁNYZATI    FUNKCIÓKKÉNT  </t>
  </si>
  <si>
    <t xml:space="preserve">SÓLY   KÖZSÉG    ÖNKORMÁNYZATÁNAK </t>
  </si>
  <si>
    <t>4.sz. melléklet</t>
  </si>
  <si>
    <t>6.sz. melléklet</t>
  </si>
  <si>
    <t>13.sz. melléklet</t>
  </si>
  <si>
    <t>14.sz. melléklet</t>
  </si>
  <si>
    <t xml:space="preserve">084031 Civil szervezetek </t>
  </si>
  <si>
    <t>módosítás</t>
  </si>
  <si>
    <t>5.</t>
  </si>
  <si>
    <t>6.</t>
  </si>
  <si>
    <t>Sóly Község Önkormányzata 2014. évi költségvetés kormányzati funkciókként</t>
  </si>
  <si>
    <t>eredeti előirányzat</t>
  </si>
  <si>
    <t>új módosított ei</t>
  </si>
  <si>
    <t>2014. évi
módosított előirányzat</t>
  </si>
  <si>
    <t>018010 Önkormányzatok elszámolásai a központi költségvetéssel</t>
  </si>
  <si>
    <t>Tény 2014</t>
  </si>
  <si>
    <t>%</t>
  </si>
  <si>
    <t>7.</t>
  </si>
  <si>
    <t>8.</t>
  </si>
  <si>
    <t>Tartalom:</t>
  </si>
  <si>
    <t>10.a. sz. melléklet</t>
  </si>
  <si>
    <t>12.a. sz. melléklet</t>
  </si>
  <si>
    <t>16.sz. melléklet</t>
  </si>
  <si>
    <t>Önkormányzat Össszesen</t>
  </si>
  <si>
    <t>2015. évi előirányzat</t>
  </si>
  <si>
    <t>új módosított előirányzat</t>
  </si>
  <si>
    <t>Tény 2015</t>
  </si>
  <si>
    <t>Sóly Község Önkormányzata 2015. évi költségvetés</t>
  </si>
  <si>
    <t>Sóly  Község Önkormányzata 2015. évi költségvetés</t>
  </si>
  <si>
    <t>2015.  ÉVI   KÖLTSÉGVETÉSE</t>
  </si>
  <si>
    <t>Hajmáskér Község Önkormányzata 2015. évi költségvetés</t>
  </si>
  <si>
    <t>9.</t>
  </si>
  <si>
    <t>10.</t>
  </si>
  <si>
    <t>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</si>
</sst>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F_t_-;\-* #,##0.00\ _F_t_-;_-* &quot;-&quot;??\ _F_t_-;_-@_-"/>
    <numFmt numFmtId="164" formatCode="#,##0_ ;\-#,##0\ "/>
    <numFmt numFmtId="165" formatCode="0__"/>
    <numFmt numFmtId="166" formatCode="_-* #,##0\ _F_t_-;\-* #,##0\ _F_t_-;_-* &quot;-&quot;??\ _F_t_-;_-@_-"/>
  </numFmts>
  <fonts count="18" x14ac:knownFonts="1"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7">
    <xf numFmtId="0" fontId="0" fillId="0" borderId="0" xfId="0"/>
    <xf numFmtId="0" fontId="2" fillId="0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/>
    </xf>
    <xf numFmtId="0" fontId="0" fillId="0" borderId="0" xfId="0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 wrapText="1"/>
    </xf>
    <xf numFmtId="164" fontId="3" fillId="0" borderId="7" xfId="1" applyNumberFormat="1" applyFont="1" applyFill="1" applyBorder="1" applyAlignment="1">
      <alignment horizontal="right" vertical="center"/>
    </xf>
    <xf numFmtId="164" fontId="2" fillId="0" borderId="7" xfId="1" applyNumberFormat="1" applyFont="1" applyFill="1" applyBorder="1" applyAlignment="1">
      <alignment horizontal="right" vertical="center"/>
    </xf>
    <xf numFmtId="164" fontId="3" fillId="0" borderId="7" xfId="1" applyNumberFormat="1" applyFont="1" applyFill="1" applyBorder="1" applyAlignment="1">
      <alignment horizontal="right" vertical="center" wrapText="1"/>
    </xf>
    <xf numFmtId="0" fontId="2" fillId="0" borderId="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165" fontId="3" fillId="0" borderId="5" xfId="0" applyNumberFormat="1" applyFont="1" applyFill="1" applyBorder="1" applyAlignment="1">
      <alignment vertical="center" wrapText="1"/>
    </xf>
    <xf numFmtId="165" fontId="3" fillId="0" borderId="9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165" fontId="3" fillId="0" borderId="7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>
      <alignment vertical="center" wrapText="1"/>
    </xf>
    <xf numFmtId="165" fontId="4" fillId="0" borderId="7" xfId="0" applyNumberFormat="1" applyFont="1" applyFill="1" applyBorder="1" applyAlignment="1">
      <alignment vertical="center" wrapText="1"/>
    </xf>
    <xf numFmtId="165" fontId="5" fillId="0" borderId="7" xfId="0" applyNumberFormat="1" applyFont="1" applyFill="1" applyBorder="1" applyAlignment="1">
      <alignment vertical="center" wrapText="1"/>
    </xf>
    <xf numFmtId="166" fontId="3" fillId="0" borderId="7" xfId="1" applyNumberFormat="1" applyFont="1" applyFill="1" applyBorder="1" applyAlignment="1">
      <alignment vertical="center" wrapText="1"/>
    </xf>
    <xf numFmtId="166" fontId="2" fillId="0" borderId="7" xfId="1" applyNumberFormat="1" applyFont="1" applyFill="1" applyBorder="1" applyAlignment="1">
      <alignment vertical="center" wrapText="1"/>
    </xf>
    <xf numFmtId="166" fontId="3" fillId="2" borderId="7" xfId="1" applyNumberFormat="1" applyFont="1" applyFill="1" applyBorder="1" applyAlignment="1">
      <alignment vertical="center" wrapText="1"/>
    </xf>
    <xf numFmtId="166" fontId="4" fillId="0" borderId="7" xfId="1" applyNumberFormat="1" applyFont="1" applyFill="1" applyBorder="1" applyAlignment="1">
      <alignment vertical="center" wrapText="1"/>
    </xf>
    <xf numFmtId="166" fontId="5" fillId="2" borderId="7" xfId="1" applyNumberFormat="1" applyFont="1" applyFill="1" applyBorder="1" applyAlignment="1">
      <alignment vertical="center" wrapText="1"/>
    </xf>
    <xf numFmtId="166" fontId="4" fillId="2" borderId="7" xfId="1" applyNumberFormat="1" applyFont="1" applyFill="1" applyBorder="1" applyAlignment="1">
      <alignment vertical="center" wrapText="1"/>
    </xf>
    <xf numFmtId="166" fontId="5" fillId="0" borderId="7" xfId="1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right" vertical="center"/>
    </xf>
    <xf numFmtId="166" fontId="2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Fill="1" applyBorder="1" applyAlignment="1">
      <alignment horizontal="right" vertical="center" wrapText="1"/>
    </xf>
    <xf numFmtId="0" fontId="0" fillId="0" borderId="7" xfId="0" applyBorder="1"/>
    <xf numFmtId="0" fontId="8" fillId="0" borderId="7" xfId="0" applyFont="1" applyBorder="1"/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8" fillId="0" borderId="0" xfId="0" applyFont="1"/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6" fontId="9" fillId="0" borderId="7" xfId="1" applyNumberFormat="1" applyFont="1" applyBorder="1" applyAlignment="1">
      <alignment wrapText="1"/>
    </xf>
    <xf numFmtId="166" fontId="8" fillId="0" borderId="7" xfId="1" applyNumberFormat="1" applyFont="1" applyBorder="1"/>
    <xf numFmtId="166" fontId="11" fillId="0" borderId="7" xfId="1" applyNumberFormat="1" applyFont="1" applyBorder="1" applyAlignment="1">
      <alignment wrapText="1"/>
    </xf>
    <xf numFmtId="166" fontId="1" fillId="0" borderId="7" xfId="1" applyNumberFormat="1" applyFont="1" applyBorder="1"/>
    <xf numFmtId="0" fontId="0" fillId="0" borderId="12" xfId="0" applyBorder="1"/>
    <xf numFmtId="0" fontId="8" fillId="0" borderId="12" xfId="0" applyFont="1" applyBorder="1"/>
    <xf numFmtId="0" fontId="0" fillId="0" borderId="4" xfId="0" applyBorder="1"/>
    <xf numFmtId="166" fontId="9" fillId="0" borderId="6" xfId="1" applyNumberFormat="1" applyFont="1" applyBorder="1" applyAlignment="1">
      <alignment wrapText="1"/>
    </xf>
    <xf numFmtId="166" fontId="1" fillId="0" borderId="6" xfId="1" applyNumberFormat="1" applyFont="1" applyBorder="1"/>
    <xf numFmtId="166" fontId="8" fillId="0" borderId="6" xfId="1" applyNumberFormat="1" applyFont="1" applyBorder="1"/>
    <xf numFmtId="166" fontId="8" fillId="0" borderId="13" xfId="1" applyNumberFormat="1" applyFont="1" applyBorder="1"/>
    <xf numFmtId="0" fontId="8" fillId="0" borderId="4" xfId="0" applyFont="1" applyBorder="1"/>
    <xf numFmtId="0" fontId="10" fillId="0" borderId="6" xfId="0" applyFont="1" applyBorder="1" applyAlignment="1">
      <alignment vertical="center" wrapText="1"/>
    </xf>
    <xf numFmtId="166" fontId="11" fillId="0" borderId="6" xfId="1" applyNumberFormat="1" applyFont="1" applyBorder="1" applyAlignment="1">
      <alignment wrapText="1"/>
    </xf>
    <xf numFmtId="166" fontId="11" fillId="0" borderId="13" xfId="1" applyNumberFormat="1" applyFont="1" applyBorder="1" applyAlignment="1">
      <alignment wrapText="1"/>
    </xf>
    <xf numFmtId="0" fontId="12" fillId="0" borderId="7" xfId="0" applyFont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6" fontId="3" fillId="0" borderId="7" xfId="1" applyNumberFormat="1" applyFont="1" applyFill="1" applyBorder="1" applyAlignment="1">
      <alignment vertical="center"/>
    </xf>
    <xf numFmtId="166" fontId="2" fillId="0" borderId="7" xfId="1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wrapText="1"/>
    </xf>
    <xf numFmtId="166" fontId="1" fillId="0" borderId="7" xfId="1" applyNumberFormat="1" applyFont="1" applyBorder="1" applyAlignment="1">
      <alignment horizontal="center"/>
    </xf>
    <xf numFmtId="166" fontId="8" fillId="0" borderId="7" xfId="1" applyNumberFormat="1" applyFont="1" applyBorder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8" fillId="0" borderId="7" xfId="0" applyFont="1" applyFill="1" applyBorder="1"/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9" fillId="0" borderId="7" xfId="0" applyFont="1" applyBorder="1" applyAlignment="1">
      <alignment wrapText="1"/>
    </xf>
    <xf numFmtId="0" fontId="0" fillId="0" borderId="7" xfId="0" applyFont="1" applyBorder="1"/>
    <xf numFmtId="0" fontId="11" fillId="0" borderId="7" xfId="0" applyFont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166" fontId="11" fillId="0" borderId="9" xfId="1" applyNumberFormat="1" applyFont="1" applyBorder="1" applyAlignment="1">
      <alignment wrapText="1"/>
    </xf>
    <xf numFmtId="0" fontId="13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66" fontId="8" fillId="0" borderId="9" xfId="1" applyNumberFormat="1" applyFont="1" applyBorder="1"/>
    <xf numFmtId="0" fontId="3" fillId="0" borderId="7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164" fontId="3" fillId="0" borderId="7" xfId="0" applyNumberFormat="1" applyFont="1" applyFill="1" applyBorder="1" applyAlignment="1">
      <alignment vertical="center" wrapText="1"/>
    </xf>
    <xf numFmtId="166" fontId="3" fillId="3" borderId="7" xfId="1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9" fontId="3" fillId="0" borderId="7" xfId="2" applyFont="1" applyFill="1" applyBorder="1" applyAlignment="1">
      <alignment vertical="center"/>
    </xf>
    <xf numFmtId="0" fontId="12" fillId="0" borderId="0" xfId="0" applyFont="1"/>
    <xf numFmtId="0" fontId="12" fillId="0" borderId="7" xfId="0" applyFont="1" applyBorder="1"/>
    <xf numFmtId="166" fontId="12" fillId="0" borderId="7" xfId="0" applyNumberFormat="1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166" fontId="3" fillId="0" borderId="7" xfId="0" applyNumberFormat="1" applyFont="1" applyFill="1" applyBorder="1" applyAlignment="1">
      <alignment horizontal="center" vertical="center"/>
    </xf>
    <xf numFmtId="166" fontId="12" fillId="0" borderId="0" xfId="0" applyNumberFormat="1" applyFont="1" applyAlignment="1">
      <alignment vertical="center"/>
    </xf>
    <xf numFmtId="164" fontId="3" fillId="0" borderId="7" xfId="1" applyNumberFormat="1" applyFont="1" applyFill="1" applyBorder="1" applyAlignment="1">
      <alignment vertical="center"/>
    </xf>
    <xf numFmtId="1" fontId="12" fillId="0" borderId="7" xfId="0" applyNumberFormat="1" applyFont="1" applyBorder="1" applyAlignment="1">
      <alignment vertical="center"/>
    </xf>
    <xf numFmtId="164" fontId="12" fillId="0" borderId="7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66" fontId="3" fillId="0" borderId="7" xfId="0" applyNumberFormat="1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9" fontId="3" fillId="0" borderId="7" xfId="2" applyFont="1" applyFill="1" applyBorder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2" fillId="0" borderId="7" xfId="0" applyNumberFormat="1" applyFont="1" applyBorder="1" applyAlignment="1">
      <alignment horizontal="center" vertical="center"/>
    </xf>
    <xf numFmtId="9" fontId="2" fillId="0" borderId="7" xfId="2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center" vertical="center" wrapText="1"/>
    </xf>
    <xf numFmtId="166" fontId="3" fillId="0" borderId="7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/>
    </xf>
    <xf numFmtId="166" fontId="5" fillId="0" borderId="7" xfId="1" applyNumberFormat="1" applyFont="1" applyFill="1" applyBorder="1" applyAlignment="1">
      <alignment horizontal="center" vertical="center"/>
    </xf>
    <xf numFmtId="166" fontId="5" fillId="2" borderId="7" xfId="1" applyNumberFormat="1" applyFont="1" applyFill="1" applyBorder="1" applyAlignment="1">
      <alignment horizontal="center" vertical="center"/>
    </xf>
    <xf numFmtId="166" fontId="4" fillId="2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vertical="center"/>
    </xf>
    <xf numFmtId="166" fontId="4" fillId="0" borderId="7" xfId="1" applyNumberFormat="1" applyFont="1" applyFill="1" applyBorder="1" applyAlignment="1">
      <alignment vertical="center"/>
    </xf>
    <xf numFmtId="166" fontId="5" fillId="2" borderId="7" xfId="1" applyNumberFormat="1" applyFont="1" applyFill="1" applyBorder="1" applyAlignment="1">
      <alignment vertical="center"/>
    </xf>
    <xf numFmtId="166" fontId="4" fillId="2" borderId="7" xfId="1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vertical="center"/>
    </xf>
    <xf numFmtId="166" fontId="3" fillId="2" borderId="7" xfId="1" applyNumberFormat="1" applyFont="1" applyFill="1" applyBorder="1" applyAlignment="1">
      <alignment vertical="center"/>
    </xf>
    <xf numFmtId="166" fontId="3" fillId="2" borderId="7" xfId="1" applyNumberFormat="1" applyFont="1" applyFill="1" applyBorder="1" applyAlignment="1">
      <alignment horizontal="center" vertical="center"/>
    </xf>
    <xf numFmtId="9" fontId="3" fillId="0" borderId="7" xfId="2" applyFont="1" applyFill="1" applyBorder="1" applyAlignment="1">
      <alignment horizontal="right" vertical="center"/>
    </xf>
    <xf numFmtId="166" fontId="5" fillId="0" borderId="7" xfId="1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Border="1"/>
    <xf numFmtId="0" fontId="3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4" borderId="0" xfId="0" applyFill="1"/>
    <xf numFmtId="0" fontId="12" fillId="3" borderId="7" xfId="0" applyFont="1" applyFill="1" applyBorder="1"/>
    <xf numFmtId="166" fontId="12" fillId="3" borderId="7" xfId="0" applyNumberFormat="1" applyFont="1" applyFill="1" applyBorder="1" applyAlignment="1">
      <alignment vertical="center"/>
    </xf>
    <xf numFmtId="166" fontId="12" fillId="3" borderId="7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0" fillId="3" borderId="0" xfId="0" applyFill="1"/>
    <xf numFmtId="0" fontId="6" fillId="3" borderId="7" xfId="0" applyFont="1" applyFill="1" applyBorder="1"/>
    <xf numFmtId="166" fontId="4" fillId="0" borderId="5" xfId="1" applyNumberFormat="1" applyFont="1" applyFill="1" applyBorder="1" applyAlignment="1">
      <alignment vertical="center" wrapText="1"/>
    </xf>
    <xf numFmtId="0" fontId="12" fillId="4" borderId="7" xfId="0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3" fillId="0" borderId="7" xfId="0" quotePrefix="1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" fontId="3" fillId="0" borderId="5" xfId="0" quotePrefix="1" applyNumberFormat="1" applyFont="1" applyFill="1" applyBorder="1" applyAlignment="1">
      <alignment horizontal="center" vertical="center"/>
    </xf>
    <xf numFmtId="1" fontId="3" fillId="0" borderId="6" xfId="0" quotePrefix="1" applyNumberFormat="1" applyFont="1" applyFill="1" applyBorder="1" applyAlignment="1">
      <alignment horizontal="center" vertical="center"/>
    </xf>
    <xf numFmtId="1" fontId="2" fillId="0" borderId="5" xfId="0" quotePrefix="1" applyNumberFormat="1" applyFont="1" applyFill="1" applyBorder="1" applyAlignment="1">
      <alignment horizontal="center" vertical="center"/>
    </xf>
    <xf numFmtId="1" fontId="2" fillId="0" borderId="6" xfId="0" quotePrefix="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0" fontId="2" fillId="0" borderId="5" xfId="0" quotePrefix="1" applyFont="1" applyFill="1" applyBorder="1" applyAlignment="1">
      <alignment horizontal="center" vertical="center"/>
    </xf>
    <xf numFmtId="0" fontId="2" fillId="0" borderId="6" xfId="0" quotePrefix="1" applyFont="1" applyFill="1" applyBorder="1" applyAlignment="1">
      <alignment horizontal="center" vertical="center"/>
    </xf>
    <xf numFmtId="0" fontId="3" fillId="0" borderId="5" xfId="0" quotePrefix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166" fontId="2" fillId="0" borderId="11" xfId="0" applyNumberFormat="1" applyFont="1" applyFill="1" applyBorder="1" applyAlignment="1">
      <alignment horizontal="center" vertical="center" wrapText="1"/>
    </xf>
    <xf numFmtId="166" fontId="2" fillId="0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1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 vertic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6" xfId="0" applyFont="1" applyBorder="1" applyAlignment="1">
      <alignment horizontal="center"/>
    </xf>
  </cellXfs>
  <cellStyles count="3"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view="pageBreakPreview" zoomScaleNormal="100" zoomScaleSheetLayoutView="100" workbookViewId="0">
      <selection activeCell="J13" sqref="J13"/>
    </sheetView>
  </sheetViews>
  <sheetFormatPr defaultRowHeight="15" x14ac:dyDescent="0.2"/>
  <cols>
    <col min="2" max="2" width="13.5546875" customWidth="1"/>
  </cols>
  <sheetData>
    <row r="1" spans="1:13" ht="18.75" x14ac:dyDescent="0.3">
      <c r="D1" s="205" t="s">
        <v>850</v>
      </c>
      <c r="E1" s="205"/>
      <c r="F1" s="205"/>
      <c r="G1" s="205"/>
      <c r="H1" s="205"/>
      <c r="I1" s="205"/>
      <c r="J1" s="205"/>
      <c r="K1" s="205"/>
      <c r="L1" s="205"/>
      <c r="M1" s="205"/>
    </row>
    <row r="2" spans="1:13" ht="18.75" x14ac:dyDescent="0.3">
      <c r="D2" s="205" t="s">
        <v>878</v>
      </c>
      <c r="E2" s="205"/>
      <c r="F2" s="205"/>
      <c r="G2" s="205"/>
      <c r="H2" s="205"/>
      <c r="I2" s="205"/>
      <c r="J2" s="205"/>
      <c r="K2" s="205"/>
      <c r="L2" s="205"/>
      <c r="M2" s="205"/>
    </row>
    <row r="3" spans="1:13" ht="18.75" x14ac:dyDescent="0.3">
      <c r="D3" s="205" t="s">
        <v>849</v>
      </c>
      <c r="E3" s="205"/>
      <c r="F3" s="205"/>
      <c r="G3" s="205"/>
      <c r="H3" s="205"/>
      <c r="I3" s="205"/>
      <c r="J3" s="205"/>
      <c r="K3" s="205"/>
      <c r="L3" s="205"/>
      <c r="M3" s="205"/>
    </row>
    <row r="5" spans="1:13" ht="15" customHeight="1" x14ac:dyDescent="0.2">
      <c r="A5" t="s">
        <v>868</v>
      </c>
      <c r="B5" s="46" t="str">
        <f>igazgatás!D1</f>
        <v>1.sz. melléklet</v>
      </c>
      <c r="C5" s="45" t="str">
        <f>igazgatás!C3</f>
        <v>011130   Önkormányzatok és önkormányzati hivatalok jogalkotó és általános igazgatási tevékenysége</v>
      </c>
      <c r="D5" s="48"/>
      <c r="E5" s="48"/>
    </row>
    <row r="6" spans="1:13" ht="15" customHeight="1" x14ac:dyDescent="0.2">
      <c r="B6" s="46" t="str">
        <f>adók!D1</f>
        <v>2.sz. melléklet</v>
      </c>
      <c r="C6" s="45" t="str">
        <f>adók!C3</f>
        <v>011220  Adó-, vám- és jövedéki igazgatás</v>
      </c>
    </row>
    <row r="7" spans="1:13" ht="15" customHeight="1" x14ac:dyDescent="0.2">
      <c r="B7" s="46" t="str">
        <f>temető!D1</f>
        <v>3.sz. melléklet</v>
      </c>
      <c r="C7" s="45" t="str">
        <f>temető!C3</f>
        <v>013320  Köztemető-fenntartás és működtetés</v>
      </c>
    </row>
    <row r="8" spans="1:13" ht="15" customHeight="1" x14ac:dyDescent="0.2">
      <c r="B8" s="46" t="str">
        <f>rendezvények!D1</f>
        <v>4.sz. melléklet</v>
      </c>
      <c r="C8" s="45" t="str">
        <f>rendezvények!C3</f>
        <v>0116080  Kiemelt állami és önkormányzati rendezvények</v>
      </c>
    </row>
    <row r="9" spans="1:13" ht="15" customHeight="1" x14ac:dyDescent="0.2">
      <c r="B9" s="46" t="str">
        <f>'téli közf.'!D1</f>
        <v>5.sz. melléklet</v>
      </c>
      <c r="C9" s="45" t="str">
        <f>'téli közf.'!C3:F3</f>
        <v>041232  Téli közfoglalkoztatás</v>
      </c>
    </row>
    <row r="10" spans="1:13" ht="15" customHeight="1" x14ac:dyDescent="0.2">
      <c r="B10" s="46" t="str">
        <f>hosszúi.közf.!D1</f>
        <v>6.sz. melléklet</v>
      </c>
      <c r="C10" s="45" t="str">
        <f>hosszúi.közf.!C3</f>
        <v>041233  Hosszabb időtartamú közfoglalkoztatás</v>
      </c>
    </row>
    <row r="11" spans="1:13" ht="15" customHeight="1" x14ac:dyDescent="0.2">
      <c r="B11" s="46" t="str">
        <f>'út üzemelt.'!D1</f>
        <v>7.sz. melléklet</v>
      </c>
      <c r="C11" s="45" t="str">
        <f>'út üzemelt.'!C3:F3</f>
        <v>045160  Közutak, hidak , alagutak üzemeltetése, fenntartása</v>
      </c>
    </row>
    <row r="12" spans="1:13" ht="15" customHeight="1" x14ac:dyDescent="0.2">
      <c r="B12" s="46" t="str">
        <f>közvilágítás!D1</f>
        <v>8.sz. melléklet</v>
      </c>
      <c r="C12" s="45" t="str">
        <f>közvilágítás!C3</f>
        <v>064010  Közvilágítás</v>
      </c>
    </row>
    <row r="13" spans="1:13" ht="15" customHeight="1" x14ac:dyDescent="0.2">
      <c r="B13" s="46" t="str">
        <f>zöldterület!D1</f>
        <v>9.sz. melléklet</v>
      </c>
      <c r="C13" s="45" t="str">
        <f>zöldterület!C3</f>
        <v>066010  Zöldterület-kezelés</v>
      </c>
    </row>
    <row r="14" spans="1:13" ht="15" customHeight="1" x14ac:dyDescent="0.2">
      <c r="B14" s="46" t="str">
        <f>'város-község'!D1</f>
        <v>10.sz. melléklet</v>
      </c>
      <c r="C14" s="45" t="str">
        <f>'város-község'!C3:F3</f>
        <v>066020 Város-, községgazdálkodási egyéb szolgáltatások</v>
      </c>
    </row>
    <row r="15" spans="1:13" ht="15" customHeight="1" x14ac:dyDescent="0.2">
      <c r="B15" s="46" t="str">
        <f>könyvtár!D1</f>
        <v>10.a. sz. melléklet</v>
      </c>
      <c r="C15" s="45" t="str">
        <f>könyvtár!C3</f>
        <v>082044  Könyvtári szolgáltatások</v>
      </c>
    </row>
    <row r="16" spans="1:13" ht="15" customHeight="1" x14ac:dyDescent="0.2">
      <c r="B16" s="46" t="str">
        <f>gyermekjólét!D1</f>
        <v>11.sz. melléklet</v>
      </c>
      <c r="C16" s="45" t="str">
        <f>gyermekjólét!C3</f>
        <v>104042  Gyermekjóléti szolgáltatások</v>
      </c>
    </row>
    <row r="17" spans="2:3" ht="15" customHeight="1" x14ac:dyDescent="0.2">
      <c r="B17" s="46" t="str">
        <f>közművelődés!D1</f>
        <v>12.sz. melléklet</v>
      </c>
      <c r="C17" s="45" t="str">
        <f>közművelődés!C3</f>
        <v>082092  Közművelődés - hagyományos közösségi kulturális értékek gondozása / művelődési ház</v>
      </c>
    </row>
    <row r="18" spans="2:3" ht="15" customHeight="1" x14ac:dyDescent="0.2">
      <c r="B18" s="46" t="str">
        <f>civilszerv!D1</f>
        <v>12.a. sz. melléklet</v>
      </c>
      <c r="C18" s="45" t="str">
        <f>civilszerv!C3</f>
        <v xml:space="preserve">084031 Civil szervezetek </v>
      </c>
    </row>
    <row r="19" spans="2:3" ht="15" customHeight="1" x14ac:dyDescent="0.2">
      <c r="B19" s="46" t="str">
        <f>családtámogatás!D1</f>
        <v>13.sz. melléklet</v>
      </c>
      <c r="C19" s="45" t="str">
        <f>családtámogatás!C3</f>
        <v>104052  Családtámogatások</v>
      </c>
    </row>
    <row r="20" spans="2:3" ht="15" customHeight="1" x14ac:dyDescent="0.2">
      <c r="B20" s="46" t="str">
        <f>családseg.!D1</f>
        <v>14.sz. melléklet</v>
      </c>
      <c r="C20" s="45" t="str">
        <f>családseg.!C3</f>
        <v>107054  Családsegítés</v>
      </c>
    </row>
    <row r="21" spans="2:3" ht="15" customHeight="1" x14ac:dyDescent="0.2">
      <c r="B21" s="46" t="str">
        <f>'Önkorm elsz.'!D1</f>
        <v>15.sz. melléklet</v>
      </c>
      <c r="C21" s="45" t="str">
        <f>'Önkorm elsz.'!C3:F3</f>
        <v>018010 Önkormányzatok elszámolásai a központi költségvetéssel</v>
      </c>
    </row>
    <row r="22" spans="2:3" ht="15" customHeight="1" x14ac:dyDescent="0.2">
      <c r="B22" s="46" t="str">
        <f>önk.összesen!D1</f>
        <v>16.sz. melléklet</v>
      </c>
      <c r="C22" s="45" t="str">
        <f>önk.összesen!C3</f>
        <v>Önkormányzat Össszesen</v>
      </c>
    </row>
  </sheetData>
  <mergeCells count="3">
    <mergeCell ref="D1:M1"/>
    <mergeCell ref="D2:M2"/>
    <mergeCell ref="D3:M3"/>
  </mergeCells>
  <pageMargins left="0.7" right="0.7" top="0.75" bottom="0.75" header="0.3" footer="0.3"/>
  <pageSetup paperSize="9" scale="91" orientation="landscape" r:id="rId1"/>
  <headerFooter>
    <oddFooter>&amp;C&amp;P/&amp;N.oldal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7"/>
  <sheetViews>
    <sheetView view="pageBreakPreview" topLeftCell="A275" zoomScaleNormal="100" zoomScaleSheetLayoutView="100" workbookViewId="0">
      <selection activeCell="N14" sqref="N1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0" hidden="1" customWidth="1"/>
    <col min="9" max="9" width="0" style="159" hidden="1" customWidth="1"/>
    <col min="10" max="10" width="0" style="154" hidden="1" customWidth="1"/>
  </cols>
  <sheetData>
    <row r="1" spans="1:15" ht="15" customHeight="1" x14ac:dyDescent="0.2">
      <c r="D1" s="233" t="s">
        <v>842</v>
      </c>
      <c r="E1" s="233"/>
      <c r="F1" s="233"/>
      <c r="G1" s="233"/>
      <c r="H1" s="233"/>
    </row>
    <row r="2" spans="1:15" x14ac:dyDescent="0.2">
      <c r="C2" s="229" t="str">
        <f>'út üzemelt.'!C2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798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69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5.5" customHeight="1" x14ac:dyDescent="0.2">
      <c r="A6" s="214"/>
      <c r="B6" s="220"/>
      <c r="C6" s="212"/>
      <c r="D6" s="210"/>
      <c r="E6" s="69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17">
        <v>2549</v>
      </c>
      <c r="G8" s="17">
        <v>-2549</v>
      </c>
      <c r="H8" s="115">
        <f>SUM(F8:G8)</f>
        <v>0</v>
      </c>
      <c r="I8" s="156"/>
      <c r="J8" s="180" t="str">
        <f t="shared" ref="J8:J71" si="0">IF(H8=0," ",I8/H8)</f>
        <v xml:space="preserve"> </v>
      </c>
      <c r="K8" s="156">
        <v>2880</v>
      </c>
      <c r="L8" s="156"/>
      <c r="M8" s="115">
        <f>SUM(K8:L8)</f>
        <v>2880</v>
      </c>
      <c r="N8" s="156">
        <v>1670</v>
      </c>
      <c r="O8" s="153">
        <f t="shared" ref="O8:O71" si="1">IF(M8=0," ",N8/M8)</f>
        <v>0.57986111111111116</v>
      </c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17"/>
      <c r="G9" s="17"/>
      <c r="H9" s="115"/>
      <c r="I9" s="156"/>
      <c r="J9" s="180" t="str">
        <f t="shared" si="0"/>
        <v xml:space="preserve"> </v>
      </c>
      <c r="K9" s="156">
        <v>0</v>
      </c>
      <c r="L9" s="156"/>
      <c r="M9" s="115">
        <f t="shared" ref="M9:M72" si="2">SUM(K9:L9)</f>
        <v>0</v>
      </c>
      <c r="N9" s="156"/>
      <c r="O9" s="153" t="str">
        <f t="shared" si="1"/>
        <v xml:space="preserve"> </v>
      </c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17"/>
      <c r="G10" s="17"/>
      <c r="H10" s="115"/>
      <c r="I10" s="156"/>
      <c r="J10" s="180" t="str">
        <f t="shared" si="0"/>
        <v xml:space="preserve"> </v>
      </c>
      <c r="K10" s="156">
        <v>0</v>
      </c>
      <c r="L10" s="156"/>
      <c r="M10" s="115">
        <f t="shared" si="2"/>
        <v>0</v>
      </c>
      <c r="N10" s="156"/>
      <c r="O10" s="153" t="str">
        <f t="shared" si="1"/>
        <v xml:space="preserve"> </v>
      </c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17"/>
      <c r="G11" s="17"/>
      <c r="H11" s="115"/>
      <c r="I11" s="156"/>
      <c r="J11" s="180" t="str">
        <f t="shared" si="0"/>
        <v xml:space="preserve"> </v>
      </c>
      <c r="K11" s="156">
        <v>0</v>
      </c>
      <c r="L11" s="156"/>
      <c r="M11" s="115">
        <f t="shared" si="2"/>
        <v>0</v>
      </c>
      <c r="N11" s="156"/>
      <c r="O11" s="153" t="str">
        <f t="shared" si="1"/>
        <v xml:space="preserve"> </v>
      </c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17"/>
      <c r="G12" s="17"/>
      <c r="H12" s="115"/>
      <c r="I12" s="156"/>
      <c r="J12" s="180" t="str">
        <f t="shared" si="0"/>
        <v xml:space="preserve"> </v>
      </c>
      <c r="K12" s="156">
        <v>0</v>
      </c>
      <c r="L12" s="156"/>
      <c r="M12" s="115">
        <f t="shared" si="2"/>
        <v>0</v>
      </c>
      <c r="N12" s="156"/>
      <c r="O12" s="153" t="str">
        <f t="shared" si="1"/>
        <v xml:space="preserve"> </v>
      </c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17"/>
      <c r="G13" s="17"/>
      <c r="H13" s="115"/>
      <c r="I13" s="156"/>
      <c r="J13" s="180" t="str">
        <f t="shared" si="0"/>
        <v xml:space="preserve"> </v>
      </c>
      <c r="K13" s="156">
        <v>0</v>
      </c>
      <c r="L13" s="156"/>
      <c r="M13" s="115">
        <f t="shared" si="2"/>
        <v>0</v>
      </c>
      <c r="N13" s="156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18">
        <f>SUM(F8:F13)</f>
        <v>2549</v>
      </c>
      <c r="G14" s="18">
        <f t="shared" ref="G14:N14" si="3">SUM(G8:G13)</f>
        <v>-2549</v>
      </c>
      <c r="H14" s="116">
        <f t="shared" si="3"/>
        <v>0</v>
      </c>
      <c r="I14" s="116">
        <f t="shared" si="3"/>
        <v>0</v>
      </c>
      <c r="J14" s="116">
        <f t="shared" si="3"/>
        <v>0</v>
      </c>
      <c r="K14" s="116">
        <f t="shared" si="3"/>
        <v>2880</v>
      </c>
      <c r="L14" s="116">
        <f t="shared" si="3"/>
        <v>0</v>
      </c>
      <c r="M14" s="116">
        <f t="shared" si="3"/>
        <v>2880</v>
      </c>
      <c r="N14" s="116">
        <f t="shared" si="3"/>
        <v>1670</v>
      </c>
      <c r="O14" s="170">
        <f t="shared" si="1"/>
        <v>0.57986111111111116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17"/>
      <c r="G15" s="17"/>
      <c r="H15" s="115"/>
      <c r="I15" s="156"/>
      <c r="J15" s="180" t="str">
        <f t="shared" si="0"/>
        <v xml:space="preserve"> </v>
      </c>
      <c r="K15" s="156">
        <v>0</v>
      </c>
      <c r="L15" s="156"/>
      <c r="M15" s="115">
        <f t="shared" si="2"/>
        <v>0</v>
      </c>
      <c r="N15" s="156"/>
      <c r="O15" s="170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17"/>
      <c r="G16" s="17"/>
      <c r="H16" s="115"/>
      <c r="I16" s="156"/>
      <c r="J16" s="180" t="str">
        <f t="shared" si="0"/>
        <v xml:space="preserve"> </v>
      </c>
      <c r="K16" s="156">
        <v>0</v>
      </c>
      <c r="L16" s="156"/>
      <c r="M16" s="115">
        <f t="shared" si="2"/>
        <v>0</v>
      </c>
      <c r="N16" s="156"/>
      <c r="O16" s="170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4">SUM(G18:G27)</f>
        <v>0</v>
      </c>
      <c r="H17" s="115">
        <f t="shared" si="4"/>
        <v>0</v>
      </c>
      <c r="I17" s="156"/>
      <c r="J17" s="180" t="str">
        <f t="shared" si="0"/>
        <v xml:space="preserve"> </v>
      </c>
      <c r="K17" s="156">
        <v>0</v>
      </c>
      <c r="L17" s="156"/>
      <c r="M17" s="115">
        <f t="shared" si="2"/>
        <v>0</v>
      </c>
      <c r="N17" s="156"/>
      <c r="O17" s="170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17"/>
      <c r="G18" s="17"/>
      <c r="H18" s="115"/>
      <c r="I18" s="156"/>
      <c r="J18" s="180" t="str">
        <f t="shared" si="0"/>
        <v xml:space="preserve"> </v>
      </c>
      <c r="K18" s="156">
        <v>0</v>
      </c>
      <c r="L18" s="156"/>
      <c r="M18" s="115">
        <f t="shared" si="2"/>
        <v>0</v>
      </c>
      <c r="N18" s="156"/>
      <c r="O18" s="170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17"/>
      <c r="G19" s="17"/>
      <c r="H19" s="115"/>
      <c r="I19" s="156"/>
      <c r="J19" s="180" t="str">
        <f t="shared" si="0"/>
        <v xml:space="preserve"> </v>
      </c>
      <c r="K19" s="156">
        <v>0</v>
      </c>
      <c r="L19" s="156"/>
      <c r="M19" s="115">
        <f t="shared" si="2"/>
        <v>0</v>
      </c>
      <c r="N19" s="156"/>
      <c r="O19" s="170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17"/>
      <c r="G20" s="17"/>
      <c r="H20" s="115"/>
      <c r="I20" s="156"/>
      <c r="J20" s="180" t="str">
        <f t="shared" si="0"/>
        <v xml:space="preserve"> </v>
      </c>
      <c r="K20" s="156">
        <v>0</v>
      </c>
      <c r="L20" s="156"/>
      <c r="M20" s="115">
        <f t="shared" si="2"/>
        <v>0</v>
      </c>
      <c r="N20" s="156"/>
      <c r="O20" s="170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17"/>
      <c r="G21" s="17"/>
      <c r="H21" s="115"/>
      <c r="I21" s="156"/>
      <c r="J21" s="180" t="str">
        <f t="shared" si="0"/>
        <v xml:space="preserve"> </v>
      </c>
      <c r="K21" s="156">
        <v>0</v>
      </c>
      <c r="L21" s="156"/>
      <c r="M21" s="115">
        <f t="shared" si="2"/>
        <v>0</v>
      </c>
      <c r="N21" s="156"/>
      <c r="O21" s="170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17"/>
      <c r="G22" s="17"/>
      <c r="H22" s="115"/>
      <c r="I22" s="156"/>
      <c r="J22" s="180" t="str">
        <f t="shared" si="0"/>
        <v xml:space="preserve"> </v>
      </c>
      <c r="K22" s="156">
        <v>0</v>
      </c>
      <c r="L22" s="156"/>
      <c r="M22" s="115">
        <f t="shared" si="2"/>
        <v>0</v>
      </c>
      <c r="N22" s="156"/>
      <c r="O22" s="170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17"/>
      <c r="G23" s="17"/>
      <c r="H23" s="115"/>
      <c r="I23" s="156"/>
      <c r="J23" s="180" t="str">
        <f t="shared" si="0"/>
        <v xml:space="preserve"> </v>
      </c>
      <c r="K23" s="156">
        <v>0</v>
      </c>
      <c r="L23" s="156"/>
      <c r="M23" s="115">
        <f t="shared" si="2"/>
        <v>0</v>
      </c>
      <c r="N23" s="156"/>
      <c r="O23" s="170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17"/>
      <c r="G24" s="17"/>
      <c r="H24" s="115"/>
      <c r="I24" s="156"/>
      <c r="J24" s="180" t="str">
        <f t="shared" si="0"/>
        <v xml:space="preserve"> </v>
      </c>
      <c r="K24" s="156">
        <v>0</v>
      </c>
      <c r="L24" s="156"/>
      <c r="M24" s="115">
        <f t="shared" si="2"/>
        <v>0</v>
      </c>
      <c r="N24" s="156"/>
      <c r="O24" s="170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17"/>
      <c r="G25" s="17"/>
      <c r="H25" s="115"/>
      <c r="I25" s="156"/>
      <c r="J25" s="180" t="str">
        <f t="shared" si="0"/>
        <v xml:space="preserve"> </v>
      </c>
      <c r="K25" s="156">
        <v>0</v>
      </c>
      <c r="L25" s="156"/>
      <c r="M25" s="115">
        <f t="shared" si="2"/>
        <v>0</v>
      </c>
      <c r="N25" s="156"/>
      <c r="O25" s="170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17"/>
      <c r="G26" s="17"/>
      <c r="H26" s="115"/>
      <c r="I26" s="156"/>
      <c r="J26" s="180" t="str">
        <f t="shared" si="0"/>
        <v xml:space="preserve"> </v>
      </c>
      <c r="K26" s="156">
        <v>0</v>
      </c>
      <c r="L26" s="156"/>
      <c r="M26" s="115">
        <f t="shared" si="2"/>
        <v>0</v>
      </c>
      <c r="N26" s="156"/>
      <c r="O26" s="170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17"/>
      <c r="G27" s="17"/>
      <c r="H27" s="115"/>
      <c r="I27" s="156"/>
      <c r="J27" s="180" t="str">
        <f t="shared" si="0"/>
        <v xml:space="preserve"> </v>
      </c>
      <c r="K27" s="156">
        <v>0</v>
      </c>
      <c r="L27" s="156"/>
      <c r="M27" s="115">
        <f t="shared" si="2"/>
        <v>0</v>
      </c>
      <c r="N27" s="156"/>
      <c r="O27" s="170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5">SUM(G29:G38)</f>
        <v>0</v>
      </c>
      <c r="H28" s="115">
        <f t="shared" si="5"/>
        <v>0</v>
      </c>
      <c r="I28" s="156"/>
      <c r="J28" s="180" t="str">
        <f t="shared" si="0"/>
        <v xml:space="preserve"> </v>
      </c>
      <c r="K28" s="156">
        <v>0</v>
      </c>
      <c r="L28" s="156"/>
      <c r="M28" s="115">
        <f t="shared" si="2"/>
        <v>0</v>
      </c>
      <c r="N28" s="156"/>
      <c r="O28" s="170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17"/>
      <c r="G29" s="17"/>
      <c r="H29" s="115"/>
      <c r="I29" s="156"/>
      <c r="J29" s="180" t="str">
        <f t="shared" si="0"/>
        <v xml:space="preserve"> </v>
      </c>
      <c r="K29" s="156">
        <v>0</v>
      </c>
      <c r="L29" s="156"/>
      <c r="M29" s="115">
        <f t="shared" si="2"/>
        <v>0</v>
      </c>
      <c r="N29" s="156"/>
      <c r="O29" s="170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17"/>
      <c r="G30" s="17"/>
      <c r="H30" s="115"/>
      <c r="I30" s="156"/>
      <c r="J30" s="180" t="str">
        <f t="shared" si="0"/>
        <v xml:space="preserve"> </v>
      </c>
      <c r="K30" s="156">
        <v>0</v>
      </c>
      <c r="L30" s="156"/>
      <c r="M30" s="115">
        <f t="shared" si="2"/>
        <v>0</v>
      </c>
      <c r="N30" s="156"/>
      <c r="O30" s="170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17"/>
      <c r="G31" s="17"/>
      <c r="H31" s="115"/>
      <c r="I31" s="156"/>
      <c r="J31" s="180" t="str">
        <f t="shared" si="0"/>
        <v xml:space="preserve"> </v>
      </c>
      <c r="K31" s="156">
        <v>0</v>
      </c>
      <c r="L31" s="156"/>
      <c r="M31" s="115">
        <f t="shared" si="2"/>
        <v>0</v>
      </c>
      <c r="N31" s="156"/>
      <c r="O31" s="170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17"/>
      <c r="G32" s="17"/>
      <c r="H32" s="115"/>
      <c r="I32" s="156"/>
      <c r="J32" s="180" t="str">
        <f t="shared" si="0"/>
        <v xml:space="preserve"> </v>
      </c>
      <c r="K32" s="156">
        <v>0</v>
      </c>
      <c r="L32" s="156"/>
      <c r="M32" s="115">
        <f t="shared" si="2"/>
        <v>0</v>
      </c>
      <c r="N32" s="156"/>
      <c r="O32" s="170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17"/>
      <c r="G33" s="17"/>
      <c r="H33" s="115"/>
      <c r="I33" s="156"/>
      <c r="J33" s="180" t="str">
        <f t="shared" si="0"/>
        <v xml:space="preserve"> </v>
      </c>
      <c r="K33" s="156">
        <v>0</v>
      </c>
      <c r="L33" s="156"/>
      <c r="M33" s="115">
        <f t="shared" si="2"/>
        <v>0</v>
      </c>
      <c r="N33" s="156"/>
      <c r="O33" s="170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17"/>
      <c r="G34" s="17"/>
      <c r="H34" s="115"/>
      <c r="I34" s="156"/>
      <c r="J34" s="180" t="str">
        <f t="shared" si="0"/>
        <v xml:space="preserve"> </v>
      </c>
      <c r="K34" s="156">
        <v>0</v>
      </c>
      <c r="L34" s="156"/>
      <c r="M34" s="115">
        <f t="shared" si="2"/>
        <v>0</v>
      </c>
      <c r="N34" s="156"/>
      <c r="O34" s="170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17"/>
      <c r="G35" s="17"/>
      <c r="H35" s="115"/>
      <c r="I35" s="156"/>
      <c r="J35" s="180" t="str">
        <f t="shared" si="0"/>
        <v xml:space="preserve"> </v>
      </c>
      <c r="K35" s="156">
        <v>0</v>
      </c>
      <c r="L35" s="156"/>
      <c r="M35" s="115">
        <f t="shared" si="2"/>
        <v>0</v>
      </c>
      <c r="N35" s="156"/>
      <c r="O35" s="170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17"/>
      <c r="G36" s="17"/>
      <c r="H36" s="115"/>
      <c r="I36" s="156"/>
      <c r="J36" s="180" t="str">
        <f t="shared" si="0"/>
        <v xml:space="preserve"> </v>
      </c>
      <c r="K36" s="156">
        <v>0</v>
      </c>
      <c r="L36" s="156"/>
      <c r="M36" s="115">
        <f t="shared" si="2"/>
        <v>0</v>
      </c>
      <c r="N36" s="156"/>
      <c r="O36" s="170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17"/>
      <c r="G37" s="17"/>
      <c r="H37" s="115"/>
      <c r="I37" s="156"/>
      <c r="J37" s="180" t="str">
        <f t="shared" si="0"/>
        <v xml:space="preserve"> </v>
      </c>
      <c r="K37" s="156">
        <v>0</v>
      </c>
      <c r="L37" s="156"/>
      <c r="M37" s="115">
        <f t="shared" si="2"/>
        <v>0</v>
      </c>
      <c r="N37" s="156"/>
      <c r="O37" s="170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17"/>
      <c r="G38" s="17"/>
      <c r="H38" s="115"/>
      <c r="I38" s="156"/>
      <c r="J38" s="180" t="str">
        <f t="shared" si="0"/>
        <v xml:space="preserve"> </v>
      </c>
      <c r="K38" s="156">
        <v>0</v>
      </c>
      <c r="L38" s="156"/>
      <c r="M38" s="115">
        <f t="shared" si="2"/>
        <v>0</v>
      </c>
      <c r="N38" s="156"/>
      <c r="O38" s="170" t="str">
        <f t="shared" si="1"/>
        <v xml:space="preserve"> </v>
      </c>
    </row>
    <row r="39" spans="1:15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17">
        <f>SUM(F40:F49)</f>
        <v>0</v>
      </c>
      <c r="G39" s="17">
        <f t="shared" ref="G39:H39" si="6">SUM(G40:G49)</f>
        <v>0</v>
      </c>
      <c r="H39" s="115">
        <f t="shared" si="6"/>
        <v>0</v>
      </c>
      <c r="I39" s="156"/>
      <c r="J39" s="180" t="str">
        <f t="shared" si="0"/>
        <v xml:space="preserve"> </v>
      </c>
      <c r="K39" s="156">
        <v>0</v>
      </c>
      <c r="L39" s="156"/>
      <c r="M39" s="115">
        <f t="shared" si="2"/>
        <v>0</v>
      </c>
      <c r="N39" s="156"/>
      <c r="O39" s="170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17"/>
      <c r="G40" s="17"/>
      <c r="H40" s="115"/>
      <c r="I40" s="156"/>
      <c r="J40" s="180" t="str">
        <f t="shared" si="0"/>
        <v xml:space="preserve"> </v>
      </c>
      <c r="K40" s="156">
        <v>0</v>
      </c>
      <c r="L40" s="156"/>
      <c r="M40" s="115">
        <f t="shared" si="2"/>
        <v>0</v>
      </c>
      <c r="N40" s="156"/>
      <c r="O40" s="170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17"/>
      <c r="G41" s="17"/>
      <c r="H41" s="115"/>
      <c r="I41" s="156"/>
      <c r="J41" s="180" t="str">
        <f t="shared" si="0"/>
        <v xml:space="preserve"> </v>
      </c>
      <c r="K41" s="156">
        <v>0</v>
      </c>
      <c r="L41" s="156"/>
      <c r="M41" s="115">
        <f t="shared" si="2"/>
        <v>0</v>
      </c>
      <c r="N41" s="156"/>
      <c r="O41" s="170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17"/>
      <c r="G42" s="17"/>
      <c r="H42" s="115"/>
      <c r="I42" s="156"/>
      <c r="J42" s="180" t="str">
        <f t="shared" si="0"/>
        <v xml:space="preserve"> </v>
      </c>
      <c r="K42" s="156">
        <v>0</v>
      </c>
      <c r="L42" s="156"/>
      <c r="M42" s="115">
        <f t="shared" si="2"/>
        <v>0</v>
      </c>
      <c r="N42" s="156"/>
      <c r="O42" s="170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17"/>
      <c r="G43" s="17"/>
      <c r="H43" s="115"/>
      <c r="I43" s="156"/>
      <c r="J43" s="180" t="str">
        <f t="shared" si="0"/>
        <v xml:space="preserve"> </v>
      </c>
      <c r="K43" s="156">
        <v>0</v>
      </c>
      <c r="L43" s="156"/>
      <c r="M43" s="115">
        <f t="shared" si="2"/>
        <v>0</v>
      </c>
      <c r="N43" s="156"/>
      <c r="O43" s="170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17"/>
      <c r="G44" s="17"/>
      <c r="H44" s="115"/>
      <c r="I44" s="156"/>
      <c r="J44" s="180" t="str">
        <f t="shared" si="0"/>
        <v xml:space="preserve"> </v>
      </c>
      <c r="K44" s="156">
        <v>0</v>
      </c>
      <c r="L44" s="156"/>
      <c r="M44" s="115">
        <f t="shared" si="2"/>
        <v>0</v>
      </c>
      <c r="N44" s="156"/>
      <c r="O44" s="170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17"/>
      <c r="G45" s="17"/>
      <c r="H45" s="115"/>
      <c r="I45" s="156"/>
      <c r="J45" s="180" t="str">
        <f t="shared" si="0"/>
        <v xml:space="preserve"> </v>
      </c>
      <c r="K45" s="156">
        <v>0</v>
      </c>
      <c r="L45" s="156"/>
      <c r="M45" s="115">
        <f t="shared" si="2"/>
        <v>0</v>
      </c>
      <c r="N45" s="156"/>
      <c r="O45" s="170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17"/>
      <c r="G46" s="17"/>
      <c r="H46" s="115"/>
      <c r="I46" s="156"/>
      <c r="J46" s="180" t="str">
        <f t="shared" si="0"/>
        <v xml:space="preserve"> </v>
      </c>
      <c r="K46" s="156">
        <v>0</v>
      </c>
      <c r="L46" s="156"/>
      <c r="M46" s="115">
        <f t="shared" si="2"/>
        <v>0</v>
      </c>
      <c r="N46" s="197"/>
      <c r="O46" s="170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17"/>
      <c r="G47" s="17"/>
      <c r="H47" s="115"/>
      <c r="I47" s="156"/>
      <c r="J47" s="180" t="str">
        <f t="shared" si="0"/>
        <v xml:space="preserve"> </v>
      </c>
      <c r="K47" s="156">
        <v>0</v>
      </c>
      <c r="L47" s="156"/>
      <c r="M47" s="115">
        <f t="shared" si="2"/>
        <v>0</v>
      </c>
      <c r="N47" s="156"/>
      <c r="O47" s="170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17"/>
      <c r="G48" s="17"/>
      <c r="H48" s="115"/>
      <c r="I48" s="156"/>
      <c r="J48" s="180" t="str">
        <f t="shared" si="0"/>
        <v xml:space="preserve"> </v>
      </c>
      <c r="K48" s="156">
        <v>0</v>
      </c>
      <c r="L48" s="156"/>
      <c r="M48" s="115">
        <f t="shared" si="2"/>
        <v>0</v>
      </c>
      <c r="N48" s="156"/>
      <c r="O48" s="170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17"/>
      <c r="G49" s="17"/>
      <c r="H49" s="115"/>
      <c r="I49" s="156"/>
      <c r="J49" s="180" t="str">
        <f t="shared" si="0"/>
        <v xml:space="preserve"> </v>
      </c>
      <c r="K49" s="156">
        <v>0</v>
      </c>
      <c r="L49" s="156"/>
      <c r="M49" s="115">
        <f t="shared" si="2"/>
        <v>0</v>
      </c>
      <c r="N49" s="156"/>
      <c r="O49" s="170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18">
        <f>F14+F15+F16+F17+F28+F39</f>
        <v>2549</v>
      </c>
      <c r="G50" s="18">
        <f t="shared" ref="G50:N50" si="7">G14+G15+G16+G17+G28+G39</f>
        <v>-2549</v>
      </c>
      <c r="H50" s="116">
        <f t="shared" si="7"/>
        <v>0</v>
      </c>
      <c r="I50" s="116">
        <f t="shared" si="7"/>
        <v>0</v>
      </c>
      <c r="J50" s="116" t="e">
        <f t="shared" si="7"/>
        <v>#VALUE!</v>
      </c>
      <c r="K50" s="116">
        <f t="shared" si="7"/>
        <v>2880</v>
      </c>
      <c r="L50" s="116">
        <f t="shared" si="7"/>
        <v>0</v>
      </c>
      <c r="M50" s="116">
        <f t="shared" si="7"/>
        <v>2880</v>
      </c>
      <c r="N50" s="116">
        <f t="shared" si="7"/>
        <v>1670</v>
      </c>
      <c r="O50" s="170">
        <f t="shared" si="1"/>
        <v>0.57986111111111116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17"/>
      <c r="G51" s="17"/>
      <c r="H51" s="115"/>
      <c r="I51" s="156"/>
      <c r="J51" s="180" t="str">
        <f t="shared" si="0"/>
        <v xml:space="preserve"> </v>
      </c>
      <c r="K51" s="156">
        <v>0</v>
      </c>
      <c r="L51" s="156"/>
      <c r="M51" s="115">
        <f t="shared" si="2"/>
        <v>0</v>
      </c>
      <c r="N51" s="156"/>
      <c r="O51" s="170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17"/>
      <c r="G52" s="17"/>
      <c r="H52" s="115"/>
      <c r="I52" s="156"/>
      <c r="J52" s="180" t="str">
        <f t="shared" si="0"/>
        <v xml:space="preserve"> </v>
      </c>
      <c r="K52" s="156">
        <v>0</v>
      </c>
      <c r="L52" s="156"/>
      <c r="M52" s="115">
        <f t="shared" si="2"/>
        <v>0</v>
      </c>
      <c r="N52" s="156"/>
      <c r="O52" s="170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8">SUM(G54:G63)</f>
        <v>0</v>
      </c>
      <c r="H53" s="115">
        <f t="shared" si="8"/>
        <v>0</v>
      </c>
      <c r="I53" s="156"/>
      <c r="J53" s="180" t="str">
        <f t="shared" si="0"/>
        <v xml:space="preserve"> </v>
      </c>
      <c r="K53" s="156">
        <v>0</v>
      </c>
      <c r="L53" s="156"/>
      <c r="M53" s="115">
        <f t="shared" si="2"/>
        <v>0</v>
      </c>
      <c r="N53" s="156"/>
      <c r="O53" s="170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17"/>
      <c r="G54" s="17"/>
      <c r="H54" s="115"/>
      <c r="I54" s="156"/>
      <c r="J54" s="180" t="str">
        <f t="shared" si="0"/>
        <v xml:space="preserve"> </v>
      </c>
      <c r="K54" s="156">
        <v>0</v>
      </c>
      <c r="L54" s="156"/>
      <c r="M54" s="115">
        <f t="shared" si="2"/>
        <v>0</v>
      </c>
      <c r="N54" s="156"/>
      <c r="O54" s="170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17"/>
      <c r="G55" s="17"/>
      <c r="H55" s="115"/>
      <c r="I55" s="156"/>
      <c r="J55" s="180" t="str">
        <f t="shared" si="0"/>
        <v xml:space="preserve"> </v>
      </c>
      <c r="K55" s="156">
        <v>0</v>
      </c>
      <c r="L55" s="156"/>
      <c r="M55" s="115">
        <f t="shared" si="2"/>
        <v>0</v>
      </c>
      <c r="N55" s="156"/>
      <c r="O55" s="170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17"/>
      <c r="G56" s="17"/>
      <c r="H56" s="115"/>
      <c r="I56" s="156"/>
      <c r="J56" s="180" t="str">
        <f t="shared" si="0"/>
        <v xml:space="preserve"> </v>
      </c>
      <c r="K56" s="156">
        <v>0</v>
      </c>
      <c r="L56" s="156"/>
      <c r="M56" s="115">
        <f t="shared" si="2"/>
        <v>0</v>
      </c>
      <c r="N56" s="156"/>
      <c r="O56" s="170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17"/>
      <c r="G57" s="17"/>
      <c r="H57" s="115"/>
      <c r="I57" s="156"/>
      <c r="J57" s="180" t="str">
        <f t="shared" si="0"/>
        <v xml:space="preserve"> </v>
      </c>
      <c r="K57" s="156">
        <v>0</v>
      </c>
      <c r="L57" s="156"/>
      <c r="M57" s="115">
        <f t="shared" si="2"/>
        <v>0</v>
      </c>
      <c r="N57" s="156"/>
      <c r="O57" s="170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17"/>
      <c r="G58" s="17"/>
      <c r="H58" s="115"/>
      <c r="I58" s="156"/>
      <c r="J58" s="180" t="str">
        <f t="shared" si="0"/>
        <v xml:space="preserve"> </v>
      </c>
      <c r="K58" s="156">
        <v>0</v>
      </c>
      <c r="L58" s="156"/>
      <c r="M58" s="115">
        <f t="shared" si="2"/>
        <v>0</v>
      </c>
      <c r="N58" s="156"/>
      <c r="O58" s="170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17"/>
      <c r="G59" s="17"/>
      <c r="H59" s="115"/>
      <c r="I59" s="156"/>
      <c r="J59" s="180" t="str">
        <f t="shared" si="0"/>
        <v xml:space="preserve"> </v>
      </c>
      <c r="K59" s="156">
        <v>0</v>
      </c>
      <c r="L59" s="156"/>
      <c r="M59" s="115">
        <f t="shared" si="2"/>
        <v>0</v>
      </c>
      <c r="N59" s="156"/>
      <c r="O59" s="170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17"/>
      <c r="G60" s="17"/>
      <c r="H60" s="115"/>
      <c r="I60" s="156"/>
      <c r="J60" s="180" t="str">
        <f t="shared" si="0"/>
        <v xml:space="preserve"> </v>
      </c>
      <c r="K60" s="156">
        <v>0</v>
      </c>
      <c r="L60" s="156"/>
      <c r="M60" s="115">
        <f t="shared" si="2"/>
        <v>0</v>
      </c>
      <c r="N60" s="156"/>
      <c r="O60" s="170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17"/>
      <c r="G61" s="17"/>
      <c r="H61" s="115"/>
      <c r="I61" s="156"/>
      <c r="J61" s="180" t="str">
        <f t="shared" si="0"/>
        <v xml:space="preserve"> </v>
      </c>
      <c r="K61" s="156">
        <v>0</v>
      </c>
      <c r="L61" s="156"/>
      <c r="M61" s="115">
        <f t="shared" si="2"/>
        <v>0</v>
      </c>
      <c r="N61" s="156"/>
      <c r="O61" s="170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17"/>
      <c r="G62" s="17"/>
      <c r="H62" s="115"/>
      <c r="I62" s="156"/>
      <c r="J62" s="180" t="str">
        <f t="shared" si="0"/>
        <v xml:space="preserve"> </v>
      </c>
      <c r="K62" s="156">
        <v>0</v>
      </c>
      <c r="L62" s="156"/>
      <c r="M62" s="115">
        <f t="shared" si="2"/>
        <v>0</v>
      </c>
      <c r="N62" s="156"/>
      <c r="O62" s="170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17"/>
      <c r="G63" s="17"/>
      <c r="H63" s="115"/>
      <c r="I63" s="156"/>
      <c r="J63" s="180" t="str">
        <f t="shared" si="0"/>
        <v xml:space="preserve"> </v>
      </c>
      <c r="K63" s="156">
        <v>0</v>
      </c>
      <c r="L63" s="156"/>
      <c r="M63" s="115">
        <f t="shared" si="2"/>
        <v>0</v>
      </c>
      <c r="N63" s="156"/>
      <c r="O63" s="170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9">SUM(G65:G74)</f>
        <v>0</v>
      </c>
      <c r="H64" s="115">
        <f t="shared" si="9"/>
        <v>0</v>
      </c>
      <c r="I64" s="156"/>
      <c r="J64" s="180" t="str">
        <f t="shared" si="0"/>
        <v xml:space="preserve"> </v>
      </c>
      <c r="K64" s="156">
        <v>0</v>
      </c>
      <c r="L64" s="156"/>
      <c r="M64" s="115">
        <f t="shared" si="2"/>
        <v>0</v>
      </c>
      <c r="N64" s="156"/>
      <c r="O64" s="170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17"/>
      <c r="G65" s="17"/>
      <c r="H65" s="115"/>
      <c r="I65" s="156"/>
      <c r="J65" s="180" t="str">
        <f t="shared" si="0"/>
        <v xml:space="preserve"> </v>
      </c>
      <c r="K65" s="156">
        <v>0</v>
      </c>
      <c r="L65" s="156"/>
      <c r="M65" s="115">
        <f t="shared" si="2"/>
        <v>0</v>
      </c>
      <c r="N65" s="156"/>
      <c r="O65" s="170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17"/>
      <c r="G66" s="17"/>
      <c r="H66" s="115"/>
      <c r="I66" s="156"/>
      <c r="J66" s="180" t="str">
        <f t="shared" si="0"/>
        <v xml:space="preserve"> </v>
      </c>
      <c r="K66" s="156">
        <v>0</v>
      </c>
      <c r="L66" s="156"/>
      <c r="M66" s="115">
        <f t="shared" si="2"/>
        <v>0</v>
      </c>
      <c r="N66" s="156"/>
      <c r="O66" s="170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17"/>
      <c r="G67" s="17"/>
      <c r="H67" s="115"/>
      <c r="I67" s="156"/>
      <c r="J67" s="180" t="str">
        <f t="shared" si="0"/>
        <v xml:space="preserve"> </v>
      </c>
      <c r="K67" s="156">
        <v>0</v>
      </c>
      <c r="L67" s="156"/>
      <c r="M67" s="115">
        <f t="shared" si="2"/>
        <v>0</v>
      </c>
      <c r="N67" s="156"/>
      <c r="O67" s="170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17"/>
      <c r="G68" s="17"/>
      <c r="H68" s="115"/>
      <c r="I68" s="156"/>
      <c r="J68" s="180" t="str">
        <f t="shared" si="0"/>
        <v xml:space="preserve"> </v>
      </c>
      <c r="K68" s="156">
        <v>0</v>
      </c>
      <c r="L68" s="156"/>
      <c r="M68" s="115">
        <f t="shared" si="2"/>
        <v>0</v>
      </c>
      <c r="N68" s="156"/>
      <c r="O68" s="170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17"/>
      <c r="G69" s="17"/>
      <c r="H69" s="115"/>
      <c r="I69" s="156"/>
      <c r="J69" s="180" t="str">
        <f t="shared" si="0"/>
        <v xml:space="preserve"> </v>
      </c>
      <c r="K69" s="156">
        <v>0</v>
      </c>
      <c r="L69" s="156"/>
      <c r="M69" s="115">
        <f t="shared" si="2"/>
        <v>0</v>
      </c>
      <c r="N69" s="156"/>
      <c r="O69" s="170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17"/>
      <c r="G70" s="17"/>
      <c r="H70" s="115"/>
      <c r="I70" s="156"/>
      <c r="J70" s="180" t="str">
        <f t="shared" si="0"/>
        <v xml:space="preserve"> </v>
      </c>
      <c r="K70" s="156">
        <v>0</v>
      </c>
      <c r="L70" s="156"/>
      <c r="M70" s="115">
        <f t="shared" si="2"/>
        <v>0</v>
      </c>
      <c r="N70" s="156"/>
      <c r="O70" s="170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17"/>
      <c r="G71" s="17"/>
      <c r="H71" s="115"/>
      <c r="I71" s="156"/>
      <c r="J71" s="180" t="str">
        <f t="shared" si="0"/>
        <v xml:space="preserve"> </v>
      </c>
      <c r="K71" s="156">
        <v>0</v>
      </c>
      <c r="L71" s="156"/>
      <c r="M71" s="115">
        <f t="shared" si="2"/>
        <v>0</v>
      </c>
      <c r="N71" s="156"/>
      <c r="O71" s="170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17"/>
      <c r="G72" s="17"/>
      <c r="H72" s="115"/>
      <c r="I72" s="156"/>
      <c r="J72" s="180" t="str">
        <f t="shared" ref="J72:J135" si="10">IF(H72=0," ",I72/H72)</f>
        <v xml:space="preserve"> </v>
      </c>
      <c r="K72" s="156">
        <v>0</v>
      </c>
      <c r="L72" s="156"/>
      <c r="M72" s="115">
        <f t="shared" si="2"/>
        <v>0</v>
      </c>
      <c r="N72" s="156"/>
      <c r="O72" s="170" t="str">
        <f t="shared" ref="O72:O135" si="11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17"/>
      <c r="G73" s="17"/>
      <c r="H73" s="115"/>
      <c r="I73" s="156"/>
      <c r="J73" s="180" t="str">
        <f t="shared" si="10"/>
        <v xml:space="preserve"> </v>
      </c>
      <c r="K73" s="156">
        <v>0</v>
      </c>
      <c r="L73" s="156"/>
      <c r="M73" s="115">
        <f t="shared" ref="M73:M136" si="12">SUM(K73:L73)</f>
        <v>0</v>
      </c>
      <c r="N73" s="156"/>
      <c r="O73" s="170" t="str">
        <f t="shared" si="11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17"/>
      <c r="G74" s="17"/>
      <c r="H74" s="115"/>
      <c r="I74" s="156"/>
      <c r="J74" s="180" t="str">
        <f t="shared" si="10"/>
        <v xml:space="preserve"> </v>
      </c>
      <c r="K74" s="156">
        <v>0</v>
      </c>
      <c r="L74" s="156"/>
      <c r="M74" s="115">
        <f t="shared" si="12"/>
        <v>0</v>
      </c>
      <c r="N74" s="156"/>
      <c r="O74" s="170" t="str">
        <f t="shared" si="11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13">SUM(G76:G85)</f>
        <v>0</v>
      </c>
      <c r="H75" s="115">
        <f t="shared" si="13"/>
        <v>0</v>
      </c>
      <c r="I75" s="156"/>
      <c r="J75" s="180" t="str">
        <f t="shared" si="10"/>
        <v xml:space="preserve"> </v>
      </c>
      <c r="K75" s="156">
        <v>0</v>
      </c>
      <c r="L75" s="156"/>
      <c r="M75" s="115">
        <f t="shared" si="12"/>
        <v>0</v>
      </c>
      <c r="N75" s="156"/>
      <c r="O75" s="170" t="str">
        <f t="shared" si="11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17"/>
      <c r="G76" s="17"/>
      <c r="H76" s="115"/>
      <c r="I76" s="156"/>
      <c r="J76" s="180" t="str">
        <f t="shared" si="10"/>
        <v xml:space="preserve"> </v>
      </c>
      <c r="K76" s="156">
        <v>0</v>
      </c>
      <c r="L76" s="156"/>
      <c r="M76" s="115">
        <f t="shared" si="12"/>
        <v>0</v>
      </c>
      <c r="N76" s="156"/>
      <c r="O76" s="170" t="str">
        <f t="shared" si="11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17"/>
      <c r="G77" s="17"/>
      <c r="H77" s="115"/>
      <c r="I77" s="156"/>
      <c r="J77" s="180" t="str">
        <f t="shared" si="10"/>
        <v xml:space="preserve"> </v>
      </c>
      <c r="K77" s="156">
        <v>0</v>
      </c>
      <c r="L77" s="156"/>
      <c r="M77" s="115">
        <f t="shared" si="12"/>
        <v>0</v>
      </c>
      <c r="N77" s="156"/>
      <c r="O77" s="170" t="str">
        <f t="shared" si="11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17"/>
      <c r="G78" s="17"/>
      <c r="H78" s="115"/>
      <c r="I78" s="156"/>
      <c r="J78" s="180" t="str">
        <f t="shared" si="10"/>
        <v xml:space="preserve"> </v>
      </c>
      <c r="K78" s="156">
        <v>0</v>
      </c>
      <c r="L78" s="156"/>
      <c r="M78" s="115">
        <f t="shared" si="12"/>
        <v>0</v>
      </c>
      <c r="N78" s="156"/>
      <c r="O78" s="170" t="str">
        <f t="shared" si="11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17"/>
      <c r="G79" s="17"/>
      <c r="H79" s="115"/>
      <c r="I79" s="156"/>
      <c r="J79" s="180" t="str">
        <f t="shared" si="10"/>
        <v xml:space="preserve"> </v>
      </c>
      <c r="K79" s="156">
        <v>0</v>
      </c>
      <c r="L79" s="156"/>
      <c r="M79" s="115">
        <f t="shared" si="12"/>
        <v>0</v>
      </c>
      <c r="N79" s="156"/>
      <c r="O79" s="170" t="str">
        <f t="shared" si="11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17"/>
      <c r="G80" s="17"/>
      <c r="H80" s="115"/>
      <c r="I80" s="156"/>
      <c r="J80" s="180" t="str">
        <f t="shared" si="10"/>
        <v xml:space="preserve"> </v>
      </c>
      <c r="K80" s="156">
        <v>0</v>
      </c>
      <c r="L80" s="156"/>
      <c r="M80" s="115">
        <f t="shared" si="12"/>
        <v>0</v>
      </c>
      <c r="N80" s="156"/>
      <c r="O80" s="170" t="str">
        <f t="shared" si="11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17"/>
      <c r="G81" s="17"/>
      <c r="H81" s="115"/>
      <c r="I81" s="156"/>
      <c r="J81" s="180" t="str">
        <f t="shared" si="10"/>
        <v xml:space="preserve"> </v>
      </c>
      <c r="K81" s="156">
        <v>0</v>
      </c>
      <c r="L81" s="156"/>
      <c r="M81" s="115">
        <f t="shared" si="12"/>
        <v>0</v>
      </c>
      <c r="N81" s="156"/>
      <c r="O81" s="170" t="str">
        <f t="shared" si="11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17"/>
      <c r="G82" s="17"/>
      <c r="H82" s="115"/>
      <c r="I82" s="156"/>
      <c r="J82" s="180" t="str">
        <f t="shared" si="10"/>
        <v xml:space="preserve"> </v>
      </c>
      <c r="K82" s="156">
        <v>0</v>
      </c>
      <c r="L82" s="156"/>
      <c r="M82" s="115">
        <f t="shared" si="12"/>
        <v>0</v>
      </c>
      <c r="N82" s="156"/>
      <c r="O82" s="170" t="str">
        <f t="shared" si="11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17"/>
      <c r="G83" s="17"/>
      <c r="H83" s="115"/>
      <c r="I83" s="156"/>
      <c r="J83" s="180" t="str">
        <f t="shared" si="10"/>
        <v xml:space="preserve"> </v>
      </c>
      <c r="K83" s="156">
        <v>0</v>
      </c>
      <c r="L83" s="156"/>
      <c r="M83" s="115">
        <f t="shared" si="12"/>
        <v>0</v>
      </c>
      <c r="N83" s="156"/>
      <c r="O83" s="170" t="str">
        <f t="shared" si="11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17"/>
      <c r="G84" s="17"/>
      <c r="H84" s="115"/>
      <c r="I84" s="156"/>
      <c r="J84" s="180" t="str">
        <f t="shared" si="10"/>
        <v xml:space="preserve"> </v>
      </c>
      <c r="K84" s="156">
        <v>0</v>
      </c>
      <c r="L84" s="156"/>
      <c r="M84" s="115">
        <f t="shared" si="12"/>
        <v>0</v>
      </c>
      <c r="N84" s="156"/>
      <c r="O84" s="170" t="str">
        <f t="shared" si="11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17"/>
      <c r="G85" s="17"/>
      <c r="H85" s="115"/>
      <c r="I85" s="156"/>
      <c r="J85" s="180" t="str">
        <f t="shared" si="10"/>
        <v xml:space="preserve"> </v>
      </c>
      <c r="K85" s="156">
        <v>0</v>
      </c>
      <c r="L85" s="156"/>
      <c r="M85" s="115">
        <f t="shared" si="12"/>
        <v>0</v>
      </c>
      <c r="N85" s="156"/>
      <c r="O85" s="170" t="str">
        <f t="shared" si="11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14">G51+G52+G53+G64+G75</f>
        <v>0</v>
      </c>
      <c r="H86" s="116">
        <f t="shared" si="14"/>
        <v>0</v>
      </c>
      <c r="I86" s="156"/>
      <c r="J86" s="180" t="str">
        <f t="shared" si="10"/>
        <v xml:space="preserve"> </v>
      </c>
      <c r="K86" s="156">
        <v>0</v>
      </c>
      <c r="L86" s="156"/>
      <c r="M86" s="115">
        <f t="shared" si="12"/>
        <v>0</v>
      </c>
      <c r="N86" s="156"/>
      <c r="O86" s="170" t="str">
        <f t="shared" si="11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15">SUM(G88:G90)</f>
        <v>0</v>
      </c>
      <c r="H87" s="115">
        <f t="shared" si="15"/>
        <v>0</v>
      </c>
      <c r="I87" s="156"/>
      <c r="J87" s="180" t="str">
        <f t="shared" si="10"/>
        <v xml:space="preserve"> </v>
      </c>
      <c r="K87" s="156">
        <v>0</v>
      </c>
      <c r="L87" s="156"/>
      <c r="M87" s="115">
        <f t="shared" si="12"/>
        <v>0</v>
      </c>
      <c r="N87" s="156"/>
      <c r="O87" s="170" t="str">
        <f t="shared" si="11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17"/>
      <c r="G88" s="17"/>
      <c r="H88" s="115"/>
      <c r="I88" s="156"/>
      <c r="J88" s="180" t="str">
        <f t="shared" si="10"/>
        <v xml:space="preserve"> </v>
      </c>
      <c r="K88" s="156">
        <v>0</v>
      </c>
      <c r="L88" s="156"/>
      <c r="M88" s="115">
        <f t="shared" si="12"/>
        <v>0</v>
      </c>
      <c r="N88" s="156"/>
      <c r="O88" s="170" t="str">
        <f t="shared" si="11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17"/>
      <c r="G89" s="17"/>
      <c r="H89" s="115"/>
      <c r="I89" s="156"/>
      <c r="J89" s="180" t="str">
        <f t="shared" si="10"/>
        <v xml:space="preserve"> </v>
      </c>
      <c r="K89" s="156">
        <v>0</v>
      </c>
      <c r="L89" s="156"/>
      <c r="M89" s="115">
        <f t="shared" si="12"/>
        <v>0</v>
      </c>
      <c r="N89" s="156"/>
      <c r="O89" s="170" t="str">
        <f t="shared" si="11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17"/>
      <c r="G90" s="17"/>
      <c r="H90" s="115"/>
      <c r="I90" s="156"/>
      <c r="J90" s="180" t="str">
        <f t="shared" si="10"/>
        <v xml:space="preserve"> </v>
      </c>
      <c r="K90" s="156">
        <v>0</v>
      </c>
      <c r="L90" s="156"/>
      <c r="M90" s="115">
        <f t="shared" si="12"/>
        <v>0</v>
      </c>
      <c r="N90" s="156"/>
      <c r="O90" s="170" t="str">
        <f t="shared" si="11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16">SUM(G92:G99)</f>
        <v>0</v>
      </c>
      <c r="H91" s="115">
        <f t="shared" si="16"/>
        <v>0</v>
      </c>
      <c r="I91" s="156"/>
      <c r="J91" s="180" t="str">
        <f t="shared" si="10"/>
        <v xml:space="preserve"> </v>
      </c>
      <c r="K91" s="156">
        <v>0</v>
      </c>
      <c r="L91" s="156"/>
      <c r="M91" s="115">
        <f t="shared" si="12"/>
        <v>0</v>
      </c>
      <c r="N91" s="156"/>
      <c r="O91" s="170" t="str">
        <f t="shared" si="11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17"/>
      <c r="G92" s="17"/>
      <c r="H92" s="115"/>
      <c r="I92" s="156"/>
      <c r="J92" s="180" t="str">
        <f t="shared" si="10"/>
        <v xml:space="preserve"> </v>
      </c>
      <c r="K92" s="156">
        <v>0</v>
      </c>
      <c r="L92" s="156"/>
      <c r="M92" s="115">
        <f t="shared" si="12"/>
        <v>0</v>
      </c>
      <c r="N92" s="156"/>
      <c r="O92" s="170" t="str">
        <f t="shared" si="11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17"/>
      <c r="G93" s="17"/>
      <c r="H93" s="115"/>
      <c r="I93" s="156"/>
      <c r="J93" s="180" t="str">
        <f t="shared" si="10"/>
        <v xml:space="preserve"> </v>
      </c>
      <c r="K93" s="156">
        <v>0</v>
      </c>
      <c r="L93" s="156"/>
      <c r="M93" s="115">
        <f t="shared" si="12"/>
        <v>0</v>
      </c>
      <c r="N93" s="156"/>
      <c r="O93" s="170" t="str">
        <f t="shared" si="11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17"/>
      <c r="G94" s="17"/>
      <c r="H94" s="115"/>
      <c r="I94" s="156"/>
      <c r="J94" s="180" t="str">
        <f t="shared" si="10"/>
        <v xml:space="preserve"> </v>
      </c>
      <c r="K94" s="156">
        <v>0</v>
      </c>
      <c r="L94" s="156"/>
      <c r="M94" s="115">
        <f t="shared" si="12"/>
        <v>0</v>
      </c>
      <c r="N94" s="156"/>
      <c r="O94" s="170" t="str">
        <f t="shared" si="11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17"/>
      <c r="G95" s="17"/>
      <c r="H95" s="115"/>
      <c r="I95" s="156"/>
      <c r="J95" s="180" t="str">
        <f t="shared" si="10"/>
        <v xml:space="preserve"> </v>
      </c>
      <c r="K95" s="156">
        <v>0</v>
      </c>
      <c r="L95" s="156"/>
      <c r="M95" s="115">
        <f t="shared" si="12"/>
        <v>0</v>
      </c>
      <c r="N95" s="156"/>
      <c r="O95" s="170" t="str">
        <f t="shared" si="11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17"/>
      <c r="G96" s="17"/>
      <c r="H96" s="115"/>
      <c r="I96" s="156"/>
      <c r="J96" s="180" t="str">
        <f t="shared" si="10"/>
        <v xml:space="preserve"> </v>
      </c>
      <c r="K96" s="156">
        <v>0</v>
      </c>
      <c r="L96" s="156"/>
      <c r="M96" s="115">
        <f t="shared" si="12"/>
        <v>0</v>
      </c>
      <c r="N96" s="156"/>
      <c r="O96" s="170" t="str">
        <f t="shared" si="11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17"/>
      <c r="G97" s="17"/>
      <c r="H97" s="115"/>
      <c r="I97" s="156"/>
      <c r="J97" s="180" t="str">
        <f t="shared" si="10"/>
        <v xml:space="preserve"> </v>
      </c>
      <c r="K97" s="156">
        <v>0</v>
      </c>
      <c r="L97" s="156"/>
      <c r="M97" s="115">
        <f t="shared" si="12"/>
        <v>0</v>
      </c>
      <c r="N97" s="156"/>
      <c r="O97" s="170" t="str">
        <f t="shared" si="11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17"/>
      <c r="G98" s="17"/>
      <c r="H98" s="115"/>
      <c r="I98" s="156"/>
      <c r="J98" s="180" t="str">
        <f t="shared" si="10"/>
        <v xml:space="preserve"> </v>
      </c>
      <c r="K98" s="156">
        <v>0</v>
      </c>
      <c r="L98" s="156"/>
      <c r="M98" s="115">
        <f t="shared" si="12"/>
        <v>0</v>
      </c>
      <c r="N98" s="156"/>
      <c r="O98" s="170" t="str">
        <f t="shared" si="11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17"/>
      <c r="G99" s="17"/>
      <c r="H99" s="115"/>
      <c r="I99" s="156"/>
      <c r="J99" s="180" t="str">
        <f t="shared" si="10"/>
        <v xml:space="preserve"> </v>
      </c>
      <c r="K99" s="156">
        <v>0</v>
      </c>
      <c r="L99" s="156"/>
      <c r="M99" s="115">
        <f t="shared" si="12"/>
        <v>0</v>
      </c>
      <c r="N99" s="156"/>
      <c r="O99" s="170" t="str">
        <f t="shared" si="11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17">G87+G91</f>
        <v>0</v>
      </c>
      <c r="H100" s="116">
        <f t="shared" si="17"/>
        <v>0</v>
      </c>
      <c r="I100" s="156"/>
      <c r="J100" s="180" t="str">
        <f t="shared" si="10"/>
        <v xml:space="preserve"> </v>
      </c>
      <c r="K100" s="156">
        <v>0</v>
      </c>
      <c r="L100" s="156"/>
      <c r="M100" s="115">
        <f t="shared" si="12"/>
        <v>0</v>
      </c>
      <c r="N100" s="156"/>
      <c r="O100" s="170" t="str">
        <f t="shared" si="11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18">SUM(G102:G107)</f>
        <v>0</v>
      </c>
      <c r="H101" s="115">
        <f t="shared" si="18"/>
        <v>0</v>
      </c>
      <c r="I101" s="156"/>
      <c r="J101" s="180" t="str">
        <f t="shared" si="10"/>
        <v xml:space="preserve"> </v>
      </c>
      <c r="K101" s="156">
        <v>0</v>
      </c>
      <c r="L101" s="156"/>
      <c r="M101" s="115">
        <f t="shared" si="12"/>
        <v>0</v>
      </c>
      <c r="N101" s="156"/>
      <c r="O101" s="170" t="str">
        <f t="shared" si="11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17"/>
      <c r="G102" s="17"/>
      <c r="H102" s="115"/>
      <c r="I102" s="156"/>
      <c r="J102" s="180" t="str">
        <f t="shared" si="10"/>
        <v xml:space="preserve"> </v>
      </c>
      <c r="K102" s="156">
        <v>0</v>
      </c>
      <c r="L102" s="156"/>
      <c r="M102" s="115">
        <f t="shared" si="12"/>
        <v>0</v>
      </c>
      <c r="N102" s="156"/>
      <c r="O102" s="170" t="str">
        <f t="shared" si="11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17"/>
      <c r="G103" s="17"/>
      <c r="H103" s="115"/>
      <c r="I103" s="156"/>
      <c r="J103" s="180" t="str">
        <f t="shared" si="10"/>
        <v xml:space="preserve"> </v>
      </c>
      <c r="K103" s="156">
        <v>0</v>
      </c>
      <c r="L103" s="156"/>
      <c r="M103" s="115">
        <f t="shared" si="12"/>
        <v>0</v>
      </c>
      <c r="N103" s="156"/>
      <c r="O103" s="170" t="str">
        <f t="shared" si="11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17"/>
      <c r="G104" s="17"/>
      <c r="H104" s="115"/>
      <c r="I104" s="156"/>
      <c r="J104" s="180" t="str">
        <f t="shared" si="10"/>
        <v xml:space="preserve"> </v>
      </c>
      <c r="K104" s="156">
        <v>0</v>
      </c>
      <c r="L104" s="156"/>
      <c r="M104" s="115">
        <f t="shared" si="12"/>
        <v>0</v>
      </c>
      <c r="N104" s="156"/>
      <c r="O104" s="170" t="str">
        <f t="shared" si="11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17"/>
      <c r="G105" s="17"/>
      <c r="H105" s="115"/>
      <c r="I105" s="156"/>
      <c r="J105" s="180" t="str">
        <f t="shared" si="10"/>
        <v xml:space="preserve"> </v>
      </c>
      <c r="K105" s="156">
        <v>0</v>
      </c>
      <c r="L105" s="156"/>
      <c r="M105" s="115">
        <f t="shared" si="12"/>
        <v>0</v>
      </c>
      <c r="N105" s="156"/>
      <c r="O105" s="170" t="str">
        <f t="shared" si="11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17"/>
      <c r="G106" s="17"/>
      <c r="H106" s="115"/>
      <c r="I106" s="156"/>
      <c r="J106" s="180" t="str">
        <f t="shared" si="10"/>
        <v xml:space="preserve"> </v>
      </c>
      <c r="K106" s="156">
        <v>0</v>
      </c>
      <c r="L106" s="156"/>
      <c r="M106" s="115">
        <f t="shared" si="12"/>
        <v>0</v>
      </c>
      <c r="N106" s="156"/>
      <c r="O106" s="170" t="str">
        <f t="shared" si="11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17"/>
      <c r="G107" s="17"/>
      <c r="H107" s="115"/>
      <c r="I107" s="156"/>
      <c r="J107" s="180" t="str">
        <f t="shared" si="10"/>
        <v xml:space="preserve"> </v>
      </c>
      <c r="K107" s="156">
        <v>0</v>
      </c>
      <c r="L107" s="156"/>
      <c r="M107" s="115">
        <f t="shared" si="12"/>
        <v>0</v>
      </c>
      <c r="N107" s="156"/>
      <c r="O107" s="170" t="str">
        <f t="shared" si="11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19">SUM(G109:G114)</f>
        <v>0</v>
      </c>
      <c r="H108" s="115">
        <f t="shared" si="19"/>
        <v>0</v>
      </c>
      <c r="I108" s="156"/>
      <c r="J108" s="180" t="str">
        <f t="shared" si="10"/>
        <v xml:space="preserve"> </v>
      </c>
      <c r="K108" s="156">
        <v>0</v>
      </c>
      <c r="L108" s="156"/>
      <c r="M108" s="115">
        <f t="shared" si="12"/>
        <v>0</v>
      </c>
      <c r="N108" s="156"/>
      <c r="O108" s="170" t="str">
        <f t="shared" si="11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17"/>
      <c r="G109" s="17"/>
      <c r="H109" s="115"/>
      <c r="I109" s="156"/>
      <c r="J109" s="180" t="str">
        <f t="shared" si="10"/>
        <v xml:space="preserve"> </v>
      </c>
      <c r="K109" s="156">
        <v>0</v>
      </c>
      <c r="L109" s="156"/>
      <c r="M109" s="115">
        <f t="shared" si="12"/>
        <v>0</v>
      </c>
      <c r="N109" s="156"/>
      <c r="O109" s="170" t="str">
        <f t="shared" si="11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17"/>
      <c r="G110" s="17"/>
      <c r="H110" s="115"/>
      <c r="I110" s="156"/>
      <c r="J110" s="180" t="str">
        <f t="shared" si="10"/>
        <v xml:space="preserve"> </v>
      </c>
      <c r="K110" s="156">
        <v>0</v>
      </c>
      <c r="L110" s="156"/>
      <c r="M110" s="115">
        <f t="shared" si="12"/>
        <v>0</v>
      </c>
      <c r="N110" s="156"/>
      <c r="O110" s="170" t="str">
        <f t="shared" si="11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17"/>
      <c r="G111" s="17"/>
      <c r="H111" s="115"/>
      <c r="I111" s="156"/>
      <c r="J111" s="180" t="str">
        <f t="shared" si="10"/>
        <v xml:space="preserve"> </v>
      </c>
      <c r="K111" s="156">
        <v>0</v>
      </c>
      <c r="L111" s="156"/>
      <c r="M111" s="115">
        <f t="shared" si="12"/>
        <v>0</v>
      </c>
      <c r="N111" s="156"/>
      <c r="O111" s="170" t="str">
        <f t="shared" si="11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17"/>
      <c r="G112" s="17"/>
      <c r="H112" s="115"/>
      <c r="I112" s="156"/>
      <c r="J112" s="180" t="str">
        <f t="shared" si="10"/>
        <v xml:space="preserve"> </v>
      </c>
      <c r="K112" s="156">
        <v>0</v>
      </c>
      <c r="L112" s="156"/>
      <c r="M112" s="115">
        <f t="shared" si="12"/>
        <v>0</v>
      </c>
      <c r="N112" s="156"/>
      <c r="O112" s="170" t="str">
        <f t="shared" si="11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17"/>
      <c r="G113" s="17"/>
      <c r="H113" s="115"/>
      <c r="I113" s="156"/>
      <c r="J113" s="180" t="str">
        <f t="shared" si="10"/>
        <v xml:space="preserve"> </v>
      </c>
      <c r="K113" s="156">
        <v>0</v>
      </c>
      <c r="L113" s="156"/>
      <c r="M113" s="115">
        <f t="shared" si="12"/>
        <v>0</v>
      </c>
      <c r="N113" s="156"/>
      <c r="O113" s="170" t="str">
        <f t="shared" si="11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17"/>
      <c r="G114" s="17"/>
      <c r="H114" s="115"/>
      <c r="I114" s="156"/>
      <c r="J114" s="180" t="str">
        <f t="shared" si="10"/>
        <v xml:space="preserve"> </v>
      </c>
      <c r="K114" s="156">
        <v>0</v>
      </c>
      <c r="L114" s="156"/>
      <c r="M114" s="115">
        <f t="shared" si="12"/>
        <v>0</v>
      </c>
      <c r="N114" s="156"/>
      <c r="O114" s="170" t="str">
        <f t="shared" si="11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20">SUM(G116:G123)</f>
        <v>0</v>
      </c>
      <c r="H115" s="115">
        <f t="shared" si="20"/>
        <v>0</v>
      </c>
      <c r="I115" s="156"/>
      <c r="J115" s="180" t="str">
        <f t="shared" si="10"/>
        <v xml:space="preserve"> </v>
      </c>
      <c r="K115" s="156">
        <v>0</v>
      </c>
      <c r="L115" s="156"/>
      <c r="M115" s="115">
        <f t="shared" si="12"/>
        <v>0</v>
      </c>
      <c r="N115" s="156"/>
      <c r="O115" s="170" t="str">
        <f t="shared" si="11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19"/>
      <c r="G116" s="19"/>
      <c r="H116" s="115"/>
      <c r="I116" s="156"/>
      <c r="J116" s="180" t="str">
        <f t="shared" si="10"/>
        <v xml:space="preserve"> </v>
      </c>
      <c r="K116" s="156">
        <v>0</v>
      </c>
      <c r="L116" s="156"/>
      <c r="M116" s="115">
        <f t="shared" si="12"/>
        <v>0</v>
      </c>
      <c r="N116" s="156"/>
      <c r="O116" s="170" t="str">
        <f t="shared" si="11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19"/>
      <c r="G117" s="19"/>
      <c r="H117" s="115"/>
      <c r="I117" s="156"/>
      <c r="J117" s="180" t="str">
        <f t="shared" si="10"/>
        <v xml:space="preserve"> </v>
      </c>
      <c r="K117" s="156">
        <v>0</v>
      </c>
      <c r="L117" s="156"/>
      <c r="M117" s="115">
        <f t="shared" si="12"/>
        <v>0</v>
      </c>
      <c r="N117" s="156"/>
      <c r="O117" s="170" t="str">
        <f t="shared" si="11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19"/>
      <c r="G118" s="19"/>
      <c r="H118" s="115"/>
      <c r="I118" s="156"/>
      <c r="J118" s="180" t="str">
        <f t="shared" si="10"/>
        <v xml:space="preserve"> </v>
      </c>
      <c r="K118" s="156">
        <v>0</v>
      </c>
      <c r="L118" s="156"/>
      <c r="M118" s="115">
        <f t="shared" si="12"/>
        <v>0</v>
      </c>
      <c r="N118" s="156"/>
      <c r="O118" s="170" t="str">
        <f t="shared" si="11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19"/>
      <c r="G119" s="19"/>
      <c r="H119" s="115"/>
      <c r="I119" s="156"/>
      <c r="J119" s="180" t="str">
        <f t="shared" si="10"/>
        <v xml:space="preserve"> </v>
      </c>
      <c r="K119" s="156">
        <v>0</v>
      </c>
      <c r="L119" s="156"/>
      <c r="M119" s="115">
        <f t="shared" si="12"/>
        <v>0</v>
      </c>
      <c r="N119" s="156"/>
      <c r="O119" s="170" t="str">
        <f t="shared" si="11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19"/>
      <c r="G120" s="19"/>
      <c r="H120" s="115"/>
      <c r="I120" s="156"/>
      <c r="J120" s="180" t="str">
        <f t="shared" si="10"/>
        <v xml:space="preserve"> </v>
      </c>
      <c r="K120" s="156">
        <v>0</v>
      </c>
      <c r="L120" s="156"/>
      <c r="M120" s="115">
        <f t="shared" si="12"/>
        <v>0</v>
      </c>
      <c r="N120" s="156"/>
      <c r="O120" s="170" t="str">
        <f t="shared" si="11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19"/>
      <c r="G121" s="19"/>
      <c r="H121" s="115"/>
      <c r="I121" s="156"/>
      <c r="J121" s="180" t="str">
        <f t="shared" si="10"/>
        <v xml:space="preserve"> </v>
      </c>
      <c r="K121" s="156">
        <v>0</v>
      </c>
      <c r="L121" s="156"/>
      <c r="M121" s="115">
        <f t="shared" si="12"/>
        <v>0</v>
      </c>
      <c r="N121" s="156"/>
      <c r="O121" s="170" t="str">
        <f t="shared" si="11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19"/>
      <c r="G122" s="19"/>
      <c r="H122" s="115"/>
      <c r="I122" s="156"/>
      <c r="J122" s="180" t="str">
        <f t="shared" si="10"/>
        <v xml:space="preserve"> </v>
      </c>
      <c r="K122" s="156">
        <v>0</v>
      </c>
      <c r="L122" s="156"/>
      <c r="M122" s="115">
        <f t="shared" si="12"/>
        <v>0</v>
      </c>
      <c r="N122" s="156"/>
      <c r="O122" s="170" t="str">
        <f t="shared" si="11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19"/>
      <c r="G123" s="19"/>
      <c r="H123" s="115"/>
      <c r="I123" s="156"/>
      <c r="J123" s="180" t="str">
        <f t="shared" si="10"/>
        <v xml:space="preserve"> </v>
      </c>
      <c r="K123" s="156">
        <v>0</v>
      </c>
      <c r="L123" s="156"/>
      <c r="M123" s="115">
        <f t="shared" si="12"/>
        <v>0</v>
      </c>
      <c r="N123" s="156"/>
      <c r="O123" s="170" t="str">
        <f t="shared" si="11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21">SUM(G125:G143)</f>
        <v>0</v>
      </c>
      <c r="H124" s="115">
        <f t="shared" si="21"/>
        <v>0</v>
      </c>
      <c r="I124" s="156"/>
      <c r="J124" s="180" t="str">
        <f t="shared" si="10"/>
        <v xml:space="preserve"> </v>
      </c>
      <c r="K124" s="156">
        <v>0</v>
      </c>
      <c r="L124" s="156"/>
      <c r="M124" s="115">
        <f t="shared" si="12"/>
        <v>0</v>
      </c>
      <c r="N124" s="156"/>
      <c r="O124" s="170" t="str">
        <f t="shared" si="11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19"/>
      <c r="G125" s="19"/>
      <c r="H125" s="115"/>
      <c r="I125" s="156"/>
      <c r="J125" s="180" t="str">
        <f t="shared" si="10"/>
        <v xml:space="preserve"> </v>
      </c>
      <c r="K125" s="156">
        <v>0</v>
      </c>
      <c r="L125" s="156"/>
      <c r="M125" s="115">
        <f t="shared" si="12"/>
        <v>0</v>
      </c>
      <c r="N125" s="156"/>
      <c r="O125" s="170" t="str">
        <f t="shared" si="11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19"/>
      <c r="G126" s="19"/>
      <c r="H126" s="115"/>
      <c r="I126" s="156"/>
      <c r="J126" s="180" t="str">
        <f t="shared" si="10"/>
        <v xml:space="preserve"> </v>
      </c>
      <c r="K126" s="156">
        <v>0</v>
      </c>
      <c r="L126" s="156"/>
      <c r="M126" s="115">
        <f t="shared" si="12"/>
        <v>0</v>
      </c>
      <c r="N126" s="156"/>
      <c r="O126" s="170" t="str">
        <f t="shared" si="11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19"/>
      <c r="G127" s="19"/>
      <c r="H127" s="115"/>
      <c r="I127" s="156"/>
      <c r="J127" s="180" t="str">
        <f t="shared" si="10"/>
        <v xml:space="preserve"> </v>
      </c>
      <c r="K127" s="156">
        <v>0</v>
      </c>
      <c r="L127" s="156"/>
      <c r="M127" s="115">
        <f t="shared" si="12"/>
        <v>0</v>
      </c>
      <c r="N127" s="156"/>
      <c r="O127" s="170" t="str">
        <f t="shared" si="11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19"/>
      <c r="G128" s="19"/>
      <c r="H128" s="115"/>
      <c r="I128" s="156"/>
      <c r="J128" s="180" t="str">
        <f t="shared" si="10"/>
        <v xml:space="preserve"> </v>
      </c>
      <c r="K128" s="156">
        <v>0</v>
      </c>
      <c r="L128" s="156"/>
      <c r="M128" s="115">
        <f t="shared" si="12"/>
        <v>0</v>
      </c>
      <c r="N128" s="156"/>
      <c r="O128" s="170" t="str">
        <f t="shared" si="11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19"/>
      <c r="G129" s="19"/>
      <c r="H129" s="115"/>
      <c r="I129" s="156"/>
      <c r="J129" s="180" t="str">
        <f t="shared" si="10"/>
        <v xml:space="preserve"> </v>
      </c>
      <c r="K129" s="156">
        <v>0</v>
      </c>
      <c r="L129" s="156"/>
      <c r="M129" s="115">
        <f t="shared" si="12"/>
        <v>0</v>
      </c>
      <c r="N129" s="156"/>
      <c r="O129" s="170" t="str">
        <f t="shared" si="11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19"/>
      <c r="G130" s="19"/>
      <c r="H130" s="115"/>
      <c r="I130" s="156"/>
      <c r="J130" s="180" t="str">
        <f t="shared" si="10"/>
        <v xml:space="preserve"> </v>
      </c>
      <c r="K130" s="156">
        <v>0</v>
      </c>
      <c r="L130" s="156"/>
      <c r="M130" s="115">
        <f t="shared" si="12"/>
        <v>0</v>
      </c>
      <c r="N130" s="156"/>
      <c r="O130" s="170" t="str">
        <f t="shared" si="11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19"/>
      <c r="G131" s="19"/>
      <c r="H131" s="115"/>
      <c r="I131" s="156"/>
      <c r="J131" s="180" t="str">
        <f t="shared" si="10"/>
        <v xml:space="preserve"> </v>
      </c>
      <c r="K131" s="156">
        <v>0</v>
      </c>
      <c r="L131" s="156"/>
      <c r="M131" s="115">
        <f t="shared" si="12"/>
        <v>0</v>
      </c>
      <c r="N131" s="156"/>
      <c r="O131" s="170" t="str">
        <f t="shared" si="11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19"/>
      <c r="G132" s="19"/>
      <c r="H132" s="115"/>
      <c r="I132" s="156"/>
      <c r="J132" s="180" t="str">
        <f t="shared" si="10"/>
        <v xml:space="preserve"> </v>
      </c>
      <c r="K132" s="156">
        <v>0</v>
      </c>
      <c r="L132" s="156"/>
      <c r="M132" s="115">
        <f t="shared" si="12"/>
        <v>0</v>
      </c>
      <c r="N132" s="156"/>
      <c r="O132" s="170" t="str">
        <f t="shared" si="11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19"/>
      <c r="G133" s="19"/>
      <c r="H133" s="115"/>
      <c r="I133" s="156"/>
      <c r="J133" s="180" t="str">
        <f t="shared" si="10"/>
        <v xml:space="preserve"> </v>
      </c>
      <c r="K133" s="156">
        <v>0</v>
      </c>
      <c r="L133" s="156"/>
      <c r="M133" s="115">
        <f t="shared" si="12"/>
        <v>0</v>
      </c>
      <c r="N133" s="156"/>
      <c r="O133" s="170" t="str">
        <f t="shared" si="11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19"/>
      <c r="G134" s="19"/>
      <c r="H134" s="115"/>
      <c r="I134" s="156"/>
      <c r="J134" s="180" t="str">
        <f t="shared" si="10"/>
        <v xml:space="preserve"> </v>
      </c>
      <c r="K134" s="156">
        <v>0</v>
      </c>
      <c r="L134" s="156"/>
      <c r="M134" s="115">
        <f t="shared" si="12"/>
        <v>0</v>
      </c>
      <c r="N134" s="156"/>
      <c r="O134" s="170" t="str">
        <f t="shared" si="11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19"/>
      <c r="G135" s="19"/>
      <c r="H135" s="115"/>
      <c r="I135" s="156"/>
      <c r="J135" s="180" t="str">
        <f t="shared" si="10"/>
        <v xml:space="preserve"> </v>
      </c>
      <c r="K135" s="156">
        <v>0</v>
      </c>
      <c r="L135" s="156"/>
      <c r="M135" s="115">
        <f t="shared" si="12"/>
        <v>0</v>
      </c>
      <c r="N135" s="156"/>
      <c r="O135" s="170" t="str">
        <f t="shared" si="11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19"/>
      <c r="G136" s="19"/>
      <c r="H136" s="115"/>
      <c r="I136" s="156"/>
      <c r="J136" s="180" t="str">
        <f t="shared" ref="J136:J199" si="22">IF(H136=0," ",I136/H136)</f>
        <v xml:space="preserve"> </v>
      </c>
      <c r="K136" s="156">
        <v>0</v>
      </c>
      <c r="L136" s="156"/>
      <c r="M136" s="115">
        <f t="shared" si="12"/>
        <v>0</v>
      </c>
      <c r="N136" s="156"/>
      <c r="O136" s="170" t="str">
        <f t="shared" ref="O136:O199" si="23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19"/>
      <c r="G137" s="19"/>
      <c r="H137" s="115"/>
      <c r="I137" s="156"/>
      <c r="J137" s="180" t="str">
        <f t="shared" si="22"/>
        <v xml:space="preserve"> </v>
      </c>
      <c r="K137" s="156">
        <v>0</v>
      </c>
      <c r="L137" s="156"/>
      <c r="M137" s="115">
        <f t="shared" ref="M137:M200" si="24">SUM(K137:L137)</f>
        <v>0</v>
      </c>
      <c r="N137" s="156"/>
      <c r="O137" s="170" t="str">
        <f t="shared" si="23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19"/>
      <c r="G138" s="19"/>
      <c r="H138" s="115"/>
      <c r="I138" s="156"/>
      <c r="J138" s="180" t="str">
        <f t="shared" si="22"/>
        <v xml:space="preserve"> </v>
      </c>
      <c r="K138" s="156">
        <v>0</v>
      </c>
      <c r="L138" s="156"/>
      <c r="M138" s="115">
        <f t="shared" si="24"/>
        <v>0</v>
      </c>
      <c r="N138" s="156"/>
      <c r="O138" s="170" t="str">
        <f t="shared" si="23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19"/>
      <c r="G139" s="19"/>
      <c r="H139" s="115"/>
      <c r="I139" s="156"/>
      <c r="J139" s="180" t="str">
        <f t="shared" si="22"/>
        <v xml:space="preserve"> </v>
      </c>
      <c r="K139" s="156">
        <v>0</v>
      </c>
      <c r="L139" s="156"/>
      <c r="M139" s="115">
        <f t="shared" si="24"/>
        <v>0</v>
      </c>
      <c r="N139" s="156"/>
      <c r="O139" s="170" t="str">
        <f t="shared" si="23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19"/>
      <c r="G140" s="19"/>
      <c r="H140" s="115"/>
      <c r="I140" s="156"/>
      <c r="J140" s="180" t="str">
        <f t="shared" si="22"/>
        <v xml:space="preserve"> </v>
      </c>
      <c r="K140" s="156">
        <v>0</v>
      </c>
      <c r="L140" s="156"/>
      <c r="M140" s="115">
        <f t="shared" si="24"/>
        <v>0</v>
      </c>
      <c r="N140" s="156"/>
      <c r="O140" s="170" t="str">
        <f t="shared" si="23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19"/>
      <c r="G141" s="19"/>
      <c r="H141" s="115"/>
      <c r="I141" s="156"/>
      <c r="J141" s="180" t="str">
        <f t="shared" si="22"/>
        <v xml:space="preserve"> </v>
      </c>
      <c r="K141" s="156">
        <v>0</v>
      </c>
      <c r="L141" s="156"/>
      <c r="M141" s="115">
        <f t="shared" si="24"/>
        <v>0</v>
      </c>
      <c r="N141" s="156"/>
      <c r="O141" s="170" t="str">
        <f t="shared" si="23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19"/>
      <c r="G142" s="19"/>
      <c r="H142" s="115"/>
      <c r="I142" s="156"/>
      <c r="J142" s="180" t="str">
        <f t="shared" si="22"/>
        <v xml:space="preserve"> </v>
      </c>
      <c r="K142" s="156">
        <v>0</v>
      </c>
      <c r="L142" s="156"/>
      <c r="M142" s="115">
        <f t="shared" si="24"/>
        <v>0</v>
      </c>
      <c r="N142" s="156"/>
      <c r="O142" s="170" t="str">
        <f t="shared" si="23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19"/>
      <c r="G143" s="19"/>
      <c r="H143" s="115"/>
      <c r="I143" s="156"/>
      <c r="J143" s="180" t="str">
        <f t="shared" si="22"/>
        <v xml:space="preserve"> </v>
      </c>
      <c r="K143" s="156">
        <v>0</v>
      </c>
      <c r="L143" s="156"/>
      <c r="M143" s="115">
        <f t="shared" si="24"/>
        <v>0</v>
      </c>
      <c r="N143" s="156"/>
      <c r="O143" s="170" t="str">
        <f t="shared" si="23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25">SUM(G145:G147)</f>
        <v>0</v>
      </c>
      <c r="H144" s="115">
        <f t="shared" si="25"/>
        <v>0</v>
      </c>
      <c r="I144" s="156"/>
      <c r="J144" s="180" t="str">
        <f t="shared" si="22"/>
        <v xml:space="preserve"> </v>
      </c>
      <c r="K144" s="156">
        <v>0</v>
      </c>
      <c r="L144" s="156"/>
      <c r="M144" s="115">
        <f t="shared" si="24"/>
        <v>0</v>
      </c>
      <c r="N144" s="156"/>
      <c r="O144" s="170" t="str">
        <f t="shared" si="23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19"/>
      <c r="G145" s="19"/>
      <c r="H145" s="115"/>
      <c r="I145" s="156"/>
      <c r="J145" s="180" t="str">
        <f t="shared" si="22"/>
        <v xml:space="preserve"> </v>
      </c>
      <c r="K145" s="156">
        <v>0</v>
      </c>
      <c r="L145" s="156"/>
      <c r="M145" s="115">
        <f t="shared" si="24"/>
        <v>0</v>
      </c>
      <c r="N145" s="156"/>
      <c r="O145" s="170" t="str">
        <f t="shared" si="23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19"/>
      <c r="G146" s="19"/>
      <c r="H146" s="115"/>
      <c r="I146" s="156"/>
      <c r="J146" s="180" t="str">
        <f t="shared" si="22"/>
        <v xml:space="preserve"> </v>
      </c>
      <c r="K146" s="156">
        <v>0</v>
      </c>
      <c r="L146" s="156"/>
      <c r="M146" s="115">
        <f t="shared" si="24"/>
        <v>0</v>
      </c>
      <c r="N146" s="156"/>
      <c r="O146" s="170" t="str">
        <f t="shared" si="23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19"/>
      <c r="G147" s="19"/>
      <c r="H147" s="115"/>
      <c r="I147" s="156"/>
      <c r="J147" s="180" t="str">
        <f t="shared" si="22"/>
        <v xml:space="preserve"> </v>
      </c>
      <c r="K147" s="156">
        <v>0</v>
      </c>
      <c r="L147" s="156"/>
      <c r="M147" s="115">
        <f t="shared" si="24"/>
        <v>0</v>
      </c>
      <c r="N147" s="156"/>
      <c r="O147" s="170" t="str">
        <f t="shared" si="23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17"/>
      <c r="G148" s="17"/>
      <c r="H148" s="115"/>
      <c r="I148" s="156"/>
      <c r="J148" s="180" t="str">
        <f t="shared" si="22"/>
        <v xml:space="preserve"> </v>
      </c>
      <c r="K148" s="156">
        <v>0</v>
      </c>
      <c r="L148" s="156"/>
      <c r="M148" s="115">
        <f t="shared" si="24"/>
        <v>0</v>
      </c>
      <c r="N148" s="156"/>
      <c r="O148" s="170" t="str">
        <f t="shared" si="23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26">SUM(G150:G153)</f>
        <v>0</v>
      </c>
      <c r="H149" s="115">
        <f t="shared" si="26"/>
        <v>0</v>
      </c>
      <c r="I149" s="156"/>
      <c r="J149" s="180" t="str">
        <f t="shared" si="22"/>
        <v xml:space="preserve"> </v>
      </c>
      <c r="K149" s="156">
        <v>0</v>
      </c>
      <c r="L149" s="156"/>
      <c r="M149" s="115">
        <f t="shared" si="24"/>
        <v>0</v>
      </c>
      <c r="N149" s="156"/>
      <c r="O149" s="170" t="str">
        <f t="shared" si="23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19"/>
      <c r="G150" s="19"/>
      <c r="H150" s="115"/>
      <c r="I150" s="156"/>
      <c r="J150" s="180" t="str">
        <f t="shared" si="22"/>
        <v xml:space="preserve"> </v>
      </c>
      <c r="K150" s="156">
        <v>0</v>
      </c>
      <c r="L150" s="156"/>
      <c r="M150" s="115">
        <f t="shared" si="24"/>
        <v>0</v>
      </c>
      <c r="N150" s="156"/>
      <c r="O150" s="170" t="str">
        <f t="shared" si="23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19"/>
      <c r="G151" s="19"/>
      <c r="H151" s="115"/>
      <c r="I151" s="156"/>
      <c r="J151" s="180" t="str">
        <f t="shared" si="22"/>
        <v xml:space="preserve"> </v>
      </c>
      <c r="K151" s="156">
        <v>0</v>
      </c>
      <c r="L151" s="156"/>
      <c r="M151" s="115">
        <f t="shared" si="24"/>
        <v>0</v>
      </c>
      <c r="N151" s="156"/>
      <c r="O151" s="170" t="str">
        <f t="shared" si="23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19"/>
      <c r="G152" s="19"/>
      <c r="H152" s="115"/>
      <c r="I152" s="156"/>
      <c r="J152" s="180" t="str">
        <f t="shared" si="22"/>
        <v xml:space="preserve"> </v>
      </c>
      <c r="K152" s="156">
        <v>0</v>
      </c>
      <c r="L152" s="156"/>
      <c r="M152" s="115">
        <f t="shared" si="24"/>
        <v>0</v>
      </c>
      <c r="N152" s="156"/>
      <c r="O152" s="170" t="str">
        <f t="shared" si="23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19"/>
      <c r="G153" s="19"/>
      <c r="H153" s="115"/>
      <c r="I153" s="156"/>
      <c r="J153" s="180" t="str">
        <f t="shared" si="22"/>
        <v xml:space="preserve"> </v>
      </c>
      <c r="K153" s="156">
        <v>0</v>
      </c>
      <c r="L153" s="156"/>
      <c r="M153" s="115">
        <f t="shared" si="24"/>
        <v>0</v>
      </c>
      <c r="N153" s="156"/>
      <c r="O153" s="170" t="str">
        <f t="shared" si="23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27">SUM(G155:G169)</f>
        <v>0</v>
      </c>
      <c r="H154" s="115">
        <f t="shared" si="27"/>
        <v>0</v>
      </c>
      <c r="I154" s="156"/>
      <c r="J154" s="180" t="str">
        <f t="shared" si="22"/>
        <v xml:space="preserve"> </v>
      </c>
      <c r="K154" s="156">
        <v>0</v>
      </c>
      <c r="L154" s="156"/>
      <c r="M154" s="115">
        <f t="shared" si="24"/>
        <v>0</v>
      </c>
      <c r="N154" s="156"/>
      <c r="O154" s="170" t="str">
        <f t="shared" si="23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19"/>
      <c r="G155" s="19"/>
      <c r="H155" s="115"/>
      <c r="I155" s="156"/>
      <c r="J155" s="180" t="str">
        <f t="shared" si="22"/>
        <v xml:space="preserve"> </v>
      </c>
      <c r="K155" s="156">
        <v>0</v>
      </c>
      <c r="L155" s="156"/>
      <c r="M155" s="115">
        <f t="shared" si="24"/>
        <v>0</v>
      </c>
      <c r="N155" s="156"/>
      <c r="O155" s="170" t="str">
        <f t="shared" si="23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19"/>
      <c r="G156" s="19"/>
      <c r="H156" s="115"/>
      <c r="I156" s="156"/>
      <c r="J156" s="180" t="str">
        <f t="shared" si="22"/>
        <v xml:space="preserve"> </v>
      </c>
      <c r="K156" s="156">
        <v>0</v>
      </c>
      <c r="L156" s="156"/>
      <c r="M156" s="115">
        <f t="shared" si="24"/>
        <v>0</v>
      </c>
      <c r="N156" s="156"/>
      <c r="O156" s="170" t="str">
        <f t="shared" si="23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19"/>
      <c r="G157" s="19"/>
      <c r="H157" s="115"/>
      <c r="I157" s="156"/>
      <c r="J157" s="180" t="str">
        <f t="shared" si="22"/>
        <v xml:space="preserve"> </v>
      </c>
      <c r="K157" s="156">
        <v>0</v>
      </c>
      <c r="L157" s="156"/>
      <c r="M157" s="115">
        <f t="shared" si="24"/>
        <v>0</v>
      </c>
      <c r="N157" s="156"/>
      <c r="O157" s="170" t="str">
        <f t="shared" si="23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19"/>
      <c r="G158" s="19"/>
      <c r="H158" s="115"/>
      <c r="I158" s="156"/>
      <c r="J158" s="180" t="str">
        <f t="shared" si="22"/>
        <v xml:space="preserve"> </v>
      </c>
      <c r="K158" s="156">
        <v>0</v>
      </c>
      <c r="L158" s="156"/>
      <c r="M158" s="115">
        <f t="shared" si="24"/>
        <v>0</v>
      </c>
      <c r="N158" s="156"/>
      <c r="O158" s="170" t="str">
        <f t="shared" si="23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19"/>
      <c r="G159" s="19"/>
      <c r="H159" s="115"/>
      <c r="I159" s="156"/>
      <c r="J159" s="180" t="str">
        <f t="shared" si="22"/>
        <v xml:space="preserve"> </v>
      </c>
      <c r="K159" s="156">
        <v>0</v>
      </c>
      <c r="L159" s="156"/>
      <c r="M159" s="115">
        <f t="shared" si="24"/>
        <v>0</v>
      </c>
      <c r="N159" s="156"/>
      <c r="O159" s="170" t="str">
        <f t="shared" si="23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19"/>
      <c r="G160" s="19"/>
      <c r="H160" s="115"/>
      <c r="I160" s="156"/>
      <c r="J160" s="180" t="str">
        <f t="shared" si="22"/>
        <v xml:space="preserve"> </v>
      </c>
      <c r="K160" s="156">
        <v>0</v>
      </c>
      <c r="L160" s="156"/>
      <c r="M160" s="115">
        <f t="shared" si="24"/>
        <v>0</v>
      </c>
      <c r="N160" s="156"/>
      <c r="O160" s="170" t="str">
        <f t="shared" si="23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19"/>
      <c r="G161" s="19"/>
      <c r="H161" s="115"/>
      <c r="I161" s="156"/>
      <c r="J161" s="180" t="str">
        <f t="shared" si="22"/>
        <v xml:space="preserve"> </v>
      </c>
      <c r="K161" s="156">
        <v>0</v>
      </c>
      <c r="L161" s="156"/>
      <c r="M161" s="115">
        <f t="shared" si="24"/>
        <v>0</v>
      </c>
      <c r="N161" s="156"/>
      <c r="O161" s="170" t="str">
        <f t="shared" si="23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19"/>
      <c r="G162" s="19"/>
      <c r="H162" s="115"/>
      <c r="I162" s="156"/>
      <c r="J162" s="180" t="str">
        <f t="shared" si="22"/>
        <v xml:space="preserve"> </v>
      </c>
      <c r="K162" s="156">
        <v>0</v>
      </c>
      <c r="L162" s="156"/>
      <c r="M162" s="115">
        <f t="shared" si="24"/>
        <v>0</v>
      </c>
      <c r="N162" s="156"/>
      <c r="O162" s="170" t="str">
        <f t="shared" si="23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19"/>
      <c r="G163" s="19"/>
      <c r="H163" s="115"/>
      <c r="I163" s="156"/>
      <c r="J163" s="180" t="str">
        <f t="shared" si="22"/>
        <v xml:space="preserve"> </v>
      </c>
      <c r="K163" s="156">
        <v>0</v>
      </c>
      <c r="L163" s="156"/>
      <c r="M163" s="115">
        <f t="shared" si="24"/>
        <v>0</v>
      </c>
      <c r="N163" s="156"/>
      <c r="O163" s="170" t="str">
        <f t="shared" si="23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19"/>
      <c r="G164" s="19"/>
      <c r="H164" s="115"/>
      <c r="I164" s="156"/>
      <c r="J164" s="180" t="str">
        <f t="shared" si="22"/>
        <v xml:space="preserve"> </v>
      </c>
      <c r="K164" s="156">
        <v>0</v>
      </c>
      <c r="L164" s="156"/>
      <c r="M164" s="115">
        <f t="shared" si="24"/>
        <v>0</v>
      </c>
      <c r="N164" s="156"/>
      <c r="O164" s="170" t="str">
        <f t="shared" si="23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19"/>
      <c r="G165" s="19"/>
      <c r="H165" s="115"/>
      <c r="I165" s="156"/>
      <c r="J165" s="180" t="str">
        <f t="shared" si="22"/>
        <v xml:space="preserve"> </v>
      </c>
      <c r="K165" s="156">
        <v>0</v>
      </c>
      <c r="L165" s="156"/>
      <c r="M165" s="115">
        <f t="shared" si="24"/>
        <v>0</v>
      </c>
      <c r="N165" s="156"/>
      <c r="O165" s="170" t="str">
        <f t="shared" si="23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19"/>
      <c r="G166" s="19"/>
      <c r="H166" s="115"/>
      <c r="I166" s="156"/>
      <c r="J166" s="180" t="str">
        <f t="shared" si="22"/>
        <v xml:space="preserve"> </v>
      </c>
      <c r="K166" s="156">
        <v>0</v>
      </c>
      <c r="L166" s="156"/>
      <c r="M166" s="115">
        <f t="shared" si="24"/>
        <v>0</v>
      </c>
      <c r="N166" s="156"/>
      <c r="O166" s="170" t="str">
        <f t="shared" si="23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19"/>
      <c r="G167" s="19"/>
      <c r="H167" s="115"/>
      <c r="I167" s="156"/>
      <c r="J167" s="180" t="str">
        <f t="shared" si="22"/>
        <v xml:space="preserve"> </v>
      </c>
      <c r="K167" s="156">
        <v>0</v>
      </c>
      <c r="L167" s="156"/>
      <c r="M167" s="115">
        <f t="shared" si="24"/>
        <v>0</v>
      </c>
      <c r="N167" s="156"/>
      <c r="O167" s="170" t="str">
        <f t="shared" si="23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19"/>
      <c r="G168" s="19"/>
      <c r="H168" s="115"/>
      <c r="I168" s="156"/>
      <c r="J168" s="180" t="str">
        <f t="shared" si="22"/>
        <v xml:space="preserve"> </v>
      </c>
      <c r="K168" s="156">
        <v>0</v>
      </c>
      <c r="L168" s="156"/>
      <c r="M168" s="115">
        <f t="shared" si="24"/>
        <v>0</v>
      </c>
      <c r="N168" s="156"/>
      <c r="O168" s="170" t="str">
        <f t="shared" si="23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19"/>
      <c r="G169" s="19"/>
      <c r="H169" s="115"/>
      <c r="I169" s="156"/>
      <c r="J169" s="180" t="str">
        <f t="shared" si="22"/>
        <v xml:space="preserve"> </v>
      </c>
      <c r="K169" s="156">
        <v>0</v>
      </c>
      <c r="L169" s="156"/>
      <c r="M169" s="115">
        <f t="shared" si="24"/>
        <v>0</v>
      </c>
      <c r="N169" s="156"/>
      <c r="O169" s="170" t="str">
        <f t="shared" si="23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28">G124+G144+G149+G154</f>
        <v>0</v>
      </c>
      <c r="H170" s="116">
        <f t="shared" si="28"/>
        <v>0</v>
      </c>
      <c r="I170" s="156"/>
      <c r="J170" s="180" t="str">
        <f t="shared" si="22"/>
        <v xml:space="preserve"> </v>
      </c>
      <c r="K170" s="156">
        <v>0</v>
      </c>
      <c r="L170" s="156"/>
      <c r="M170" s="115">
        <f t="shared" si="24"/>
        <v>0</v>
      </c>
      <c r="N170" s="156"/>
      <c r="O170" s="170" t="str">
        <f t="shared" si="23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17"/>
      <c r="G171" s="17"/>
      <c r="H171" s="115"/>
      <c r="I171" s="156"/>
      <c r="J171" s="180" t="str">
        <f t="shared" si="22"/>
        <v xml:space="preserve"> </v>
      </c>
      <c r="K171" s="156">
        <v>0</v>
      </c>
      <c r="L171" s="156"/>
      <c r="M171" s="115">
        <f t="shared" si="24"/>
        <v>0</v>
      </c>
      <c r="N171" s="156"/>
      <c r="O171" s="170" t="str">
        <f t="shared" si="23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19"/>
      <c r="G172" s="19"/>
      <c r="H172" s="115"/>
      <c r="I172" s="156"/>
      <c r="J172" s="180" t="str">
        <f t="shared" si="22"/>
        <v xml:space="preserve"> </v>
      </c>
      <c r="K172" s="156">
        <v>0</v>
      </c>
      <c r="L172" s="156"/>
      <c r="M172" s="115">
        <f t="shared" si="24"/>
        <v>0</v>
      </c>
      <c r="N172" s="156"/>
      <c r="O172" s="170" t="str">
        <f t="shared" si="23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19"/>
      <c r="G173" s="19"/>
      <c r="H173" s="115"/>
      <c r="I173" s="156"/>
      <c r="J173" s="180" t="str">
        <f t="shared" si="22"/>
        <v xml:space="preserve"> </v>
      </c>
      <c r="K173" s="156">
        <v>0</v>
      </c>
      <c r="L173" s="156"/>
      <c r="M173" s="115">
        <f t="shared" si="24"/>
        <v>0</v>
      </c>
      <c r="N173" s="156"/>
      <c r="O173" s="170" t="str">
        <f t="shared" si="23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19"/>
      <c r="G174" s="19"/>
      <c r="H174" s="115"/>
      <c r="I174" s="156"/>
      <c r="J174" s="180" t="str">
        <f t="shared" si="22"/>
        <v xml:space="preserve"> </v>
      </c>
      <c r="K174" s="156">
        <v>0</v>
      </c>
      <c r="L174" s="156"/>
      <c r="M174" s="115">
        <f t="shared" si="24"/>
        <v>0</v>
      </c>
      <c r="N174" s="156"/>
      <c r="O174" s="170" t="str">
        <f t="shared" si="23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19"/>
      <c r="G175" s="19"/>
      <c r="H175" s="115"/>
      <c r="I175" s="156"/>
      <c r="J175" s="180" t="str">
        <f t="shared" si="22"/>
        <v xml:space="preserve"> </v>
      </c>
      <c r="K175" s="156">
        <v>0</v>
      </c>
      <c r="L175" s="156"/>
      <c r="M175" s="115">
        <f t="shared" si="24"/>
        <v>0</v>
      </c>
      <c r="N175" s="156"/>
      <c r="O175" s="170" t="str">
        <f t="shared" si="23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19"/>
      <c r="G176" s="19"/>
      <c r="H176" s="115"/>
      <c r="I176" s="156"/>
      <c r="J176" s="180" t="str">
        <f t="shared" si="22"/>
        <v xml:space="preserve"> </v>
      </c>
      <c r="K176" s="156">
        <v>0</v>
      </c>
      <c r="L176" s="156"/>
      <c r="M176" s="115">
        <f t="shared" si="24"/>
        <v>0</v>
      </c>
      <c r="N176" s="156"/>
      <c r="O176" s="170" t="str">
        <f t="shared" si="23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19"/>
      <c r="G177" s="19"/>
      <c r="H177" s="115"/>
      <c r="I177" s="156"/>
      <c r="J177" s="180" t="str">
        <f t="shared" si="22"/>
        <v xml:space="preserve"> </v>
      </c>
      <c r="K177" s="156">
        <v>0</v>
      </c>
      <c r="L177" s="156"/>
      <c r="M177" s="115">
        <f t="shared" si="24"/>
        <v>0</v>
      </c>
      <c r="N177" s="156"/>
      <c r="O177" s="170" t="str">
        <f t="shared" si="23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19"/>
      <c r="G178" s="19"/>
      <c r="H178" s="115"/>
      <c r="I178" s="156"/>
      <c r="J178" s="180" t="str">
        <f t="shared" si="22"/>
        <v xml:space="preserve"> </v>
      </c>
      <c r="K178" s="156">
        <v>0</v>
      </c>
      <c r="L178" s="156"/>
      <c r="M178" s="115">
        <f t="shared" si="24"/>
        <v>0</v>
      </c>
      <c r="N178" s="156"/>
      <c r="O178" s="170" t="str">
        <f t="shared" si="23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19"/>
      <c r="G179" s="19"/>
      <c r="H179" s="115"/>
      <c r="I179" s="156"/>
      <c r="J179" s="180" t="str">
        <f t="shared" si="22"/>
        <v xml:space="preserve"> </v>
      </c>
      <c r="K179" s="156">
        <v>0</v>
      </c>
      <c r="L179" s="156"/>
      <c r="M179" s="115">
        <f t="shared" si="24"/>
        <v>0</v>
      </c>
      <c r="N179" s="156"/>
      <c r="O179" s="170" t="str">
        <f t="shared" si="23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19"/>
      <c r="G180" s="19"/>
      <c r="H180" s="115"/>
      <c r="I180" s="156"/>
      <c r="J180" s="180" t="str">
        <f t="shared" si="22"/>
        <v xml:space="preserve"> </v>
      </c>
      <c r="K180" s="156">
        <v>0</v>
      </c>
      <c r="L180" s="156"/>
      <c r="M180" s="115">
        <f t="shared" si="24"/>
        <v>0</v>
      </c>
      <c r="N180" s="156"/>
      <c r="O180" s="170" t="str">
        <f t="shared" si="23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19"/>
      <c r="G181" s="19"/>
      <c r="H181" s="115"/>
      <c r="I181" s="156"/>
      <c r="J181" s="180" t="str">
        <f t="shared" si="22"/>
        <v xml:space="preserve"> </v>
      </c>
      <c r="K181" s="156">
        <v>0</v>
      </c>
      <c r="L181" s="156"/>
      <c r="M181" s="115">
        <f t="shared" si="24"/>
        <v>0</v>
      </c>
      <c r="N181" s="156"/>
      <c r="O181" s="170" t="str">
        <f t="shared" si="23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19"/>
      <c r="G182" s="19"/>
      <c r="H182" s="115"/>
      <c r="I182" s="156"/>
      <c r="J182" s="180" t="str">
        <f t="shared" si="22"/>
        <v xml:space="preserve"> </v>
      </c>
      <c r="K182" s="156">
        <v>0</v>
      </c>
      <c r="L182" s="156"/>
      <c r="M182" s="115">
        <f t="shared" si="24"/>
        <v>0</v>
      </c>
      <c r="N182" s="156"/>
      <c r="O182" s="170" t="str">
        <f t="shared" si="23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19"/>
      <c r="G183" s="19"/>
      <c r="H183" s="115"/>
      <c r="I183" s="156"/>
      <c r="J183" s="180" t="str">
        <f t="shared" si="22"/>
        <v xml:space="preserve"> </v>
      </c>
      <c r="K183" s="156">
        <v>0</v>
      </c>
      <c r="L183" s="156"/>
      <c r="M183" s="115">
        <f t="shared" si="24"/>
        <v>0</v>
      </c>
      <c r="N183" s="156"/>
      <c r="O183" s="170" t="str">
        <f t="shared" si="23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29">G100+G101+G108+G115+G170+G171</f>
        <v>0</v>
      </c>
      <c r="H184" s="116">
        <f t="shared" si="29"/>
        <v>0</v>
      </c>
      <c r="I184" s="156"/>
      <c r="J184" s="180" t="str">
        <f t="shared" si="22"/>
        <v xml:space="preserve"> </v>
      </c>
      <c r="K184" s="156">
        <v>0</v>
      </c>
      <c r="L184" s="156"/>
      <c r="M184" s="115">
        <f t="shared" si="24"/>
        <v>0</v>
      </c>
      <c r="N184" s="156"/>
      <c r="O184" s="170" t="str">
        <f t="shared" si="23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17"/>
      <c r="G185" s="17"/>
      <c r="H185" s="115"/>
      <c r="I185" s="156"/>
      <c r="J185" s="180" t="str">
        <f t="shared" si="22"/>
        <v xml:space="preserve"> </v>
      </c>
      <c r="K185" s="156">
        <v>0</v>
      </c>
      <c r="L185" s="156"/>
      <c r="M185" s="115">
        <f t="shared" si="24"/>
        <v>0</v>
      </c>
      <c r="N185" s="156"/>
      <c r="O185" s="170" t="str">
        <f t="shared" si="23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17"/>
      <c r="G186" s="17"/>
      <c r="H186" s="115"/>
      <c r="I186" s="156"/>
      <c r="J186" s="180" t="str">
        <f t="shared" si="22"/>
        <v xml:space="preserve"> </v>
      </c>
      <c r="K186" s="156">
        <v>0</v>
      </c>
      <c r="L186" s="156"/>
      <c r="M186" s="115">
        <f t="shared" si="24"/>
        <v>0</v>
      </c>
      <c r="N186" s="156"/>
      <c r="O186" s="170" t="str">
        <f t="shared" si="23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19"/>
      <c r="G187" s="19"/>
      <c r="H187" s="115"/>
      <c r="I187" s="156"/>
      <c r="J187" s="180" t="str">
        <f t="shared" si="22"/>
        <v xml:space="preserve"> </v>
      </c>
      <c r="K187" s="156">
        <v>0</v>
      </c>
      <c r="L187" s="156"/>
      <c r="M187" s="115">
        <f t="shared" si="24"/>
        <v>0</v>
      </c>
      <c r="N187" s="156"/>
      <c r="O187" s="170" t="str">
        <f t="shared" si="23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19"/>
      <c r="G188" s="19"/>
      <c r="H188" s="115"/>
      <c r="I188" s="156"/>
      <c r="J188" s="180" t="str">
        <f t="shared" si="22"/>
        <v xml:space="preserve"> </v>
      </c>
      <c r="K188" s="156">
        <v>0</v>
      </c>
      <c r="L188" s="156"/>
      <c r="M188" s="115">
        <f t="shared" si="24"/>
        <v>0</v>
      </c>
      <c r="N188" s="156"/>
      <c r="O188" s="170" t="str">
        <f t="shared" si="23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17"/>
      <c r="G189" s="17"/>
      <c r="H189" s="115"/>
      <c r="I189" s="156"/>
      <c r="J189" s="180" t="str">
        <f t="shared" si="22"/>
        <v xml:space="preserve"> </v>
      </c>
      <c r="K189" s="156">
        <v>0</v>
      </c>
      <c r="L189" s="156"/>
      <c r="M189" s="115">
        <f t="shared" si="24"/>
        <v>0</v>
      </c>
      <c r="N189" s="156"/>
      <c r="O189" s="170" t="str">
        <f t="shared" si="23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17"/>
      <c r="G190" s="17"/>
      <c r="H190" s="115"/>
      <c r="I190" s="156"/>
      <c r="J190" s="180" t="str">
        <f t="shared" si="22"/>
        <v xml:space="preserve"> </v>
      </c>
      <c r="K190" s="156">
        <v>0</v>
      </c>
      <c r="L190" s="156"/>
      <c r="M190" s="115">
        <f t="shared" si="24"/>
        <v>0</v>
      </c>
      <c r="N190" s="156"/>
      <c r="O190" s="170" t="str">
        <f t="shared" si="23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17"/>
      <c r="G191" s="17"/>
      <c r="H191" s="115"/>
      <c r="I191" s="156"/>
      <c r="J191" s="180" t="str">
        <f t="shared" si="22"/>
        <v xml:space="preserve"> </v>
      </c>
      <c r="K191" s="156">
        <v>0</v>
      </c>
      <c r="L191" s="156"/>
      <c r="M191" s="115">
        <f t="shared" si="24"/>
        <v>0</v>
      </c>
      <c r="N191" s="156"/>
      <c r="O191" s="170" t="str">
        <f t="shared" si="23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19"/>
      <c r="G192" s="19"/>
      <c r="H192" s="115"/>
      <c r="I192" s="156"/>
      <c r="J192" s="180" t="str">
        <f t="shared" si="22"/>
        <v xml:space="preserve"> </v>
      </c>
      <c r="K192" s="156">
        <v>0</v>
      </c>
      <c r="L192" s="156"/>
      <c r="M192" s="115">
        <f t="shared" si="24"/>
        <v>0</v>
      </c>
      <c r="N192" s="156"/>
      <c r="O192" s="170" t="str">
        <f t="shared" si="23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19"/>
      <c r="G193" s="19"/>
      <c r="H193" s="115"/>
      <c r="I193" s="156"/>
      <c r="J193" s="180" t="str">
        <f t="shared" si="22"/>
        <v xml:space="preserve"> </v>
      </c>
      <c r="K193" s="156">
        <v>0</v>
      </c>
      <c r="L193" s="156"/>
      <c r="M193" s="115">
        <f t="shared" si="24"/>
        <v>0</v>
      </c>
      <c r="N193" s="156"/>
      <c r="O193" s="170" t="str">
        <f t="shared" si="23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19"/>
      <c r="G194" s="19"/>
      <c r="H194" s="115"/>
      <c r="I194" s="156"/>
      <c r="J194" s="180" t="str">
        <f t="shared" si="22"/>
        <v xml:space="preserve"> </v>
      </c>
      <c r="K194" s="156">
        <v>0</v>
      </c>
      <c r="L194" s="156"/>
      <c r="M194" s="115">
        <f t="shared" si="24"/>
        <v>0</v>
      </c>
      <c r="N194" s="156"/>
      <c r="O194" s="170" t="str">
        <f t="shared" si="23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19"/>
      <c r="G195" s="19"/>
      <c r="H195" s="115"/>
      <c r="I195" s="156"/>
      <c r="J195" s="180" t="str">
        <f t="shared" si="22"/>
        <v xml:space="preserve"> </v>
      </c>
      <c r="K195" s="156">
        <v>0</v>
      </c>
      <c r="L195" s="156"/>
      <c r="M195" s="115">
        <f t="shared" si="24"/>
        <v>0</v>
      </c>
      <c r="N195" s="156"/>
      <c r="O195" s="170" t="str">
        <f t="shared" si="23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19"/>
      <c r="G196" s="19"/>
      <c r="H196" s="115"/>
      <c r="I196" s="156"/>
      <c r="J196" s="180" t="str">
        <f t="shared" si="22"/>
        <v xml:space="preserve"> </v>
      </c>
      <c r="K196" s="156">
        <v>0</v>
      </c>
      <c r="L196" s="156"/>
      <c r="M196" s="115">
        <f t="shared" si="24"/>
        <v>0</v>
      </c>
      <c r="N196" s="156"/>
      <c r="O196" s="170" t="str">
        <f t="shared" si="23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19"/>
      <c r="G197" s="19"/>
      <c r="H197" s="115"/>
      <c r="I197" s="156"/>
      <c r="J197" s="180" t="str">
        <f t="shared" si="22"/>
        <v xml:space="preserve"> </v>
      </c>
      <c r="K197" s="156">
        <v>0</v>
      </c>
      <c r="L197" s="156"/>
      <c r="M197" s="115">
        <f t="shared" si="24"/>
        <v>0</v>
      </c>
      <c r="N197" s="156"/>
      <c r="O197" s="170" t="str">
        <f t="shared" si="23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17"/>
      <c r="G198" s="17"/>
      <c r="H198" s="115"/>
      <c r="I198" s="156"/>
      <c r="J198" s="180" t="str">
        <f t="shared" si="22"/>
        <v xml:space="preserve"> </v>
      </c>
      <c r="K198" s="156">
        <v>0</v>
      </c>
      <c r="L198" s="156"/>
      <c r="M198" s="115">
        <f t="shared" si="24"/>
        <v>0</v>
      </c>
      <c r="N198" s="156"/>
      <c r="O198" s="170" t="str">
        <f t="shared" si="23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17"/>
      <c r="G199" s="17"/>
      <c r="H199" s="115"/>
      <c r="I199" s="156"/>
      <c r="J199" s="180" t="str">
        <f t="shared" si="22"/>
        <v xml:space="preserve"> </v>
      </c>
      <c r="K199" s="156">
        <v>0</v>
      </c>
      <c r="L199" s="156"/>
      <c r="M199" s="115">
        <f t="shared" si="24"/>
        <v>0</v>
      </c>
      <c r="N199" s="156"/>
      <c r="O199" s="170" t="str">
        <f t="shared" si="23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17"/>
      <c r="G200" s="17"/>
      <c r="H200" s="115"/>
      <c r="I200" s="156"/>
      <c r="J200" s="180" t="str">
        <f t="shared" ref="J200:J263" si="30">IF(H200=0," ",I200/H200)</f>
        <v xml:space="preserve"> </v>
      </c>
      <c r="K200" s="156">
        <v>0</v>
      </c>
      <c r="L200" s="156"/>
      <c r="M200" s="115">
        <f t="shared" si="24"/>
        <v>0</v>
      </c>
      <c r="N200" s="156"/>
      <c r="O200" s="170" t="str">
        <f t="shared" ref="O200:O263" si="31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17"/>
      <c r="G201" s="17"/>
      <c r="H201" s="115"/>
      <c r="I201" s="156"/>
      <c r="J201" s="180" t="str">
        <f t="shared" si="30"/>
        <v xml:space="preserve"> </v>
      </c>
      <c r="K201" s="156">
        <v>0</v>
      </c>
      <c r="L201" s="156"/>
      <c r="M201" s="115">
        <f t="shared" ref="M201:M264" si="32">SUM(K201:L201)</f>
        <v>0</v>
      </c>
      <c r="N201" s="156"/>
      <c r="O201" s="170" t="str">
        <f t="shared" si="31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17"/>
      <c r="G202" s="17"/>
      <c r="H202" s="115"/>
      <c r="I202" s="156"/>
      <c r="J202" s="180" t="str">
        <f t="shared" si="30"/>
        <v xml:space="preserve"> </v>
      </c>
      <c r="K202" s="156">
        <v>0</v>
      </c>
      <c r="L202" s="156"/>
      <c r="M202" s="115">
        <f t="shared" si="32"/>
        <v>0</v>
      </c>
      <c r="N202" s="156"/>
      <c r="O202" s="170" t="str">
        <f t="shared" si="31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17"/>
      <c r="G203" s="17"/>
      <c r="H203" s="115"/>
      <c r="I203" s="156"/>
      <c r="J203" s="180" t="str">
        <f t="shared" si="30"/>
        <v xml:space="preserve"> </v>
      </c>
      <c r="K203" s="156">
        <v>0</v>
      </c>
      <c r="L203" s="156"/>
      <c r="M203" s="115">
        <f t="shared" si="32"/>
        <v>0</v>
      </c>
      <c r="N203" s="156"/>
      <c r="O203" s="170" t="str">
        <f t="shared" si="31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17"/>
      <c r="G204" s="17"/>
      <c r="H204" s="115"/>
      <c r="I204" s="156"/>
      <c r="J204" s="180" t="str">
        <f t="shared" si="30"/>
        <v xml:space="preserve"> </v>
      </c>
      <c r="K204" s="156">
        <v>0</v>
      </c>
      <c r="L204" s="156"/>
      <c r="M204" s="115">
        <f t="shared" si="32"/>
        <v>0</v>
      </c>
      <c r="N204" s="156"/>
      <c r="O204" s="170" t="str">
        <f t="shared" si="31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17"/>
      <c r="G205" s="17"/>
      <c r="H205" s="115"/>
      <c r="I205" s="156"/>
      <c r="J205" s="180" t="str">
        <f t="shared" si="30"/>
        <v xml:space="preserve"> </v>
      </c>
      <c r="K205" s="156">
        <v>0</v>
      </c>
      <c r="L205" s="156"/>
      <c r="M205" s="115">
        <f t="shared" si="32"/>
        <v>0</v>
      </c>
      <c r="N205" s="156"/>
      <c r="O205" s="170" t="str">
        <f t="shared" si="31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17"/>
      <c r="G206" s="17"/>
      <c r="H206" s="115"/>
      <c r="I206" s="156"/>
      <c r="J206" s="180" t="str">
        <f t="shared" si="30"/>
        <v xml:space="preserve"> </v>
      </c>
      <c r="K206" s="156">
        <v>0</v>
      </c>
      <c r="L206" s="156"/>
      <c r="M206" s="115">
        <f t="shared" si="32"/>
        <v>0</v>
      </c>
      <c r="N206" s="156"/>
      <c r="O206" s="170" t="str">
        <f t="shared" si="31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17"/>
      <c r="G207" s="17"/>
      <c r="H207" s="115"/>
      <c r="I207" s="156"/>
      <c r="J207" s="180" t="str">
        <f t="shared" si="30"/>
        <v xml:space="preserve"> </v>
      </c>
      <c r="K207" s="156">
        <v>0</v>
      </c>
      <c r="L207" s="156"/>
      <c r="M207" s="115">
        <f t="shared" si="32"/>
        <v>0</v>
      </c>
      <c r="N207" s="156"/>
      <c r="O207" s="170" t="str">
        <f t="shared" si="31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17"/>
      <c r="G208" s="17"/>
      <c r="H208" s="115"/>
      <c r="I208" s="156"/>
      <c r="J208" s="180" t="str">
        <f t="shared" si="30"/>
        <v xml:space="preserve"> </v>
      </c>
      <c r="K208" s="156">
        <v>0</v>
      </c>
      <c r="L208" s="156"/>
      <c r="M208" s="115">
        <f t="shared" si="32"/>
        <v>0</v>
      </c>
      <c r="N208" s="156"/>
      <c r="O208" s="170" t="str">
        <f t="shared" si="31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17"/>
      <c r="G209" s="17"/>
      <c r="H209" s="115"/>
      <c r="I209" s="156"/>
      <c r="J209" s="180" t="str">
        <f t="shared" si="30"/>
        <v xml:space="preserve"> </v>
      </c>
      <c r="K209" s="156">
        <v>0</v>
      </c>
      <c r="L209" s="156"/>
      <c r="M209" s="115">
        <f t="shared" si="32"/>
        <v>0</v>
      </c>
      <c r="N209" s="156"/>
      <c r="O209" s="170" t="str">
        <f t="shared" si="31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17"/>
      <c r="G210" s="17"/>
      <c r="H210" s="115"/>
      <c r="I210" s="156"/>
      <c r="J210" s="180" t="str">
        <f t="shared" si="30"/>
        <v xml:space="preserve"> </v>
      </c>
      <c r="K210" s="156">
        <v>0</v>
      </c>
      <c r="L210" s="156"/>
      <c r="M210" s="115">
        <f t="shared" si="32"/>
        <v>0</v>
      </c>
      <c r="N210" s="156"/>
      <c r="O210" s="170" t="str">
        <f t="shared" si="31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17"/>
      <c r="G211" s="17"/>
      <c r="H211" s="115"/>
      <c r="I211" s="156"/>
      <c r="J211" s="180" t="str">
        <f t="shared" si="30"/>
        <v xml:space="preserve"> </v>
      </c>
      <c r="K211" s="156">
        <v>0</v>
      </c>
      <c r="L211" s="156"/>
      <c r="M211" s="115">
        <f t="shared" si="32"/>
        <v>0</v>
      </c>
      <c r="N211" s="156"/>
      <c r="O211" s="170" t="str">
        <f t="shared" si="31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17"/>
      <c r="G212" s="17"/>
      <c r="H212" s="115"/>
      <c r="I212" s="156"/>
      <c r="J212" s="180" t="str">
        <f t="shared" si="30"/>
        <v xml:space="preserve"> </v>
      </c>
      <c r="K212" s="156">
        <v>0</v>
      </c>
      <c r="L212" s="156"/>
      <c r="M212" s="115">
        <f t="shared" si="32"/>
        <v>0</v>
      </c>
      <c r="N212" s="156"/>
      <c r="O212" s="170" t="str">
        <f t="shared" si="31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17"/>
      <c r="G213" s="17"/>
      <c r="H213" s="115"/>
      <c r="I213" s="156"/>
      <c r="J213" s="180" t="str">
        <f t="shared" si="30"/>
        <v xml:space="preserve"> </v>
      </c>
      <c r="K213" s="156">
        <v>0</v>
      </c>
      <c r="L213" s="156"/>
      <c r="M213" s="115">
        <f t="shared" si="32"/>
        <v>0</v>
      </c>
      <c r="N213" s="156"/>
      <c r="O213" s="170" t="str">
        <f t="shared" si="31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18">
        <f>F185+F186+F189+F191+F198+F199+F200+F201+F205+F210</f>
        <v>0</v>
      </c>
      <c r="G214" s="18">
        <f t="shared" ref="G214:M214" si="33">G185+G186+G189+G191+G198+G199+G200+G201+G205+G210</f>
        <v>0</v>
      </c>
      <c r="H214" s="116">
        <f t="shared" si="33"/>
        <v>0</v>
      </c>
      <c r="I214" s="116">
        <f t="shared" si="33"/>
        <v>0</v>
      </c>
      <c r="J214" s="116" t="e">
        <f t="shared" si="33"/>
        <v>#VALUE!</v>
      </c>
      <c r="K214" s="116">
        <f t="shared" si="33"/>
        <v>0</v>
      </c>
      <c r="L214" s="116">
        <f t="shared" si="33"/>
        <v>0</v>
      </c>
      <c r="M214" s="116">
        <f t="shared" si="33"/>
        <v>0</v>
      </c>
      <c r="N214" s="156"/>
      <c r="O214" s="170" t="str">
        <f t="shared" si="31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17"/>
      <c r="G215" s="17"/>
      <c r="H215" s="115"/>
      <c r="I215" s="156"/>
      <c r="J215" s="180" t="str">
        <f t="shared" si="30"/>
        <v xml:space="preserve"> </v>
      </c>
      <c r="K215" s="156">
        <v>0</v>
      </c>
      <c r="L215" s="156"/>
      <c r="M215" s="115">
        <f t="shared" si="32"/>
        <v>0</v>
      </c>
      <c r="N215" s="156"/>
      <c r="O215" s="170" t="str">
        <f t="shared" si="31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17"/>
      <c r="G216" s="17"/>
      <c r="H216" s="115"/>
      <c r="I216" s="156"/>
      <c r="J216" s="180" t="str">
        <f t="shared" si="30"/>
        <v xml:space="preserve"> </v>
      </c>
      <c r="K216" s="156">
        <v>0</v>
      </c>
      <c r="L216" s="156"/>
      <c r="M216" s="115">
        <f t="shared" si="32"/>
        <v>0</v>
      </c>
      <c r="N216" s="156"/>
      <c r="O216" s="170" t="str">
        <f t="shared" si="31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17"/>
      <c r="G217" s="17"/>
      <c r="H217" s="115"/>
      <c r="I217" s="156"/>
      <c r="J217" s="180" t="str">
        <f t="shared" si="30"/>
        <v xml:space="preserve"> </v>
      </c>
      <c r="K217" s="156">
        <v>0</v>
      </c>
      <c r="L217" s="156"/>
      <c r="M217" s="115">
        <f t="shared" si="32"/>
        <v>0</v>
      </c>
      <c r="N217" s="156"/>
      <c r="O217" s="170" t="str">
        <f t="shared" si="31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17"/>
      <c r="G218" s="17"/>
      <c r="H218" s="115"/>
      <c r="I218" s="156"/>
      <c r="J218" s="180" t="str">
        <f t="shared" si="30"/>
        <v xml:space="preserve"> </v>
      </c>
      <c r="K218" s="156">
        <v>0</v>
      </c>
      <c r="L218" s="156"/>
      <c r="M218" s="115">
        <f t="shared" si="32"/>
        <v>0</v>
      </c>
      <c r="N218" s="156"/>
      <c r="O218" s="170" t="str">
        <f t="shared" si="31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17"/>
      <c r="G219" s="17"/>
      <c r="H219" s="115"/>
      <c r="I219" s="156"/>
      <c r="J219" s="180" t="str">
        <f t="shared" si="30"/>
        <v xml:space="preserve"> </v>
      </c>
      <c r="K219" s="156">
        <v>0</v>
      </c>
      <c r="L219" s="156"/>
      <c r="M219" s="115">
        <f t="shared" si="32"/>
        <v>0</v>
      </c>
      <c r="N219" s="156"/>
      <c r="O219" s="170" t="str">
        <f t="shared" si="31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17"/>
      <c r="G220" s="17"/>
      <c r="H220" s="115"/>
      <c r="I220" s="156"/>
      <c r="J220" s="180" t="str">
        <f t="shared" si="30"/>
        <v xml:space="preserve"> </v>
      </c>
      <c r="K220" s="156">
        <v>0</v>
      </c>
      <c r="L220" s="156"/>
      <c r="M220" s="115">
        <f t="shared" si="32"/>
        <v>0</v>
      </c>
      <c r="N220" s="156"/>
      <c r="O220" s="170" t="str">
        <f t="shared" si="31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17"/>
      <c r="G221" s="17"/>
      <c r="H221" s="115"/>
      <c r="I221" s="156"/>
      <c r="J221" s="180" t="str">
        <f t="shared" si="30"/>
        <v xml:space="preserve"> </v>
      </c>
      <c r="K221" s="156">
        <v>0</v>
      </c>
      <c r="L221" s="156"/>
      <c r="M221" s="115">
        <f t="shared" si="32"/>
        <v>0</v>
      </c>
      <c r="N221" s="156"/>
      <c r="O221" s="170" t="str">
        <f t="shared" si="31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17"/>
      <c r="G222" s="17"/>
      <c r="H222" s="115"/>
      <c r="I222" s="156"/>
      <c r="J222" s="180" t="str">
        <f t="shared" si="30"/>
        <v xml:space="preserve"> </v>
      </c>
      <c r="K222" s="156">
        <v>0</v>
      </c>
      <c r="L222" s="156"/>
      <c r="M222" s="115">
        <f t="shared" si="32"/>
        <v>0</v>
      </c>
      <c r="N222" s="156"/>
      <c r="O222" s="170" t="str">
        <f t="shared" si="31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L223" si="34">G215+G217+G219+G220+G222</f>
        <v>0</v>
      </c>
      <c r="H223" s="116">
        <f t="shared" si="34"/>
        <v>0</v>
      </c>
      <c r="I223" s="116">
        <f t="shared" si="34"/>
        <v>0</v>
      </c>
      <c r="J223" s="116" t="e">
        <f t="shared" si="34"/>
        <v>#VALUE!</v>
      </c>
      <c r="K223" s="116">
        <f t="shared" si="34"/>
        <v>0</v>
      </c>
      <c r="L223" s="116">
        <f t="shared" si="34"/>
        <v>0</v>
      </c>
      <c r="M223" s="115">
        <f t="shared" si="32"/>
        <v>0</v>
      </c>
      <c r="N223" s="156"/>
      <c r="O223" s="170" t="str">
        <f t="shared" si="31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17"/>
      <c r="G224" s="17"/>
      <c r="H224" s="115"/>
      <c r="I224" s="156"/>
      <c r="J224" s="180" t="str">
        <f t="shared" si="30"/>
        <v xml:space="preserve"> </v>
      </c>
      <c r="K224" s="156">
        <v>0</v>
      </c>
      <c r="L224" s="156"/>
      <c r="M224" s="115">
        <f t="shared" si="32"/>
        <v>0</v>
      </c>
      <c r="N224" s="156"/>
      <c r="O224" s="170" t="str">
        <f t="shared" si="31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M225" si="35">SUM(G226:G235)</f>
        <v>0</v>
      </c>
      <c r="H225" s="115">
        <f t="shared" si="35"/>
        <v>0</v>
      </c>
      <c r="I225" s="115">
        <f t="shared" si="35"/>
        <v>0</v>
      </c>
      <c r="J225" s="115">
        <f t="shared" si="35"/>
        <v>0</v>
      </c>
      <c r="K225" s="115">
        <f t="shared" si="35"/>
        <v>0</v>
      </c>
      <c r="L225" s="115">
        <f t="shared" si="35"/>
        <v>0</v>
      </c>
      <c r="M225" s="115">
        <f t="shared" si="35"/>
        <v>0</v>
      </c>
      <c r="N225" s="156"/>
      <c r="O225" s="170" t="str">
        <f t="shared" si="31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19"/>
      <c r="G226" s="19"/>
      <c r="H226" s="115"/>
      <c r="I226" s="156"/>
      <c r="J226" s="180" t="str">
        <f t="shared" si="30"/>
        <v xml:space="preserve"> </v>
      </c>
      <c r="K226" s="156">
        <v>0</v>
      </c>
      <c r="L226" s="156"/>
      <c r="M226" s="115">
        <f t="shared" si="32"/>
        <v>0</v>
      </c>
      <c r="N226" s="156"/>
      <c r="O226" s="170" t="str">
        <f t="shared" si="31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19"/>
      <c r="G227" s="19"/>
      <c r="H227" s="115"/>
      <c r="I227" s="156"/>
      <c r="J227" s="180" t="str">
        <f t="shared" si="30"/>
        <v xml:space="preserve"> </v>
      </c>
      <c r="K227" s="156">
        <v>0</v>
      </c>
      <c r="L227" s="156"/>
      <c r="M227" s="115">
        <f t="shared" si="32"/>
        <v>0</v>
      </c>
      <c r="N227" s="156"/>
      <c r="O227" s="170" t="str">
        <f t="shared" si="31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19"/>
      <c r="G228" s="19"/>
      <c r="H228" s="115"/>
      <c r="I228" s="156"/>
      <c r="J228" s="180" t="str">
        <f t="shared" si="30"/>
        <v xml:space="preserve"> </v>
      </c>
      <c r="K228" s="156">
        <v>0</v>
      </c>
      <c r="L228" s="156"/>
      <c r="M228" s="115">
        <f t="shared" si="32"/>
        <v>0</v>
      </c>
      <c r="N228" s="156"/>
      <c r="O228" s="170" t="str">
        <f t="shared" si="31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19"/>
      <c r="G229" s="19"/>
      <c r="H229" s="115"/>
      <c r="I229" s="156"/>
      <c r="J229" s="180" t="str">
        <f t="shared" si="30"/>
        <v xml:space="preserve"> </v>
      </c>
      <c r="K229" s="156">
        <v>0</v>
      </c>
      <c r="L229" s="156"/>
      <c r="M229" s="115">
        <f t="shared" si="32"/>
        <v>0</v>
      </c>
      <c r="N229" s="156"/>
      <c r="O229" s="170" t="str">
        <f t="shared" si="31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19"/>
      <c r="G230" s="19"/>
      <c r="H230" s="115"/>
      <c r="I230" s="156"/>
      <c r="J230" s="180" t="str">
        <f t="shared" si="30"/>
        <v xml:space="preserve"> </v>
      </c>
      <c r="K230" s="156">
        <v>0</v>
      </c>
      <c r="L230" s="156"/>
      <c r="M230" s="115">
        <f t="shared" si="32"/>
        <v>0</v>
      </c>
      <c r="N230" s="156"/>
      <c r="O230" s="170" t="str">
        <f t="shared" si="31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19"/>
      <c r="G231" s="19"/>
      <c r="H231" s="115"/>
      <c r="I231" s="156"/>
      <c r="J231" s="180" t="str">
        <f t="shared" si="30"/>
        <v xml:space="preserve"> </v>
      </c>
      <c r="K231" s="156">
        <v>0</v>
      </c>
      <c r="L231" s="156"/>
      <c r="M231" s="115">
        <f t="shared" si="32"/>
        <v>0</v>
      </c>
      <c r="N231" s="156"/>
      <c r="O231" s="170" t="str">
        <f t="shared" si="31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19"/>
      <c r="G232" s="19"/>
      <c r="H232" s="115"/>
      <c r="I232" s="156"/>
      <c r="J232" s="180" t="str">
        <f t="shared" si="30"/>
        <v xml:space="preserve"> </v>
      </c>
      <c r="K232" s="156">
        <v>0</v>
      </c>
      <c r="L232" s="156"/>
      <c r="M232" s="115">
        <f t="shared" si="32"/>
        <v>0</v>
      </c>
      <c r="N232" s="156"/>
      <c r="O232" s="170" t="str">
        <f t="shared" si="31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19"/>
      <c r="G233" s="19"/>
      <c r="H233" s="115"/>
      <c r="I233" s="156"/>
      <c r="J233" s="180" t="str">
        <f t="shared" si="30"/>
        <v xml:space="preserve"> </v>
      </c>
      <c r="K233" s="156">
        <v>0</v>
      </c>
      <c r="L233" s="156"/>
      <c r="M233" s="115">
        <f t="shared" si="32"/>
        <v>0</v>
      </c>
      <c r="N233" s="156"/>
      <c r="O233" s="170" t="str">
        <f t="shared" si="31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19"/>
      <c r="G234" s="19"/>
      <c r="H234" s="115"/>
      <c r="I234" s="156"/>
      <c r="J234" s="180" t="str">
        <f t="shared" si="30"/>
        <v xml:space="preserve"> </v>
      </c>
      <c r="K234" s="156">
        <v>0</v>
      </c>
      <c r="L234" s="156"/>
      <c r="M234" s="115">
        <f t="shared" si="32"/>
        <v>0</v>
      </c>
      <c r="N234" s="197"/>
      <c r="O234" s="170" t="str">
        <f t="shared" si="31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19"/>
      <c r="G235" s="19"/>
      <c r="H235" s="115"/>
      <c r="I235" s="156"/>
      <c r="J235" s="180" t="str">
        <f t="shared" si="30"/>
        <v xml:space="preserve"> </v>
      </c>
      <c r="K235" s="156">
        <v>0</v>
      </c>
      <c r="L235" s="156"/>
      <c r="M235" s="115">
        <f t="shared" si="32"/>
        <v>0</v>
      </c>
      <c r="N235" s="156"/>
      <c r="O235" s="170" t="str">
        <f t="shared" si="31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36">SUM(G237:G246)</f>
        <v>0</v>
      </c>
      <c r="H236" s="115">
        <f t="shared" si="36"/>
        <v>0</v>
      </c>
      <c r="I236" s="156"/>
      <c r="J236" s="180" t="str">
        <f t="shared" si="30"/>
        <v xml:space="preserve"> </v>
      </c>
      <c r="K236" s="156">
        <v>0</v>
      </c>
      <c r="L236" s="156"/>
      <c r="M236" s="115">
        <f t="shared" si="32"/>
        <v>0</v>
      </c>
      <c r="N236" s="156"/>
      <c r="O236" s="170" t="str">
        <f t="shared" si="31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19"/>
      <c r="G237" s="19"/>
      <c r="H237" s="115"/>
      <c r="I237" s="156"/>
      <c r="J237" s="180" t="str">
        <f t="shared" si="30"/>
        <v xml:space="preserve"> </v>
      </c>
      <c r="K237" s="156">
        <v>0</v>
      </c>
      <c r="L237" s="156"/>
      <c r="M237" s="115">
        <f t="shared" si="32"/>
        <v>0</v>
      </c>
      <c r="N237" s="156"/>
      <c r="O237" s="170" t="str">
        <f t="shared" si="31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19"/>
      <c r="G238" s="19"/>
      <c r="H238" s="115"/>
      <c r="I238" s="156"/>
      <c r="J238" s="180" t="str">
        <f t="shared" si="30"/>
        <v xml:space="preserve"> </v>
      </c>
      <c r="K238" s="156">
        <v>0</v>
      </c>
      <c r="L238" s="156"/>
      <c r="M238" s="115">
        <f t="shared" si="32"/>
        <v>0</v>
      </c>
      <c r="N238" s="156"/>
      <c r="O238" s="170" t="str">
        <f t="shared" si="31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19"/>
      <c r="G239" s="19"/>
      <c r="H239" s="115"/>
      <c r="I239" s="156"/>
      <c r="J239" s="180" t="str">
        <f t="shared" si="30"/>
        <v xml:space="preserve"> </v>
      </c>
      <c r="K239" s="156">
        <v>0</v>
      </c>
      <c r="L239" s="156"/>
      <c r="M239" s="115">
        <f t="shared" si="32"/>
        <v>0</v>
      </c>
      <c r="N239" s="156"/>
      <c r="O239" s="170" t="str">
        <f t="shared" si="31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19"/>
      <c r="G240" s="19"/>
      <c r="H240" s="115"/>
      <c r="I240" s="156"/>
      <c r="J240" s="180" t="str">
        <f t="shared" si="30"/>
        <v xml:space="preserve"> </v>
      </c>
      <c r="K240" s="156">
        <v>0</v>
      </c>
      <c r="L240" s="156"/>
      <c r="M240" s="115">
        <f t="shared" si="32"/>
        <v>0</v>
      </c>
      <c r="N240" s="156"/>
      <c r="O240" s="170" t="str">
        <f t="shared" si="31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19"/>
      <c r="G241" s="19"/>
      <c r="H241" s="115"/>
      <c r="I241" s="156"/>
      <c r="J241" s="180" t="str">
        <f t="shared" si="30"/>
        <v xml:space="preserve"> </v>
      </c>
      <c r="K241" s="156">
        <v>0</v>
      </c>
      <c r="L241" s="156"/>
      <c r="M241" s="115">
        <f t="shared" si="32"/>
        <v>0</v>
      </c>
      <c r="N241" s="156"/>
      <c r="O241" s="170" t="str">
        <f t="shared" si="31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19"/>
      <c r="G242" s="19"/>
      <c r="H242" s="115"/>
      <c r="I242" s="156"/>
      <c r="J242" s="180" t="str">
        <f t="shared" si="30"/>
        <v xml:space="preserve"> </v>
      </c>
      <c r="K242" s="156">
        <v>0</v>
      </c>
      <c r="L242" s="156"/>
      <c r="M242" s="115">
        <f t="shared" si="32"/>
        <v>0</v>
      </c>
      <c r="N242" s="156"/>
      <c r="O242" s="170" t="str">
        <f t="shared" si="31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19"/>
      <c r="G243" s="19"/>
      <c r="H243" s="115"/>
      <c r="I243" s="156"/>
      <c r="J243" s="180" t="str">
        <f t="shared" si="30"/>
        <v xml:space="preserve"> </v>
      </c>
      <c r="K243" s="156">
        <v>0</v>
      </c>
      <c r="L243" s="156"/>
      <c r="M243" s="115">
        <f t="shared" si="32"/>
        <v>0</v>
      </c>
      <c r="N243" s="156"/>
      <c r="O243" s="170" t="str">
        <f t="shared" si="31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19"/>
      <c r="G244" s="19"/>
      <c r="H244" s="115"/>
      <c r="I244" s="156"/>
      <c r="J244" s="180" t="str">
        <f t="shared" si="30"/>
        <v xml:space="preserve"> </v>
      </c>
      <c r="K244" s="156">
        <v>0</v>
      </c>
      <c r="L244" s="156"/>
      <c r="M244" s="115">
        <f t="shared" si="32"/>
        <v>0</v>
      </c>
      <c r="N244" s="156"/>
      <c r="O244" s="170" t="str">
        <f t="shared" si="31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19"/>
      <c r="G245" s="19"/>
      <c r="H245" s="115"/>
      <c r="I245" s="156"/>
      <c r="J245" s="180" t="str">
        <f t="shared" si="30"/>
        <v xml:space="preserve"> </v>
      </c>
      <c r="K245" s="156">
        <v>0</v>
      </c>
      <c r="L245" s="156"/>
      <c r="M245" s="115">
        <f t="shared" si="32"/>
        <v>0</v>
      </c>
      <c r="N245" s="156"/>
      <c r="O245" s="170" t="str">
        <f t="shared" si="31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19"/>
      <c r="G246" s="19"/>
      <c r="H246" s="115"/>
      <c r="I246" s="156"/>
      <c r="J246" s="180" t="str">
        <f t="shared" si="30"/>
        <v xml:space="preserve"> </v>
      </c>
      <c r="K246" s="156">
        <v>0</v>
      </c>
      <c r="L246" s="156"/>
      <c r="M246" s="115">
        <f t="shared" si="32"/>
        <v>0</v>
      </c>
      <c r="N246" s="156"/>
      <c r="O246" s="170" t="str">
        <f t="shared" si="31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37">G224+G225+G236</f>
        <v>0</v>
      </c>
      <c r="H247" s="116">
        <f t="shared" si="37"/>
        <v>0</v>
      </c>
      <c r="I247" s="156"/>
      <c r="J247" s="180" t="str">
        <f t="shared" si="30"/>
        <v xml:space="preserve"> </v>
      </c>
      <c r="K247" s="156">
        <v>0</v>
      </c>
      <c r="L247" s="156"/>
      <c r="M247" s="115">
        <f t="shared" si="32"/>
        <v>0</v>
      </c>
      <c r="N247" s="156"/>
      <c r="O247" s="170" t="str">
        <f t="shared" si="31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17"/>
      <c r="G248" s="17"/>
      <c r="H248" s="115"/>
      <c r="I248" s="156"/>
      <c r="J248" s="180" t="str">
        <f t="shared" si="30"/>
        <v xml:space="preserve"> </v>
      </c>
      <c r="K248" s="156">
        <v>0</v>
      </c>
      <c r="L248" s="156"/>
      <c r="M248" s="115">
        <f t="shared" si="32"/>
        <v>0</v>
      </c>
      <c r="N248" s="156"/>
      <c r="O248" s="170" t="str">
        <f t="shared" si="31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38">SUM(G250:G259)</f>
        <v>0</v>
      </c>
      <c r="H249" s="115">
        <f t="shared" si="38"/>
        <v>0</v>
      </c>
      <c r="I249" s="156"/>
      <c r="J249" s="180" t="str">
        <f t="shared" si="30"/>
        <v xml:space="preserve"> </v>
      </c>
      <c r="K249" s="156">
        <v>0</v>
      </c>
      <c r="L249" s="156"/>
      <c r="M249" s="115">
        <f t="shared" si="32"/>
        <v>0</v>
      </c>
      <c r="N249" s="156"/>
      <c r="O249" s="170" t="str">
        <f t="shared" si="31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19"/>
      <c r="G250" s="19"/>
      <c r="H250" s="115"/>
      <c r="I250" s="156"/>
      <c r="J250" s="180" t="str">
        <f t="shared" si="30"/>
        <v xml:space="preserve"> </v>
      </c>
      <c r="K250" s="156">
        <v>0</v>
      </c>
      <c r="L250" s="156"/>
      <c r="M250" s="115">
        <f t="shared" si="32"/>
        <v>0</v>
      </c>
      <c r="N250" s="156"/>
      <c r="O250" s="170" t="str">
        <f t="shared" si="31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19"/>
      <c r="G251" s="19"/>
      <c r="H251" s="115"/>
      <c r="I251" s="156"/>
      <c r="J251" s="180" t="str">
        <f t="shared" si="30"/>
        <v xml:space="preserve"> </v>
      </c>
      <c r="K251" s="156">
        <v>0</v>
      </c>
      <c r="L251" s="156"/>
      <c r="M251" s="115">
        <f t="shared" si="32"/>
        <v>0</v>
      </c>
      <c r="N251" s="156"/>
      <c r="O251" s="170" t="str">
        <f t="shared" si="31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19"/>
      <c r="G252" s="19"/>
      <c r="H252" s="115"/>
      <c r="I252" s="156"/>
      <c r="J252" s="180" t="str">
        <f t="shared" si="30"/>
        <v xml:space="preserve"> </v>
      </c>
      <c r="K252" s="156">
        <v>0</v>
      </c>
      <c r="L252" s="156"/>
      <c r="M252" s="115">
        <f t="shared" si="32"/>
        <v>0</v>
      </c>
      <c r="N252" s="156"/>
      <c r="O252" s="170" t="str">
        <f t="shared" si="31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19"/>
      <c r="G253" s="19"/>
      <c r="H253" s="115"/>
      <c r="I253" s="156"/>
      <c r="J253" s="180" t="str">
        <f t="shared" si="30"/>
        <v xml:space="preserve"> </v>
      </c>
      <c r="K253" s="156">
        <v>0</v>
      </c>
      <c r="L253" s="156"/>
      <c r="M253" s="115">
        <f t="shared" si="32"/>
        <v>0</v>
      </c>
      <c r="N253" s="156"/>
      <c r="O253" s="170" t="str">
        <f t="shared" si="31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19"/>
      <c r="G254" s="19"/>
      <c r="H254" s="115"/>
      <c r="I254" s="156"/>
      <c r="J254" s="180" t="str">
        <f t="shared" si="30"/>
        <v xml:space="preserve"> </v>
      </c>
      <c r="K254" s="156">
        <v>0</v>
      </c>
      <c r="L254" s="156"/>
      <c r="M254" s="115">
        <f t="shared" si="32"/>
        <v>0</v>
      </c>
      <c r="N254" s="156"/>
      <c r="O254" s="170" t="str">
        <f t="shared" si="31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19"/>
      <c r="G255" s="19"/>
      <c r="H255" s="115"/>
      <c r="I255" s="156"/>
      <c r="J255" s="180" t="str">
        <f t="shared" si="30"/>
        <v xml:space="preserve"> </v>
      </c>
      <c r="K255" s="156">
        <v>0</v>
      </c>
      <c r="L255" s="156"/>
      <c r="M255" s="115">
        <f t="shared" si="32"/>
        <v>0</v>
      </c>
      <c r="N255" s="156"/>
      <c r="O255" s="170" t="str">
        <f t="shared" si="31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19"/>
      <c r="G256" s="19"/>
      <c r="H256" s="115"/>
      <c r="I256" s="156"/>
      <c r="J256" s="180" t="str">
        <f t="shared" si="30"/>
        <v xml:space="preserve"> </v>
      </c>
      <c r="K256" s="156">
        <v>0</v>
      </c>
      <c r="L256" s="156"/>
      <c r="M256" s="115">
        <f t="shared" si="32"/>
        <v>0</v>
      </c>
      <c r="N256" s="156"/>
      <c r="O256" s="170" t="str">
        <f t="shared" si="31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19"/>
      <c r="G257" s="19"/>
      <c r="H257" s="115"/>
      <c r="I257" s="156"/>
      <c r="J257" s="180" t="str">
        <f t="shared" si="30"/>
        <v xml:space="preserve"> </v>
      </c>
      <c r="K257" s="156">
        <v>0</v>
      </c>
      <c r="L257" s="156"/>
      <c r="M257" s="115">
        <f t="shared" si="32"/>
        <v>0</v>
      </c>
      <c r="N257" s="156"/>
      <c r="O257" s="170" t="str">
        <f t="shared" si="31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19"/>
      <c r="G258" s="19"/>
      <c r="H258" s="115"/>
      <c r="I258" s="156"/>
      <c r="J258" s="180" t="str">
        <f t="shared" si="30"/>
        <v xml:space="preserve"> </v>
      </c>
      <c r="K258" s="156">
        <v>0</v>
      </c>
      <c r="L258" s="156"/>
      <c r="M258" s="115">
        <f t="shared" si="32"/>
        <v>0</v>
      </c>
      <c r="N258" s="156"/>
      <c r="O258" s="170" t="str">
        <f t="shared" si="31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19"/>
      <c r="G259" s="19"/>
      <c r="H259" s="115"/>
      <c r="I259" s="156"/>
      <c r="J259" s="180" t="str">
        <f t="shared" si="30"/>
        <v xml:space="preserve"> </v>
      </c>
      <c r="K259" s="156">
        <v>0</v>
      </c>
      <c r="L259" s="156"/>
      <c r="M259" s="115">
        <f t="shared" si="32"/>
        <v>0</v>
      </c>
      <c r="N259" s="156"/>
      <c r="O259" s="170" t="str">
        <f t="shared" si="31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39">SUM(G261:G270)</f>
        <v>0</v>
      </c>
      <c r="H260" s="115">
        <f t="shared" si="39"/>
        <v>0</v>
      </c>
      <c r="I260" s="156"/>
      <c r="J260" s="180" t="str">
        <f t="shared" si="30"/>
        <v xml:space="preserve"> </v>
      </c>
      <c r="K260" s="156">
        <v>0</v>
      </c>
      <c r="L260" s="156"/>
      <c r="M260" s="115">
        <f t="shared" si="32"/>
        <v>0</v>
      </c>
      <c r="N260" s="156"/>
      <c r="O260" s="170" t="str">
        <f t="shared" si="31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19"/>
      <c r="G261" s="19"/>
      <c r="H261" s="115"/>
      <c r="I261" s="156"/>
      <c r="J261" s="180" t="str">
        <f t="shared" si="30"/>
        <v xml:space="preserve"> </v>
      </c>
      <c r="K261" s="156">
        <v>0</v>
      </c>
      <c r="L261" s="156"/>
      <c r="M261" s="115">
        <f t="shared" si="32"/>
        <v>0</v>
      </c>
      <c r="N261" s="156"/>
      <c r="O261" s="170" t="str">
        <f t="shared" si="31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19"/>
      <c r="G262" s="19"/>
      <c r="H262" s="115"/>
      <c r="I262" s="156"/>
      <c r="J262" s="180" t="str">
        <f t="shared" si="30"/>
        <v xml:space="preserve"> </v>
      </c>
      <c r="K262" s="156">
        <v>0</v>
      </c>
      <c r="L262" s="156"/>
      <c r="M262" s="115">
        <f t="shared" si="32"/>
        <v>0</v>
      </c>
      <c r="N262" s="156"/>
      <c r="O262" s="170" t="str">
        <f t="shared" si="31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19"/>
      <c r="G263" s="19"/>
      <c r="H263" s="115"/>
      <c r="I263" s="156"/>
      <c r="J263" s="180" t="str">
        <f t="shared" si="30"/>
        <v xml:space="preserve"> </v>
      </c>
      <c r="K263" s="156">
        <v>0</v>
      </c>
      <c r="L263" s="156"/>
      <c r="M263" s="115">
        <f t="shared" si="32"/>
        <v>0</v>
      </c>
      <c r="N263" s="156"/>
      <c r="O263" s="170" t="str">
        <f t="shared" si="31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19"/>
      <c r="G264" s="19"/>
      <c r="H264" s="115"/>
      <c r="I264" s="156"/>
      <c r="J264" s="180" t="str">
        <f t="shared" ref="J264:J271" si="40">IF(H264=0," ",I264/H264)</f>
        <v xml:space="preserve"> </v>
      </c>
      <c r="K264" s="156">
        <v>0</v>
      </c>
      <c r="L264" s="156"/>
      <c r="M264" s="115">
        <f t="shared" si="32"/>
        <v>0</v>
      </c>
      <c r="N264" s="156"/>
      <c r="O264" s="170" t="str">
        <f t="shared" ref="O264:O272" si="41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19"/>
      <c r="G265" s="19"/>
      <c r="H265" s="115"/>
      <c r="I265" s="156"/>
      <c r="J265" s="180" t="str">
        <f t="shared" si="40"/>
        <v xml:space="preserve"> </v>
      </c>
      <c r="K265" s="156">
        <v>0</v>
      </c>
      <c r="L265" s="156"/>
      <c r="M265" s="115">
        <f t="shared" ref="M265:M271" si="42">SUM(K265:L265)</f>
        <v>0</v>
      </c>
      <c r="N265" s="156"/>
      <c r="O265" s="170" t="str">
        <f t="shared" si="41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19"/>
      <c r="G266" s="19"/>
      <c r="H266" s="115"/>
      <c r="I266" s="156"/>
      <c r="J266" s="180" t="str">
        <f t="shared" si="40"/>
        <v xml:space="preserve"> </v>
      </c>
      <c r="K266" s="156">
        <v>0</v>
      </c>
      <c r="L266" s="156"/>
      <c r="M266" s="115">
        <f t="shared" si="42"/>
        <v>0</v>
      </c>
      <c r="N266" s="156"/>
      <c r="O266" s="170" t="str">
        <f t="shared" si="41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19"/>
      <c r="G267" s="19"/>
      <c r="H267" s="115"/>
      <c r="I267" s="156"/>
      <c r="J267" s="180" t="str">
        <f t="shared" si="40"/>
        <v xml:space="preserve"> </v>
      </c>
      <c r="K267" s="156">
        <v>0</v>
      </c>
      <c r="L267" s="156"/>
      <c r="M267" s="115">
        <f t="shared" si="42"/>
        <v>0</v>
      </c>
      <c r="N267" s="156"/>
      <c r="O267" s="170" t="str">
        <f t="shared" si="41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19"/>
      <c r="G268" s="19"/>
      <c r="H268" s="115"/>
      <c r="I268" s="156"/>
      <c r="J268" s="180" t="str">
        <f t="shared" si="40"/>
        <v xml:space="preserve"> </v>
      </c>
      <c r="K268" s="156">
        <v>0</v>
      </c>
      <c r="L268" s="156"/>
      <c r="M268" s="115">
        <f t="shared" si="42"/>
        <v>0</v>
      </c>
      <c r="N268" s="156"/>
      <c r="O268" s="170" t="str">
        <f t="shared" si="41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19"/>
      <c r="G269" s="19"/>
      <c r="H269" s="115"/>
      <c r="I269" s="156"/>
      <c r="J269" s="180" t="str">
        <f t="shared" si="40"/>
        <v xml:space="preserve"> </v>
      </c>
      <c r="K269" s="156">
        <v>0</v>
      </c>
      <c r="L269" s="156"/>
      <c r="M269" s="115">
        <f t="shared" si="42"/>
        <v>0</v>
      </c>
      <c r="N269" s="156"/>
      <c r="O269" s="170" t="str">
        <f t="shared" si="41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19"/>
      <c r="G270" s="19"/>
      <c r="H270" s="115"/>
      <c r="I270" s="156"/>
      <c r="J270" s="180" t="str">
        <f t="shared" si="40"/>
        <v xml:space="preserve"> </v>
      </c>
      <c r="K270" s="156">
        <v>0</v>
      </c>
      <c r="L270" s="156"/>
      <c r="M270" s="115">
        <f t="shared" si="42"/>
        <v>0</v>
      </c>
      <c r="N270" s="156"/>
      <c r="O270" s="170" t="str">
        <f t="shared" si="41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43">G248+G249+G260</f>
        <v>0</v>
      </c>
      <c r="H271" s="116">
        <f t="shared" si="43"/>
        <v>0</v>
      </c>
      <c r="I271" s="156"/>
      <c r="J271" s="180" t="str">
        <f t="shared" si="40"/>
        <v xml:space="preserve"> </v>
      </c>
      <c r="K271" s="156">
        <v>0</v>
      </c>
      <c r="L271" s="156"/>
      <c r="M271" s="115">
        <f t="shared" si="42"/>
        <v>0</v>
      </c>
      <c r="N271" s="156"/>
      <c r="O271" s="170" t="str">
        <f t="shared" si="41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18">
        <f>F50+F86+F184+F214+F223+F247+F271</f>
        <v>2549</v>
      </c>
      <c r="G272" s="18">
        <f t="shared" ref="G272:N272" si="44">G50+G86+G184+G214+G223+G247+G271</f>
        <v>-2549</v>
      </c>
      <c r="H272" s="116">
        <f t="shared" si="44"/>
        <v>0</v>
      </c>
      <c r="I272" s="116">
        <f t="shared" si="44"/>
        <v>0</v>
      </c>
      <c r="J272" s="116" t="e">
        <f t="shared" si="44"/>
        <v>#VALUE!</v>
      </c>
      <c r="K272" s="116">
        <v>2880</v>
      </c>
      <c r="L272" s="116">
        <f t="shared" si="44"/>
        <v>0</v>
      </c>
      <c r="M272" s="116">
        <f t="shared" si="44"/>
        <v>2880</v>
      </c>
      <c r="N272" s="116">
        <f t="shared" si="44"/>
        <v>1670</v>
      </c>
      <c r="O272" s="170">
        <f t="shared" si="41"/>
        <v>0.57986111111111116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36"/>
      <c r="G277" s="46"/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36"/>
      <c r="G278" s="46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36"/>
      <c r="G279" s="46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36"/>
      <c r="G280" s="46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36"/>
      <c r="G281" s="46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36"/>
      <c r="G282" s="46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36"/>
      <c r="G283" s="46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36"/>
      <c r="G284" s="46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36"/>
      <c r="G285" s="46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36"/>
      <c r="G286" s="46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36"/>
      <c r="G287" s="46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36"/>
      <c r="G288" s="46"/>
    </row>
    <row r="289" spans="1:10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36"/>
      <c r="G289" s="46"/>
    </row>
    <row r="290" spans="1:10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37"/>
      <c r="G290" s="47"/>
    </row>
    <row r="291" spans="1:10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38">
        <f>SUM(F277:F289)</f>
        <v>0</v>
      </c>
      <c r="G291" s="48"/>
      <c r="I291"/>
      <c r="J291"/>
    </row>
    <row r="292" spans="1:10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36"/>
      <c r="G292" s="46"/>
    </row>
    <row r="293" spans="1:10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36"/>
      <c r="G293" s="46"/>
    </row>
    <row r="294" spans="1:10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36"/>
      <c r="G294" s="46"/>
    </row>
    <row r="295" spans="1:10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38">
        <f>SUM(F292:F294)</f>
        <v>0</v>
      </c>
      <c r="G295" s="48"/>
      <c r="I295"/>
      <c r="J295"/>
    </row>
    <row r="296" spans="1:10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38">
        <f>F291+F295</f>
        <v>0</v>
      </c>
      <c r="G296" s="48"/>
      <c r="I296"/>
      <c r="J296"/>
    </row>
    <row r="297" spans="1:10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5">
        <f>SUM(F298:F304)</f>
        <v>0</v>
      </c>
      <c r="G297" s="48"/>
      <c r="I297"/>
      <c r="J297"/>
    </row>
    <row r="298" spans="1:10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37"/>
      <c r="G298" s="47"/>
    </row>
    <row r="299" spans="1:10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37"/>
      <c r="G299" s="47"/>
    </row>
    <row r="300" spans="1:10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37"/>
      <c r="G300" s="47"/>
    </row>
    <row r="301" spans="1:10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37"/>
      <c r="G301" s="47"/>
    </row>
    <row r="302" spans="1:10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37"/>
      <c r="G302" s="47"/>
    </row>
    <row r="303" spans="1:10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37"/>
      <c r="G303" s="47"/>
    </row>
    <row r="304" spans="1:10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37"/>
      <c r="G304" s="47"/>
    </row>
    <row r="305" spans="1:15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58"/>
      <c r="H305" s="115"/>
      <c r="I305" s="156"/>
      <c r="J305" s="180" t="str">
        <f t="shared" ref="J305:J368" si="45">IF(H305=0," ",I305/H305)</f>
        <v xml:space="preserve"> </v>
      </c>
      <c r="K305" s="156">
        <v>0</v>
      </c>
      <c r="L305" s="156"/>
      <c r="M305" s="115">
        <f>SUM(K305:L305)</f>
        <v>0</v>
      </c>
      <c r="N305" s="156"/>
      <c r="O305" s="153" t="str">
        <f t="shared" ref="O305:O368" si="46">IF(M305=0," ",N305/M305)</f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58"/>
      <c r="H306" s="115"/>
      <c r="I306" s="156"/>
      <c r="J306" s="180" t="str">
        <f t="shared" si="45"/>
        <v xml:space="preserve"> </v>
      </c>
      <c r="K306" s="156">
        <v>0</v>
      </c>
      <c r="L306" s="156"/>
      <c r="M306" s="115">
        <f t="shared" ref="M306:M369" si="47">SUM(K306:L306)</f>
        <v>0</v>
      </c>
      <c r="N306" s="156"/>
      <c r="O306" s="153" t="str">
        <f t="shared" si="46"/>
        <v xml:space="preserve"> 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115"/>
      <c r="I307" s="156"/>
      <c r="J307" s="180" t="str">
        <f t="shared" si="45"/>
        <v xml:space="preserve"> </v>
      </c>
      <c r="K307" s="156">
        <v>0</v>
      </c>
      <c r="L307" s="156"/>
      <c r="M307" s="115">
        <f t="shared" si="47"/>
        <v>0</v>
      </c>
      <c r="N307" s="156"/>
      <c r="O307" s="153" t="str">
        <f t="shared" si="46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59">
        <f t="shared" ref="G308:N308" si="48">SUM(G305:G307)</f>
        <v>0</v>
      </c>
      <c r="H308" s="116">
        <f t="shared" si="48"/>
        <v>0</v>
      </c>
      <c r="I308" s="116">
        <f t="shared" si="48"/>
        <v>0</v>
      </c>
      <c r="J308" s="116">
        <f t="shared" si="48"/>
        <v>0</v>
      </c>
      <c r="K308" s="116">
        <f t="shared" si="48"/>
        <v>0</v>
      </c>
      <c r="L308" s="116">
        <f t="shared" si="48"/>
        <v>0</v>
      </c>
      <c r="M308" s="116">
        <f t="shared" si="48"/>
        <v>0</v>
      </c>
      <c r="N308" s="116">
        <f t="shared" si="48"/>
        <v>0</v>
      </c>
      <c r="O308" s="153" t="str">
        <f t="shared" si="46"/>
        <v xml:space="preserve"> </v>
      </c>
    </row>
    <row r="309" spans="1:15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58"/>
      <c r="H309" s="115"/>
      <c r="I309" s="156"/>
      <c r="J309" s="180" t="str">
        <f t="shared" si="45"/>
        <v xml:space="preserve"> </v>
      </c>
      <c r="K309" s="156">
        <v>0</v>
      </c>
      <c r="L309" s="156"/>
      <c r="M309" s="115">
        <f t="shared" si="47"/>
        <v>0</v>
      </c>
      <c r="N309" s="156"/>
      <c r="O309" s="153" t="str">
        <f t="shared" si="46"/>
        <v xml:space="preserve"> </v>
      </c>
    </row>
    <row r="310" spans="1:15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58"/>
      <c r="H310" s="115"/>
      <c r="I310" s="156"/>
      <c r="J310" s="180" t="str">
        <f t="shared" si="45"/>
        <v xml:space="preserve"> </v>
      </c>
      <c r="K310" s="156">
        <v>0</v>
      </c>
      <c r="L310" s="156"/>
      <c r="M310" s="115">
        <f t="shared" si="47"/>
        <v>0</v>
      </c>
      <c r="N310" s="156"/>
      <c r="O310" s="153" t="str">
        <f t="shared" si="46"/>
        <v xml:space="preserve"> </v>
      </c>
    </row>
    <row r="311" spans="1:15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N311" si="49">SUM(G309:G310)</f>
        <v>0</v>
      </c>
      <c r="H311" s="116">
        <f t="shared" si="49"/>
        <v>0</v>
      </c>
      <c r="I311" s="116">
        <f t="shared" si="49"/>
        <v>0</v>
      </c>
      <c r="J311" s="116">
        <f t="shared" si="49"/>
        <v>0</v>
      </c>
      <c r="K311" s="116">
        <f t="shared" si="49"/>
        <v>0</v>
      </c>
      <c r="L311" s="116">
        <f t="shared" si="49"/>
        <v>0</v>
      </c>
      <c r="M311" s="116">
        <f t="shared" si="49"/>
        <v>0</v>
      </c>
      <c r="N311" s="116">
        <f t="shared" si="49"/>
        <v>0</v>
      </c>
      <c r="O311" s="153" t="str">
        <f t="shared" si="46"/>
        <v xml:space="preserve"> </v>
      </c>
    </row>
    <row r="312" spans="1:15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>
        <v>600</v>
      </c>
      <c r="G312" s="58">
        <v>116</v>
      </c>
      <c r="H312" s="115">
        <f>SUM(F312:G312)</f>
        <v>716</v>
      </c>
      <c r="I312" s="156">
        <v>716</v>
      </c>
      <c r="J312" s="180">
        <f t="shared" si="45"/>
        <v>1</v>
      </c>
      <c r="K312" s="156">
        <v>700</v>
      </c>
      <c r="L312" s="156"/>
      <c r="M312" s="115">
        <f t="shared" si="47"/>
        <v>700</v>
      </c>
      <c r="N312" s="156">
        <v>465</v>
      </c>
      <c r="O312" s="153">
        <f t="shared" si="46"/>
        <v>0.66428571428571426</v>
      </c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115">
        <f t="shared" ref="H313:H320" si="50">SUM(F313:G313)</f>
        <v>0</v>
      </c>
      <c r="I313" s="156"/>
      <c r="J313" s="180" t="str">
        <f t="shared" si="45"/>
        <v xml:space="preserve"> </v>
      </c>
      <c r="K313" s="156">
        <v>0</v>
      </c>
      <c r="L313" s="156"/>
      <c r="M313" s="115">
        <f t="shared" si="47"/>
        <v>0</v>
      </c>
      <c r="N313" s="156"/>
      <c r="O313" s="153" t="str">
        <f t="shared" si="46"/>
        <v xml:space="preserve"> </v>
      </c>
    </row>
    <row r="314" spans="1:15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/>
      <c r="H314" s="115">
        <f t="shared" si="50"/>
        <v>0</v>
      </c>
      <c r="I314" s="156"/>
      <c r="J314" s="180" t="str">
        <f t="shared" si="45"/>
        <v xml:space="preserve"> </v>
      </c>
      <c r="K314" s="156">
        <v>0</v>
      </c>
      <c r="L314" s="156"/>
      <c r="M314" s="115">
        <f t="shared" si="47"/>
        <v>0</v>
      </c>
      <c r="N314" s="156"/>
      <c r="O314" s="153" t="str">
        <f t="shared" si="46"/>
        <v xml:space="preserve"> </v>
      </c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115">
        <f t="shared" si="50"/>
        <v>0</v>
      </c>
      <c r="I315" s="156"/>
      <c r="J315" s="180" t="str">
        <f t="shared" si="45"/>
        <v xml:space="preserve"> </v>
      </c>
      <c r="K315" s="156">
        <v>0</v>
      </c>
      <c r="L315" s="156"/>
      <c r="M315" s="115">
        <f t="shared" si="47"/>
        <v>0</v>
      </c>
      <c r="N315" s="156"/>
      <c r="O315" s="153" t="str">
        <f t="shared" si="46"/>
        <v xml:space="preserve"> </v>
      </c>
    </row>
    <row r="316" spans="1:15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>
        <v>190</v>
      </c>
      <c r="G316" s="58"/>
      <c r="H316" s="115">
        <f t="shared" si="50"/>
        <v>190</v>
      </c>
      <c r="I316" s="156">
        <v>182</v>
      </c>
      <c r="J316" s="180">
        <f t="shared" si="45"/>
        <v>0.95789473684210524</v>
      </c>
      <c r="K316" s="156">
        <v>190</v>
      </c>
      <c r="L316" s="156"/>
      <c r="M316" s="115">
        <f t="shared" si="47"/>
        <v>190</v>
      </c>
      <c r="N316" s="156">
        <v>118</v>
      </c>
      <c r="O316" s="153">
        <f t="shared" si="46"/>
        <v>0.62105263157894741</v>
      </c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115">
        <f t="shared" si="50"/>
        <v>0</v>
      </c>
      <c r="I317" s="156"/>
      <c r="J317" s="180" t="str">
        <f t="shared" si="45"/>
        <v xml:space="preserve"> </v>
      </c>
      <c r="K317" s="156">
        <v>0</v>
      </c>
      <c r="L317" s="156"/>
      <c r="M317" s="115">
        <f t="shared" si="47"/>
        <v>0</v>
      </c>
      <c r="N317" s="156"/>
      <c r="O317" s="153" t="str">
        <f t="shared" si="46"/>
        <v xml:space="preserve"> </v>
      </c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115">
        <f t="shared" si="50"/>
        <v>0</v>
      </c>
      <c r="I318" s="156"/>
      <c r="J318" s="180" t="str">
        <f t="shared" si="45"/>
        <v xml:space="preserve"> </v>
      </c>
      <c r="K318" s="156">
        <v>0</v>
      </c>
      <c r="L318" s="156"/>
      <c r="M318" s="115">
        <f t="shared" si="47"/>
        <v>0</v>
      </c>
      <c r="N318" s="156"/>
      <c r="O318" s="153" t="str">
        <f t="shared" si="46"/>
        <v xml:space="preserve"> </v>
      </c>
    </row>
    <row r="319" spans="1:15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115">
        <f t="shared" si="50"/>
        <v>0</v>
      </c>
      <c r="I319" s="156"/>
      <c r="J319" s="180" t="str">
        <f t="shared" si="45"/>
        <v xml:space="preserve"> </v>
      </c>
      <c r="K319" s="156">
        <v>0</v>
      </c>
      <c r="L319" s="156"/>
      <c r="M319" s="115">
        <f t="shared" si="47"/>
        <v>0</v>
      </c>
      <c r="N319" s="156"/>
      <c r="O319" s="153" t="str">
        <f t="shared" si="46"/>
        <v xml:space="preserve"> 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>
        <v>300</v>
      </c>
      <c r="G320" s="58">
        <v>-244</v>
      </c>
      <c r="H320" s="115">
        <f t="shared" si="50"/>
        <v>56</v>
      </c>
      <c r="I320" s="156">
        <v>56</v>
      </c>
      <c r="J320" s="180">
        <f t="shared" si="45"/>
        <v>1</v>
      </c>
      <c r="K320" s="156">
        <v>200</v>
      </c>
      <c r="L320" s="156"/>
      <c r="M320" s="115">
        <f t="shared" si="47"/>
        <v>200</v>
      </c>
      <c r="N320" s="156"/>
      <c r="O320" s="153">
        <f t="shared" si="46"/>
        <v>0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15"/>
      <c r="I321" s="156"/>
      <c r="J321" s="180" t="str">
        <f t="shared" si="45"/>
        <v xml:space="preserve"> </v>
      </c>
      <c r="K321" s="156">
        <v>0</v>
      </c>
      <c r="L321" s="156"/>
      <c r="M321" s="115">
        <f t="shared" si="47"/>
        <v>0</v>
      </c>
      <c r="N321" s="156"/>
      <c r="O321" s="153" t="str">
        <f t="shared" si="46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1090</v>
      </c>
      <c r="G322" s="59">
        <f t="shared" ref="G322:N322" si="51">SUM(G312:G320)</f>
        <v>-128</v>
      </c>
      <c r="H322" s="116">
        <f t="shared" si="51"/>
        <v>962</v>
      </c>
      <c r="I322" s="116">
        <f t="shared" si="51"/>
        <v>954</v>
      </c>
      <c r="J322" s="116">
        <f t="shared" si="51"/>
        <v>2.9578947368421051</v>
      </c>
      <c r="K322" s="116">
        <f t="shared" si="51"/>
        <v>1090</v>
      </c>
      <c r="L322" s="116">
        <f t="shared" si="51"/>
        <v>0</v>
      </c>
      <c r="M322" s="116">
        <f t="shared" si="51"/>
        <v>1090</v>
      </c>
      <c r="N322" s="116">
        <f t="shared" si="51"/>
        <v>583</v>
      </c>
      <c r="O322" s="153">
        <f t="shared" si="46"/>
        <v>0.53486238532110086</v>
      </c>
    </row>
    <row r="323" spans="1:15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115"/>
      <c r="I323" s="156"/>
      <c r="J323" s="180" t="str">
        <f t="shared" si="45"/>
        <v xml:space="preserve"> </v>
      </c>
      <c r="K323" s="156">
        <v>0</v>
      </c>
      <c r="L323" s="156"/>
      <c r="M323" s="115">
        <f t="shared" si="47"/>
        <v>0</v>
      </c>
      <c r="N323" s="156"/>
      <c r="O323" s="153" t="str">
        <f t="shared" si="46"/>
        <v xml:space="preserve"> 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15"/>
      <c r="I324" s="156"/>
      <c r="J324" s="180" t="str">
        <f t="shared" si="45"/>
        <v xml:space="preserve"> </v>
      </c>
      <c r="K324" s="156">
        <v>0</v>
      </c>
      <c r="L324" s="156"/>
      <c r="M324" s="115">
        <f t="shared" si="47"/>
        <v>0</v>
      </c>
      <c r="N324" s="156"/>
      <c r="O324" s="153" t="str">
        <f t="shared" si="46"/>
        <v xml:space="preserve"> </v>
      </c>
    </row>
    <row r="325" spans="1:15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52">SUM(G323:G324)</f>
        <v>0</v>
      </c>
      <c r="H325" s="116">
        <f t="shared" si="52"/>
        <v>0</v>
      </c>
      <c r="I325" s="116">
        <f t="shared" si="52"/>
        <v>0</v>
      </c>
      <c r="J325" s="116">
        <f t="shared" si="52"/>
        <v>0</v>
      </c>
      <c r="K325" s="116">
        <f t="shared" si="52"/>
        <v>0</v>
      </c>
      <c r="L325" s="116">
        <f t="shared" si="52"/>
        <v>0</v>
      </c>
      <c r="M325" s="116">
        <f t="shared" si="52"/>
        <v>0</v>
      </c>
      <c r="N325" s="156"/>
      <c r="O325" s="153" t="str">
        <f t="shared" si="46"/>
        <v xml:space="preserve"> 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>
        <v>294</v>
      </c>
      <c r="G326" s="58">
        <v>-26</v>
      </c>
      <c r="H326" s="115">
        <f>SUM(F326:G326)</f>
        <v>268</v>
      </c>
      <c r="I326" s="156">
        <v>247</v>
      </c>
      <c r="J326" s="180">
        <f t="shared" si="45"/>
        <v>0.92164179104477617</v>
      </c>
      <c r="K326" s="156">
        <v>294</v>
      </c>
      <c r="L326" s="156"/>
      <c r="M326" s="115">
        <f t="shared" si="47"/>
        <v>294</v>
      </c>
      <c r="N326" s="156">
        <v>150</v>
      </c>
      <c r="O326" s="153">
        <f t="shared" si="46"/>
        <v>0.51020408163265307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15"/>
      <c r="I327" s="156"/>
      <c r="J327" s="180" t="str">
        <f t="shared" si="45"/>
        <v xml:space="preserve"> </v>
      </c>
      <c r="K327" s="156">
        <v>0</v>
      </c>
      <c r="L327" s="156"/>
      <c r="M327" s="115">
        <f t="shared" si="47"/>
        <v>0</v>
      </c>
      <c r="N327" s="156"/>
      <c r="O327" s="153" t="str">
        <f t="shared" si="46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15"/>
      <c r="I328" s="156"/>
      <c r="J328" s="180" t="str">
        <f t="shared" si="45"/>
        <v xml:space="preserve"> </v>
      </c>
      <c r="K328" s="156">
        <v>0</v>
      </c>
      <c r="L328" s="156"/>
      <c r="M328" s="115">
        <f t="shared" si="47"/>
        <v>0</v>
      </c>
      <c r="N328" s="156"/>
      <c r="O328" s="153" t="str">
        <f t="shared" si="46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15"/>
      <c r="I329" s="156"/>
      <c r="J329" s="180" t="str">
        <f t="shared" si="45"/>
        <v xml:space="preserve"> </v>
      </c>
      <c r="K329" s="156">
        <v>0</v>
      </c>
      <c r="L329" s="156"/>
      <c r="M329" s="115">
        <f t="shared" si="47"/>
        <v>0</v>
      </c>
      <c r="N329" s="156"/>
      <c r="O329" s="153" t="str">
        <f t="shared" si="46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15"/>
      <c r="I330" s="156"/>
      <c r="J330" s="180" t="str">
        <f t="shared" si="45"/>
        <v xml:space="preserve"> </v>
      </c>
      <c r="K330" s="156">
        <v>0</v>
      </c>
      <c r="L330" s="156"/>
      <c r="M330" s="115">
        <f t="shared" si="47"/>
        <v>0</v>
      </c>
      <c r="N330" s="156"/>
      <c r="O330" s="153" t="str">
        <f t="shared" si="46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15"/>
      <c r="I331" s="156"/>
      <c r="J331" s="180" t="str">
        <f t="shared" si="45"/>
        <v xml:space="preserve"> </v>
      </c>
      <c r="K331" s="156">
        <v>0</v>
      </c>
      <c r="L331" s="156"/>
      <c r="M331" s="115">
        <f t="shared" si="47"/>
        <v>0</v>
      </c>
      <c r="N331" s="156"/>
      <c r="O331" s="153" t="str">
        <f t="shared" si="46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15"/>
      <c r="I332" s="156"/>
      <c r="J332" s="180" t="str">
        <f t="shared" si="45"/>
        <v xml:space="preserve"> </v>
      </c>
      <c r="K332" s="156">
        <v>0</v>
      </c>
      <c r="L332" s="156"/>
      <c r="M332" s="115">
        <f t="shared" si="47"/>
        <v>0</v>
      </c>
      <c r="N332" s="156"/>
      <c r="O332" s="153" t="str">
        <f t="shared" si="46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15"/>
      <c r="I333" s="156"/>
      <c r="J333" s="180" t="str">
        <f t="shared" si="45"/>
        <v xml:space="preserve"> </v>
      </c>
      <c r="K333" s="156">
        <v>0</v>
      </c>
      <c r="L333" s="156"/>
      <c r="M333" s="115">
        <f t="shared" si="47"/>
        <v>0</v>
      </c>
      <c r="N333" s="156"/>
      <c r="O333" s="153" t="str">
        <f t="shared" si="46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15"/>
      <c r="I334" s="156"/>
      <c r="J334" s="180" t="str">
        <f t="shared" si="45"/>
        <v xml:space="preserve"> </v>
      </c>
      <c r="K334" s="156">
        <v>0</v>
      </c>
      <c r="L334" s="156"/>
      <c r="M334" s="115">
        <f t="shared" si="47"/>
        <v>0</v>
      </c>
      <c r="N334" s="156"/>
      <c r="O334" s="153" t="str">
        <f t="shared" si="46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15"/>
      <c r="I335" s="156"/>
      <c r="J335" s="180" t="str">
        <f t="shared" si="45"/>
        <v xml:space="preserve"> </v>
      </c>
      <c r="K335" s="156">
        <v>0</v>
      </c>
      <c r="L335" s="156"/>
      <c r="M335" s="115">
        <f t="shared" si="47"/>
        <v>0</v>
      </c>
      <c r="N335" s="156"/>
      <c r="O335" s="153" t="str">
        <f t="shared" si="46"/>
        <v xml:space="preserve"> 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294</v>
      </c>
      <c r="G336" s="59">
        <f t="shared" ref="G336:N336" si="53">G326+G327+G328+G331+G335</f>
        <v>-26</v>
      </c>
      <c r="H336" s="116">
        <f>H326+H327+H328+H331+H335</f>
        <v>268</v>
      </c>
      <c r="I336" s="116">
        <f t="shared" ref="I336:M336" si="54">I326+I327+I328+I331+I335</f>
        <v>247</v>
      </c>
      <c r="J336" s="116" t="e">
        <f t="shared" si="54"/>
        <v>#VALUE!</v>
      </c>
      <c r="K336" s="116">
        <f t="shared" si="54"/>
        <v>294</v>
      </c>
      <c r="L336" s="116">
        <f t="shared" si="54"/>
        <v>0</v>
      </c>
      <c r="M336" s="116">
        <f t="shared" si="54"/>
        <v>294</v>
      </c>
      <c r="N336" s="116">
        <f t="shared" si="53"/>
        <v>150</v>
      </c>
      <c r="O336" s="153">
        <f t="shared" si="46"/>
        <v>0.51020408163265307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1384</v>
      </c>
      <c r="G337" s="59">
        <f t="shared" ref="G337:N337" si="55">G308+G311+G322+G325+G336</f>
        <v>-154</v>
      </c>
      <c r="H337" s="116">
        <f t="shared" si="55"/>
        <v>1230</v>
      </c>
      <c r="I337" s="116">
        <f t="shared" ref="I337:M337" si="56">I308+I311+I322+I325+I336</f>
        <v>1201</v>
      </c>
      <c r="J337" s="116" t="e">
        <f t="shared" si="56"/>
        <v>#VALUE!</v>
      </c>
      <c r="K337" s="116">
        <f t="shared" si="56"/>
        <v>1384</v>
      </c>
      <c r="L337" s="116">
        <f t="shared" si="56"/>
        <v>0</v>
      </c>
      <c r="M337" s="116">
        <f t="shared" si="56"/>
        <v>1384</v>
      </c>
      <c r="N337" s="116">
        <f t="shared" si="55"/>
        <v>733</v>
      </c>
      <c r="O337" s="153">
        <f t="shared" si="46"/>
        <v>0.52962427745664742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81"/>
      <c r="I338" s="181"/>
      <c r="J338" s="180" t="str">
        <f t="shared" si="45"/>
        <v xml:space="preserve"> </v>
      </c>
      <c r="K338" s="156">
        <v>0</v>
      </c>
      <c r="L338" s="156"/>
      <c r="M338" s="115">
        <f t="shared" si="47"/>
        <v>0</v>
      </c>
      <c r="N338" s="156"/>
      <c r="O338" s="153" t="str">
        <f t="shared" si="46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57">SUM(G340:G355)</f>
        <v>0</v>
      </c>
      <c r="H339" s="181">
        <f t="shared" si="57"/>
        <v>0</v>
      </c>
      <c r="I339" s="181">
        <f t="shared" ref="I339" si="58">SUM(I340:I355)</f>
        <v>0</v>
      </c>
      <c r="J339" s="180" t="str">
        <f t="shared" si="45"/>
        <v xml:space="preserve"> </v>
      </c>
      <c r="K339" s="156">
        <v>0</v>
      </c>
      <c r="L339" s="156"/>
      <c r="M339" s="115">
        <f t="shared" si="47"/>
        <v>0</v>
      </c>
      <c r="N339" s="156"/>
      <c r="O339" s="153" t="str">
        <f t="shared" si="46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81"/>
      <c r="I340" s="181"/>
      <c r="J340" s="180" t="str">
        <f t="shared" si="45"/>
        <v xml:space="preserve"> </v>
      </c>
      <c r="K340" s="156">
        <v>0</v>
      </c>
      <c r="L340" s="156"/>
      <c r="M340" s="115">
        <f t="shared" si="47"/>
        <v>0</v>
      </c>
      <c r="N340" s="156"/>
      <c r="O340" s="153" t="str">
        <f t="shared" si="46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81"/>
      <c r="I341" s="181"/>
      <c r="J341" s="180" t="str">
        <f t="shared" si="45"/>
        <v xml:space="preserve"> </v>
      </c>
      <c r="K341" s="156">
        <v>0</v>
      </c>
      <c r="L341" s="156"/>
      <c r="M341" s="115">
        <f t="shared" si="47"/>
        <v>0</v>
      </c>
      <c r="N341" s="156"/>
      <c r="O341" s="153" t="str">
        <f t="shared" si="46"/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81"/>
      <c r="I342" s="181"/>
      <c r="J342" s="180" t="str">
        <f t="shared" si="45"/>
        <v xml:space="preserve"> </v>
      </c>
      <c r="K342" s="156">
        <v>0</v>
      </c>
      <c r="L342" s="156"/>
      <c r="M342" s="115">
        <f t="shared" si="47"/>
        <v>0</v>
      </c>
      <c r="N342" s="156"/>
      <c r="O342" s="153" t="str">
        <f t="shared" si="46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81"/>
      <c r="I343" s="181"/>
      <c r="J343" s="180" t="str">
        <f t="shared" si="45"/>
        <v xml:space="preserve"> </v>
      </c>
      <c r="K343" s="156">
        <v>0</v>
      </c>
      <c r="L343" s="156"/>
      <c r="M343" s="115">
        <f t="shared" si="47"/>
        <v>0</v>
      </c>
      <c r="N343" s="156"/>
      <c r="O343" s="153" t="str">
        <f t="shared" si="46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81"/>
      <c r="I344" s="181"/>
      <c r="J344" s="180" t="str">
        <f t="shared" si="45"/>
        <v xml:space="preserve"> </v>
      </c>
      <c r="K344" s="156">
        <v>0</v>
      </c>
      <c r="L344" s="156"/>
      <c r="M344" s="115">
        <f t="shared" si="47"/>
        <v>0</v>
      </c>
      <c r="N344" s="156"/>
      <c r="O344" s="153" t="str">
        <f t="shared" si="46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81"/>
      <c r="I345" s="181"/>
      <c r="J345" s="180" t="str">
        <f t="shared" si="45"/>
        <v xml:space="preserve"> </v>
      </c>
      <c r="K345" s="156">
        <v>0</v>
      </c>
      <c r="L345" s="156"/>
      <c r="M345" s="115">
        <f t="shared" si="47"/>
        <v>0</v>
      </c>
      <c r="N345" s="156"/>
      <c r="O345" s="153" t="str">
        <f t="shared" si="46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81"/>
      <c r="I346" s="181"/>
      <c r="J346" s="180" t="str">
        <f t="shared" si="45"/>
        <v xml:space="preserve"> </v>
      </c>
      <c r="K346" s="156">
        <v>0</v>
      </c>
      <c r="L346" s="156"/>
      <c r="M346" s="115">
        <f t="shared" si="47"/>
        <v>0</v>
      </c>
      <c r="N346" s="156"/>
      <c r="O346" s="153" t="str">
        <f t="shared" si="46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81"/>
      <c r="I347" s="181"/>
      <c r="J347" s="180" t="str">
        <f t="shared" si="45"/>
        <v xml:space="preserve"> </v>
      </c>
      <c r="K347" s="156">
        <v>0</v>
      </c>
      <c r="L347" s="156"/>
      <c r="M347" s="115">
        <f t="shared" si="47"/>
        <v>0</v>
      </c>
      <c r="N347" s="156"/>
      <c r="O347" s="153" t="str">
        <f t="shared" si="46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81"/>
      <c r="I348" s="181"/>
      <c r="J348" s="180" t="str">
        <f t="shared" si="45"/>
        <v xml:space="preserve"> </v>
      </c>
      <c r="K348" s="156">
        <v>0</v>
      </c>
      <c r="L348" s="156"/>
      <c r="M348" s="115">
        <f t="shared" si="47"/>
        <v>0</v>
      </c>
      <c r="N348" s="156"/>
      <c r="O348" s="153" t="str">
        <f t="shared" si="46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81"/>
      <c r="I349" s="181"/>
      <c r="J349" s="180" t="str">
        <f t="shared" si="45"/>
        <v xml:space="preserve"> </v>
      </c>
      <c r="K349" s="156">
        <v>0</v>
      </c>
      <c r="L349" s="156"/>
      <c r="M349" s="115">
        <f t="shared" si="47"/>
        <v>0</v>
      </c>
      <c r="N349" s="156"/>
      <c r="O349" s="153" t="str">
        <f t="shared" si="46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81"/>
      <c r="I350" s="181"/>
      <c r="J350" s="180" t="str">
        <f t="shared" si="45"/>
        <v xml:space="preserve"> </v>
      </c>
      <c r="K350" s="156">
        <v>0</v>
      </c>
      <c r="L350" s="156"/>
      <c r="M350" s="115">
        <f t="shared" si="47"/>
        <v>0</v>
      </c>
      <c r="N350" s="156"/>
      <c r="O350" s="153" t="str">
        <f t="shared" si="46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81"/>
      <c r="I351" s="181"/>
      <c r="J351" s="180" t="str">
        <f t="shared" si="45"/>
        <v xml:space="preserve"> </v>
      </c>
      <c r="K351" s="156">
        <v>0</v>
      </c>
      <c r="L351" s="156"/>
      <c r="M351" s="115">
        <f t="shared" si="47"/>
        <v>0</v>
      </c>
      <c r="N351" s="156"/>
      <c r="O351" s="153" t="str">
        <f t="shared" si="46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81"/>
      <c r="I352" s="181"/>
      <c r="J352" s="180" t="str">
        <f t="shared" si="45"/>
        <v xml:space="preserve"> </v>
      </c>
      <c r="K352" s="156">
        <v>0</v>
      </c>
      <c r="L352" s="156"/>
      <c r="M352" s="115">
        <f t="shared" si="47"/>
        <v>0</v>
      </c>
      <c r="N352" s="156"/>
      <c r="O352" s="153" t="str">
        <f t="shared" si="46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81"/>
      <c r="I353" s="181"/>
      <c r="J353" s="180" t="str">
        <f t="shared" si="45"/>
        <v xml:space="preserve"> </v>
      </c>
      <c r="K353" s="156">
        <v>0</v>
      </c>
      <c r="L353" s="156"/>
      <c r="M353" s="115">
        <f t="shared" si="47"/>
        <v>0</v>
      </c>
      <c r="N353" s="156"/>
      <c r="O353" s="153" t="str">
        <f t="shared" si="46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81"/>
      <c r="I354" s="181"/>
      <c r="J354" s="180" t="str">
        <f t="shared" si="45"/>
        <v xml:space="preserve"> </v>
      </c>
      <c r="K354" s="156">
        <v>0</v>
      </c>
      <c r="L354" s="156"/>
      <c r="M354" s="115">
        <f t="shared" si="47"/>
        <v>0</v>
      </c>
      <c r="N354" s="156"/>
      <c r="O354" s="153" t="str">
        <f t="shared" si="46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81"/>
      <c r="I355" s="181"/>
      <c r="J355" s="180" t="str">
        <f t="shared" si="45"/>
        <v xml:space="preserve"> </v>
      </c>
      <c r="K355" s="156">
        <v>0</v>
      </c>
      <c r="L355" s="156"/>
      <c r="M355" s="115">
        <f t="shared" si="47"/>
        <v>0</v>
      </c>
      <c r="N355" s="156"/>
      <c r="O355" s="153" t="str">
        <f t="shared" si="46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82"/>
      <c r="I356" s="182"/>
      <c r="J356" s="180" t="str">
        <f t="shared" si="45"/>
        <v xml:space="preserve"> </v>
      </c>
      <c r="K356" s="156">
        <v>0</v>
      </c>
      <c r="L356" s="156"/>
      <c r="M356" s="115">
        <f t="shared" si="47"/>
        <v>0</v>
      </c>
      <c r="N356" s="156"/>
      <c r="O356" s="153" t="str">
        <f t="shared" si="46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81"/>
      <c r="I357" s="181"/>
      <c r="J357" s="180" t="str">
        <f t="shared" si="45"/>
        <v xml:space="preserve"> </v>
      </c>
      <c r="K357" s="156">
        <v>0</v>
      </c>
      <c r="L357" s="156"/>
      <c r="M357" s="115">
        <f t="shared" si="47"/>
        <v>0</v>
      </c>
      <c r="N357" s="156"/>
      <c r="O357" s="153" t="str">
        <f t="shared" si="46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81"/>
      <c r="I358" s="181"/>
      <c r="J358" s="180" t="str">
        <f t="shared" si="45"/>
        <v xml:space="preserve"> </v>
      </c>
      <c r="K358" s="156">
        <v>0</v>
      </c>
      <c r="L358" s="156"/>
      <c r="M358" s="115">
        <f t="shared" si="47"/>
        <v>0</v>
      </c>
      <c r="N358" s="156"/>
      <c r="O358" s="153" t="str">
        <f t="shared" si="46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81"/>
      <c r="I359" s="181"/>
      <c r="J359" s="180" t="str">
        <f t="shared" si="45"/>
        <v xml:space="preserve"> </v>
      </c>
      <c r="K359" s="156">
        <v>0</v>
      </c>
      <c r="L359" s="156"/>
      <c r="M359" s="115">
        <f t="shared" si="47"/>
        <v>0</v>
      </c>
      <c r="N359" s="156"/>
      <c r="O359" s="153" t="str">
        <f t="shared" si="46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59">SUM(G361:G369)</f>
        <v>0</v>
      </c>
      <c r="H360" s="181">
        <f t="shared" si="59"/>
        <v>0</v>
      </c>
      <c r="I360" s="181">
        <f t="shared" ref="I360" si="60">SUM(I361:I369)</f>
        <v>0</v>
      </c>
      <c r="J360" s="180" t="str">
        <f t="shared" si="45"/>
        <v xml:space="preserve"> </v>
      </c>
      <c r="K360" s="156">
        <v>0</v>
      </c>
      <c r="L360" s="156"/>
      <c r="M360" s="115">
        <f t="shared" si="47"/>
        <v>0</v>
      </c>
      <c r="N360" s="156"/>
      <c r="O360" s="153" t="str">
        <f t="shared" si="46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15"/>
      <c r="I361" s="115"/>
      <c r="J361" s="180" t="str">
        <f t="shared" si="45"/>
        <v xml:space="preserve"> </v>
      </c>
      <c r="K361" s="156">
        <v>0</v>
      </c>
      <c r="L361" s="156"/>
      <c r="M361" s="115">
        <f t="shared" si="47"/>
        <v>0</v>
      </c>
      <c r="N361" s="156"/>
      <c r="O361" s="153" t="str">
        <f t="shared" si="46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81"/>
      <c r="I362" s="181"/>
      <c r="J362" s="180" t="str">
        <f t="shared" si="45"/>
        <v xml:space="preserve"> </v>
      </c>
      <c r="K362" s="156">
        <v>0</v>
      </c>
      <c r="L362" s="156"/>
      <c r="M362" s="115">
        <f t="shared" si="47"/>
        <v>0</v>
      </c>
      <c r="N362" s="156"/>
      <c r="O362" s="153" t="str">
        <f t="shared" si="46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81"/>
      <c r="I363" s="181"/>
      <c r="J363" s="180" t="str">
        <f t="shared" si="45"/>
        <v xml:space="preserve"> </v>
      </c>
      <c r="K363" s="156">
        <v>0</v>
      </c>
      <c r="L363" s="156"/>
      <c r="M363" s="115">
        <f t="shared" si="47"/>
        <v>0</v>
      </c>
      <c r="N363" s="156"/>
      <c r="O363" s="153" t="str">
        <f t="shared" si="46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81"/>
      <c r="I364" s="181"/>
      <c r="J364" s="180" t="str">
        <f t="shared" si="45"/>
        <v xml:space="preserve"> </v>
      </c>
      <c r="K364" s="156">
        <v>0</v>
      </c>
      <c r="L364" s="156"/>
      <c r="M364" s="115">
        <f t="shared" si="47"/>
        <v>0</v>
      </c>
      <c r="N364" s="156"/>
      <c r="O364" s="153" t="str">
        <f t="shared" si="46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81"/>
      <c r="I365" s="181"/>
      <c r="J365" s="180" t="str">
        <f t="shared" si="45"/>
        <v xml:space="preserve"> </v>
      </c>
      <c r="K365" s="156">
        <v>0</v>
      </c>
      <c r="L365" s="156"/>
      <c r="M365" s="115">
        <f t="shared" si="47"/>
        <v>0</v>
      </c>
      <c r="N365" s="156"/>
      <c r="O365" s="153" t="str">
        <f t="shared" si="46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81"/>
      <c r="I366" s="181"/>
      <c r="J366" s="180" t="str">
        <f t="shared" si="45"/>
        <v xml:space="preserve"> </v>
      </c>
      <c r="K366" s="156">
        <v>0</v>
      </c>
      <c r="L366" s="156"/>
      <c r="M366" s="115">
        <f t="shared" si="47"/>
        <v>0</v>
      </c>
      <c r="N366" s="156"/>
      <c r="O366" s="153" t="str">
        <f t="shared" si="46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81"/>
      <c r="I367" s="181"/>
      <c r="J367" s="180" t="str">
        <f t="shared" si="45"/>
        <v xml:space="preserve"> </v>
      </c>
      <c r="K367" s="156">
        <v>0</v>
      </c>
      <c r="L367" s="156"/>
      <c r="M367" s="115">
        <f t="shared" si="47"/>
        <v>0</v>
      </c>
      <c r="N367" s="156"/>
      <c r="O367" s="153" t="str">
        <f t="shared" si="46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81"/>
      <c r="I368" s="181"/>
      <c r="J368" s="180" t="str">
        <f t="shared" si="45"/>
        <v xml:space="preserve"> </v>
      </c>
      <c r="K368" s="156">
        <v>0</v>
      </c>
      <c r="L368" s="156"/>
      <c r="M368" s="115">
        <f t="shared" si="47"/>
        <v>0</v>
      </c>
      <c r="N368" s="156"/>
      <c r="O368" s="153" t="str">
        <f t="shared" si="46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81"/>
      <c r="I369" s="181"/>
      <c r="J369" s="180" t="str">
        <f t="shared" ref="J369:J432" si="61">IF(H369=0," ",I369/H369)</f>
        <v xml:space="preserve"> </v>
      </c>
      <c r="K369" s="156">
        <v>0</v>
      </c>
      <c r="L369" s="156"/>
      <c r="M369" s="115">
        <f t="shared" si="47"/>
        <v>0</v>
      </c>
      <c r="N369" s="156"/>
      <c r="O369" s="153" t="str">
        <f t="shared" ref="O369:O432" si="62">IF(M369=0," ",N369/M369)</f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63">SUM(G371:G379)</f>
        <v>0</v>
      </c>
      <c r="H370" s="183">
        <f t="shared" si="63"/>
        <v>0</v>
      </c>
      <c r="I370" s="183">
        <f t="shared" ref="I370" si="64">SUM(I371:I379)</f>
        <v>0</v>
      </c>
      <c r="J370" s="180" t="str">
        <f t="shared" si="61"/>
        <v xml:space="preserve"> </v>
      </c>
      <c r="K370" s="156">
        <v>0</v>
      </c>
      <c r="L370" s="156"/>
      <c r="M370" s="115">
        <f t="shared" ref="M370:M433" si="65">SUM(K370:L370)</f>
        <v>0</v>
      </c>
      <c r="N370" s="156"/>
      <c r="O370" s="153" t="str">
        <f t="shared" si="62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81"/>
      <c r="I371" s="181"/>
      <c r="J371" s="180" t="str">
        <f t="shared" si="61"/>
        <v xml:space="preserve"> </v>
      </c>
      <c r="K371" s="156">
        <v>0</v>
      </c>
      <c r="L371" s="156"/>
      <c r="M371" s="115">
        <f t="shared" si="65"/>
        <v>0</v>
      </c>
      <c r="N371" s="156"/>
      <c r="O371" s="153" t="str">
        <f t="shared" si="62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81"/>
      <c r="I372" s="181"/>
      <c r="J372" s="180" t="str">
        <f t="shared" si="61"/>
        <v xml:space="preserve"> </v>
      </c>
      <c r="K372" s="156">
        <v>0</v>
      </c>
      <c r="L372" s="156"/>
      <c r="M372" s="115">
        <f t="shared" si="65"/>
        <v>0</v>
      </c>
      <c r="N372" s="156"/>
      <c r="O372" s="153" t="str">
        <f t="shared" si="62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81"/>
      <c r="I373" s="181"/>
      <c r="J373" s="180" t="str">
        <f t="shared" si="61"/>
        <v xml:space="preserve"> </v>
      </c>
      <c r="K373" s="156">
        <v>0</v>
      </c>
      <c r="L373" s="156"/>
      <c r="M373" s="115">
        <f t="shared" si="65"/>
        <v>0</v>
      </c>
      <c r="N373" s="156"/>
      <c r="O373" s="153" t="str">
        <f t="shared" si="62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81"/>
      <c r="I374" s="181"/>
      <c r="J374" s="180" t="str">
        <f t="shared" si="61"/>
        <v xml:space="preserve"> </v>
      </c>
      <c r="K374" s="156">
        <v>0</v>
      </c>
      <c r="L374" s="156"/>
      <c r="M374" s="115">
        <f t="shared" si="65"/>
        <v>0</v>
      </c>
      <c r="N374" s="156"/>
      <c r="O374" s="153" t="str">
        <f t="shared" si="62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81"/>
      <c r="I375" s="181"/>
      <c r="J375" s="180" t="str">
        <f t="shared" si="61"/>
        <v xml:space="preserve"> </v>
      </c>
      <c r="K375" s="156">
        <v>0</v>
      </c>
      <c r="L375" s="156"/>
      <c r="M375" s="115">
        <f t="shared" si="65"/>
        <v>0</v>
      </c>
      <c r="N375" s="156"/>
      <c r="O375" s="153" t="str">
        <f t="shared" si="62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81"/>
      <c r="I376" s="181"/>
      <c r="J376" s="180" t="str">
        <f t="shared" si="61"/>
        <v xml:space="preserve"> </v>
      </c>
      <c r="K376" s="156">
        <v>0</v>
      </c>
      <c r="L376" s="156"/>
      <c r="M376" s="115">
        <f t="shared" si="65"/>
        <v>0</v>
      </c>
      <c r="N376" s="156"/>
      <c r="O376" s="153" t="str">
        <f t="shared" si="62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81"/>
      <c r="I377" s="181"/>
      <c r="J377" s="180" t="str">
        <f t="shared" si="61"/>
        <v xml:space="preserve"> </v>
      </c>
      <c r="K377" s="156">
        <v>0</v>
      </c>
      <c r="L377" s="156"/>
      <c r="M377" s="115">
        <f t="shared" si="65"/>
        <v>0</v>
      </c>
      <c r="N377" s="156"/>
      <c r="O377" s="153" t="str">
        <f t="shared" si="62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81"/>
      <c r="I378" s="181"/>
      <c r="J378" s="180" t="str">
        <f t="shared" si="61"/>
        <v xml:space="preserve"> </v>
      </c>
      <c r="K378" s="156">
        <v>0</v>
      </c>
      <c r="L378" s="156"/>
      <c r="M378" s="115">
        <f t="shared" si="65"/>
        <v>0</v>
      </c>
      <c r="N378" s="156"/>
      <c r="O378" s="153" t="str">
        <f t="shared" si="62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81"/>
      <c r="I379" s="181"/>
      <c r="J379" s="180" t="str">
        <f t="shared" si="61"/>
        <v xml:space="preserve"> </v>
      </c>
      <c r="K379" s="156">
        <v>0</v>
      </c>
      <c r="L379" s="156"/>
      <c r="M379" s="115">
        <f t="shared" si="65"/>
        <v>0</v>
      </c>
      <c r="N379" s="156"/>
      <c r="O379" s="153" t="str">
        <f t="shared" si="62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66">SUM(G381:G386)</f>
        <v>0</v>
      </c>
      <c r="H380" s="181">
        <f t="shared" si="66"/>
        <v>0</v>
      </c>
      <c r="I380" s="181">
        <f t="shared" ref="I380" si="67">SUM(I381:I386)</f>
        <v>0</v>
      </c>
      <c r="J380" s="180" t="str">
        <f t="shared" si="61"/>
        <v xml:space="preserve"> </v>
      </c>
      <c r="K380" s="156">
        <v>0</v>
      </c>
      <c r="L380" s="156"/>
      <c r="M380" s="115">
        <f t="shared" si="65"/>
        <v>0</v>
      </c>
      <c r="N380" s="156"/>
      <c r="O380" s="153" t="str">
        <f t="shared" si="62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81"/>
      <c r="I381" s="181"/>
      <c r="J381" s="180" t="str">
        <f t="shared" si="61"/>
        <v xml:space="preserve"> </v>
      </c>
      <c r="K381" s="156">
        <v>0</v>
      </c>
      <c r="L381" s="156"/>
      <c r="M381" s="115">
        <f t="shared" si="65"/>
        <v>0</v>
      </c>
      <c r="N381" s="156"/>
      <c r="O381" s="153" t="str">
        <f t="shared" si="62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81"/>
      <c r="I382" s="181"/>
      <c r="J382" s="180" t="str">
        <f t="shared" si="61"/>
        <v xml:space="preserve"> </v>
      </c>
      <c r="K382" s="156">
        <v>0</v>
      </c>
      <c r="L382" s="156"/>
      <c r="M382" s="115">
        <f t="shared" si="65"/>
        <v>0</v>
      </c>
      <c r="N382" s="156"/>
      <c r="O382" s="153" t="str">
        <f t="shared" si="62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81"/>
      <c r="I383" s="181"/>
      <c r="J383" s="180" t="str">
        <f t="shared" si="61"/>
        <v xml:space="preserve"> </v>
      </c>
      <c r="K383" s="156">
        <v>0</v>
      </c>
      <c r="L383" s="156"/>
      <c r="M383" s="115">
        <f t="shared" si="65"/>
        <v>0</v>
      </c>
      <c r="N383" s="156"/>
      <c r="O383" s="153" t="str">
        <f t="shared" si="62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81"/>
      <c r="I384" s="181"/>
      <c r="J384" s="180" t="str">
        <f t="shared" si="61"/>
        <v xml:space="preserve"> </v>
      </c>
      <c r="K384" s="156">
        <v>0</v>
      </c>
      <c r="L384" s="156"/>
      <c r="M384" s="115">
        <f t="shared" si="65"/>
        <v>0</v>
      </c>
      <c r="N384" s="156"/>
      <c r="O384" s="153" t="str">
        <f t="shared" si="62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81"/>
      <c r="I385" s="181"/>
      <c r="J385" s="180" t="str">
        <f t="shared" si="61"/>
        <v xml:space="preserve"> </v>
      </c>
      <c r="K385" s="156">
        <v>0</v>
      </c>
      <c r="L385" s="156"/>
      <c r="M385" s="115">
        <f t="shared" si="65"/>
        <v>0</v>
      </c>
      <c r="N385" s="156"/>
      <c r="O385" s="153" t="str">
        <f t="shared" si="62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83"/>
      <c r="I386" s="183"/>
      <c r="J386" s="180" t="str">
        <f t="shared" si="61"/>
        <v xml:space="preserve"> </v>
      </c>
      <c r="K386" s="156">
        <v>0</v>
      </c>
      <c r="L386" s="156"/>
      <c r="M386" s="115">
        <f t="shared" si="65"/>
        <v>0</v>
      </c>
      <c r="N386" s="156"/>
      <c r="O386" s="153" t="str">
        <f t="shared" si="62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81"/>
      <c r="I387" s="181"/>
      <c r="J387" s="180" t="str">
        <f t="shared" si="61"/>
        <v xml:space="preserve"> </v>
      </c>
      <c r="K387" s="156">
        <v>0</v>
      </c>
      <c r="L387" s="156"/>
      <c r="M387" s="115">
        <f t="shared" si="65"/>
        <v>0</v>
      </c>
      <c r="N387" s="156"/>
      <c r="O387" s="153" t="str">
        <f t="shared" si="62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81"/>
      <c r="I388" s="181"/>
      <c r="J388" s="180" t="str">
        <f t="shared" si="61"/>
        <v xml:space="preserve"> </v>
      </c>
      <c r="K388" s="156">
        <v>0</v>
      </c>
      <c r="L388" s="156"/>
      <c r="M388" s="115">
        <f t="shared" si="65"/>
        <v>0</v>
      </c>
      <c r="N388" s="156"/>
      <c r="O388" s="153" t="str">
        <f t="shared" si="62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81"/>
      <c r="I389" s="181"/>
      <c r="J389" s="180" t="str">
        <f t="shared" si="61"/>
        <v xml:space="preserve"> </v>
      </c>
      <c r="K389" s="156">
        <v>0</v>
      </c>
      <c r="L389" s="156"/>
      <c r="M389" s="115">
        <f t="shared" si="65"/>
        <v>0</v>
      </c>
      <c r="N389" s="156"/>
      <c r="O389" s="153" t="str">
        <f t="shared" si="62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81"/>
      <c r="I390" s="181"/>
      <c r="J390" s="180" t="str">
        <f t="shared" si="61"/>
        <v xml:space="preserve"> </v>
      </c>
      <c r="K390" s="156">
        <v>0</v>
      </c>
      <c r="L390" s="156"/>
      <c r="M390" s="115">
        <f t="shared" si="65"/>
        <v>0</v>
      </c>
      <c r="N390" s="156"/>
      <c r="O390" s="153" t="str">
        <f t="shared" si="62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81"/>
      <c r="I391" s="181"/>
      <c r="J391" s="180" t="str">
        <f t="shared" si="61"/>
        <v xml:space="preserve"> </v>
      </c>
      <c r="K391" s="156">
        <v>0</v>
      </c>
      <c r="L391" s="156"/>
      <c r="M391" s="115">
        <f t="shared" si="65"/>
        <v>0</v>
      </c>
      <c r="N391" s="156"/>
      <c r="O391" s="153" t="str">
        <f t="shared" si="62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81"/>
      <c r="I392" s="181"/>
      <c r="J392" s="180" t="str">
        <f t="shared" si="61"/>
        <v xml:space="preserve"> </v>
      </c>
      <c r="K392" s="156">
        <v>0</v>
      </c>
      <c r="L392" s="156"/>
      <c r="M392" s="115">
        <f t="shared" si="65"/>
        <v>0</v>
      </c>
      <c r="N392" s="156"/>
      <c r="O392" s="153" t="str">
        <f t="shared" si="62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81"/>
      <c r="I393" s="181"/>
      <c r="J393" s="180" t="str">
        <f t="shared" si="61"/>
        <v xml:space="preserve"> </v>
      </c>
      <c r="K393" s="156">
        <v>0</v>
      </c>
      <c r="L393" s="156"/>
      <c r="M393" s="115">
        <f t="shared" si="65"/>
        <v>0</v>
      </c>
      <c r="N393" s="156"/>
      <c r="O393" s="153" t="str">
        <f t="shared" si="62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81"/>
      <c r="I394" s="181"/>
      <c r="J394" s="180" t="str">
        <f t="shared" si="61"/>
        <v xml:space="preserve"> </v>
      </c>
      <c r="K394" s="156">
        <v>0</v>
      </c>
      <c r="L394" s="156"/>
      <c r="M394" s="115">
        <f t="shared" si="65"/>
        <v>0</v>
      </c>
      <c r="N394" s="156"/>
      <c r="O394" s="153" t="str">
        <f t="shared" si="62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81"/>
      <c r="I395" s="181"/>
      <c r="J395" s="180" t="str">
        <f t="shared" si="61"/>
        <v xml:space="preserve"> </v>
      </c>
      <c r="K395" s="156">
        <v>0</v>
      </c>
      <c r="L395" s="156"/>
      <c r="M395" s="115">
        <f t="shared" si="65"/>
        <v>0</v>
      </c>
      <c r="N395" s="156"/>
      <c r="O395" s="153" t="str">
        <f t="shared" si="62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81"/>
      <c r="I396" s="181"/>
      <c r="J396" s="180" t="str">
        <f t="shared" si="61"/>
        <v xml:space="preserve"> </v>
      </c>
      <c r="K396" s="156">
        <v>0</v>
      </c>
      <c r="L396" s="156"/>
      <c r="M396" s="115">
        <f t="shared" si="65"/>
        <v>0</v>
      </c>
      <c r="N396" s="156"/>
      <c r="O396" s="153" t="str">
        <f t="shared" si="62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81"/>
      <c r="I397" s="181"/>
      <c r="J397" s="180" t="str">
        <f t="shared" si="61"/>
        <v xml:space="preserve"> </v>
      </c>
      <c r="K397" s="156">
        <v>0</v>
      </c>
      <c r="L397" s="156"/>
      <c r="M397" s="115">
        <f t="shared" si="65"/>
        <v>0</v>
      </c>
      <c r="N397" s="156"/>
      <c r="O397" s="153" t="str">
        <f t="shared" si="62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81"/>
      <c r="I398" s="181"/>
      <c r="J398" s="180" t="str">
        <f t="shared" si="61"/>
        <v xml:space="preserve"> </v>
      </c>
      <c r="K398" s="156">
        <v>0</v>
      </c>
      <c r="L398" s="156"/>
      <c r="M398" s="115">
        <f t="shared" si="65"/>
        <v>0</v>
      </c>
      <c r="N398" s="156"/>
      <c r="O398" s="153" t="str">
        <f t="shared" si="62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81"/>
      <c r="I399" s="181"/>
      <c r="J399" s="180" t="str">
        <f t="shared" si="61"/>
        <v xml:space="preserve"> </v>
      </c>
      <c r="K399" s="156">
        <v>0</v>
      </c>
      <c r="L399" s="156"/>
      <c r="M399" s="115">
        <f t="shared" si="65"/>
        <v>0</v>
      </c>
      <c r="N399" s="156"/>
      <c r="O399" s="153" t="str">
        <f t="shared" si="62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81"/>
      <c r="I400" s="181"/>
      <c r="J400" s="180" t="str">
        <f t="shared" si="61"/>
        <v xml:space="preserve"> </v>
      </c>
      <c r="K400" s="156">
        <v>0</v>
      </c>
      <c r="L400" s="156"/>
      <c r="M400" s="115">
        <f t="shared" si="65"/>
        <v>0</v>
      </c>
      <c r="N400" s="156"/>
      <c r="O400" s="153" t="str">
        <f t="shared" si="62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81"/>
      <c r="I401" s="181"/>
      <c r="J401" s="180" t="str">
        <f t="shared" si="61"/>
        <v xml:space="preserve"> </v>
      </c>
      <c r="K401" s="156">
        <v>0</v>
      </c>
      <c r="L401" s="156"/>
      <c r="M401" s="115">
        <f t="shared" si="65"/>
        <v>0</v>
      </c>
      <c r="N401" s="156"/>
      <c r="O401" s="153" t="str">
        <f t="shared" si="62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81"/>
      <c r="I402" s="181"/>
      <c r="J402" s="180" t="str">
        <f t="shared" si="61"/>
        <v xml:space="preserve"> </v>
      </c>
      <c r="K402" s="156">
        <v>0</v>
      </c>
      <c r="L402" s="156"/>
      <c r="M402" s="115">
        <f t="shared" si="65"/>
        <v>0</v>
      </c>
      <c r="N402" s="156"/>
      <c r="O402" s="153" t="str">
        <f t="shared" si="62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81"/>
      <c r="I403" s="181"/>
      <c r="J403" s="180" t="str">
        <f t="shared" si="61"/>
        <v xml:space="preserve"> </v>
      </c>
      <c r="K403" s="156">
        <v>0</v>
      </c>
      <c r="L403" s="156"/>
      <c r="M403" s="115">
        <f t="shared" si="65"/>
        <v>0</v>
      </c>
      <c r="N403" s="156"/>
      <c r="O403" s="153" t="str">
        <f t="shared" si="62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81"/>
      <c r="I404" s="181"/>
      <c r="J404" s="180" t="str">
        <f t="shared" si="61"/>
        <v xml:space="preserve"> </v>
      </c>
      <c r="K404" s="156">
        <v>0</v>
      </c>
      <c r="L404" s="156"/>
      <c r="M404" s="115">
        <f t="shared" si="65"/>
        <v>0</v>
      </c>
      <c r="N404" s="156"/>
      <c r="O404" s="153" t="str">
        <f t="shared" si="62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81"/>
      <c r="I405" s="181"/>
      <c r="J405" s="180" t="str">
        <f t="shared" si="61"/>
        <v xml:space="preserve"> </v>
      </c>
      <c r="K405" s="156">
        <v>0</v>
      </c>
      <c r="L405" s="156"/>
      <c r="M405" s="115">
        <f t="shared" si="65"/>
        <v>0</v>
      </c>
      <c r="N405" s="156"/>
      <c r="O405" s="153" t="str">
        <f t="shared" si="62"/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81"/>
      <c r="I406" s="181"/>
      <c r="J406" s="180" t="str">
        <f t="shared" si="61"/>
        <v xml:space="preserve"> </v>
      </c>
      <c r="K406" s="156">
        <v>0</v>
      </c>
      <c r="L406" s="156"/>
      <c r="M406" s="115">
        <f t="shared" si="65"/>
        <v>0</v>
      </c>
      <c r="N406" s="156"/>
      <c r="O406" s="153" t="str">
        <f t="shared" si="62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81"/>
      <c r="I407" s="181"/>
      <c r="J407" s="180" t="str">
        <f t="shared" si="61"/>
        <v xml:space="preserve"> </v>
      </c>
      <c r="K407" s="156">
        <v>0</v>
      </c>
      <c r="L407" s="156"/>
      <c r="M407" s="115">
        <f t="shared" si="65"/>
        <v>0</v>
      </c>
      <c r="N407" s="156"/>
      <c r="O407" s="153" t="str">
        <f t="shared" si="62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81"/>
      <c r="I408" s="181"/>
      <c r="J408" s="180" t="str">
        <f t="shared" si="61"/>
        <v xml:space="preserve"> </v>
      </c>
      <c r="K408" s="156">
        <v>0</v>
      </c>
      <c r="L408" s="156"/>
      <c r="M408" s="115">
        <f t="shared" si="65"/>
        <v>0</v>
      </c>
      <c r="N408" s="156"/>
      <c r="O408" s="153" t="str">
        <f t="shared" si="62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81"/>
      <c r="I409" s="181"/>
      <c r="J409" s="180" t="str">
        <f t="shared" si="61"/>
        <v xml:space="preserve"> </v>
      </c>
      <c r="K409" s="156">
        <v>0</v>
      </c>
      <c r="L409" s="156"/>
      <c r="M409" s="115">
        <f t="shared" si="65"/>
        <v>0</v>
      </c>
      <c r="N409" s="156"/>
      <c r="O409" s="153" t="str">
        <f t="shared" si="62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81"/>
      <c r="I410" s="181"/>
      <c r="J410" s="180" t="str">
        <f t="shared" si="61"/>
        <v xml:space="preserve"> </v>
      </c>
      <c r="K410" s="156">
        <v>0</v>
      </c>
      <c r="L410" s="156"/>
      <c r="M410" s="115">
        <f t="shared" si="65"/>
        <v>0</v>
      </c>
      <c r="N410" s="156"/>
      <c r="O410" s="153" t="str">
        <f t="shared" si="62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81"/>
      <c r="I411" s="181"/>
      <c r="J411" s="180" t="str">
        <f t="shared" si="61"/>
        <v xml:space="preserve"> </v>
      </c>
      <c r="K411" s="156">
        <v>0</v>
      </c>
      <c r="L411" s="156"/>
      <c r="M411" s="115">
        <f t="shared" si="65"/>
        <v>0</v>
      </c>
      <c r="N411" s="156"/>
      <c r="O411" s="153" t="str">
        <f t="shared" si="62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81"/>
      <c r="I412" s="181"/>
      <c r="J412" s="180" t="str">
        <f t="shared" si="61"/>
        <v xml:space="preserve"> </v>
      </c>
      <c r="K412" s="156">
        <v>0</v>
      </c>
      <c r="L412" s="156"/>
      <c r="M412" s="115">
        <f t="shared" si="65"/>
        <v>0</v>
      </c>
      <c r="N412" s="156"/>
      <c r="O412" s="153" t="str">
        <f t="shared" si="62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81"/>
      <c r="I413" s="181"/>
      <c r="J413" s="180" t="str">
        <f t="shared" si="61"/>
        <v xml:space="preserve"> </v>
      </c>
      <c r="K413" s="156">
        <v>0</v>
      </c>
      <c r="L413" s="156"/>
      <c r="M413" s="115">
        <f t="shared" si="65"/>
        <v>0</v>
      </c>
      <c r="N413" s="156"/>
      <c r="O413" s="153" t="str">
        <f t="shared" si="62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81"/>
      <c r="I414" s="181"/>
      <c r="J414" s="180" t="str">
        <f t="shared" si="61"/>
        <v xml:space="preserve"> </v>
      </c>
      <c r="K414" s="156">
        <v>0</v>
      </c>
      <c r="L414" s="156"/>
      <c r="M414" s="115">
        <f t="shared" si="65"/>
        <v>0</v>
      </c>
      <c r="N414" s="156"/>
      <c r="O414" s="153" t="str">
        <f t="shared" si="62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81"/>
      <c r="I415" s="181"/>
      <c r="J415" s="180" t="str">
        <f t="shared" si="61"/>
        <v xml:space="preserve"> </v>
      </c>
      <c r="K415" s="156">
        <v>0</v>
      </c>
      <c r="L415" s="156"/>
      <c r="M415" s="115">
        <f t="shared" si="65"/>
        <v>0</v>
      </c>
      <c r="N415" s="156"/>
      <c r="O415" s="153" t="str">
        <f t="shared" si="62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68">G338+G339+G356+G360+G370+G380+G387+G390</f>
        <v>0</v>
      </c>
      <c r="H416" s="184">
        <f t="shared" si="68"/>
        <v>0</v>
      </c>
      <c r="I416" s="184">
        <f t="shared" ref="I416" si="69">I338+I339+I356+I360+I370+I380+I387+I390</f>
        <v>0</v>
      </c>
      <c r="J416" s="180" t="str">
        <f t="shared" si="61"/>
        <v xml:space="preserve"> </v>
      </c>
      <c r="K416" s="156">
        <v>0</v>
      </c>
      <c r="L416" s="156"/>
      <c r="M416" s="115">
        <f t="shared" si="65"/>
        <v>0</v>
      </c>
      <c r="N416" s="156"/>
      <c r="O416" s="153" t="str">
        <f t="shared" si="62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81"/>
      <c r="I417" s="181"/>
      <c r="J417" s="180" t="str">
        <f t="shared" si="61"/>
        <v xml:space="preserve"> </v>
      </c>
      <c r="K417" s="156">
        <v>0</v>
      </c>
      <c r="L417" s="156"/>
      <c r="M417" s="115">
        <f t="shared" si="65"/>
        <v>0</v>
      </c>
      <c r="N417" s="156"/>
      <c r="O417" s="153" t="str">
        <f t="shared" si="62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81"/>
      <c r="I418" s="181"/>
      <c r="J418" s="180" t="str">
        <f t="shared" si="61"/>
        <v xml:space="preserve"> </v>
      </c>
      <c r="K418" s="156">
        <v>0</v>
      </c>
      <c r="L418" s="156"/>
      <c r="M418" s="115">
        <f t="shared" si="65"/>
        <v>0</v>
      </c>
      <c r="N418" s="156"/>
      <c r="O418" s="153" t="str">
        <f t="shared" si="62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81"/>
      <c r="I419" s="181"/>
      <c r="J419" s="180" t="str">
        <f t="shared" si="61"/>
        <v xml:space="preserve"> </v>
      </c>
      <c r="K419" s="156">
        <v>0</v>
      </c>
      <c r="L419" s="156"/>
      <c r="M419" s="115">
        <f t="shared" si="65"/>
        <v>0</v>
      </c>
      <c r="N419" s="156"/>
      <c r="O419" s="153" t="str">
        <f t="shared" si="62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81"/>
      <c r="I420" s="181"/>
      <c r="J420" s="180" t="str">
        <f t="shared" si="61"/>
        <v xml:space="preserve"> </v>
      </c>
      <c r="K420" s="156">
        <v>0</v>
      </c>
      <c r="L420" s="156"/>
      <c r="M420" s="115">
        <f t="shared" si="65"/>
        <v>0</v>
      </c>
      <c r="N420" s="156"/>
      <c r="O420" s="153" t="str">
        <f t="shared" si="62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70">SUM(G422:G431)</f>
        <v>0</v>
      </c>
      <c r="H421" s="181">
        <f t="shared" si="70"/>
        <v>0</v>
      </c>
      <c r="I421" s="181">
        <f t="shared" ref="I421" si="71">SUM(I422:I431)</f>
        <v>0</v>
      </c>
      <c r="J421" s="180" t="str">
        <f t="shared" si="61"/>
        <v xml:space="preserve"> </v>
      </c>
      <c r="K421" s="156">
        <v>0</v>
      </c>
      <c r="L421" s="156"/>
      <c r="M421" s="115">
        <f t="shared" si="65"/>
        <v>0</v>
      </c>
      <c r="N421" s="156"/>
      <c r="O421" s="153" t="str">
        <f t="shared" si="62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81"/>
      <c r="I422" s="181"/>
      <c r="J422" s="180" t="str">
        <f t="shared" si="61"/>
        <v xml:space="preserve"> </v>
      </c>
      <c r="K422" s="156">
        <v>0</v>
      </c>
      <c r="L422" s="156"/>
      <c r="M422" s="115">
        <f t="shared" si="65"/>
        <v>0</v>
      </c>
      <c r="N422" s="156"/>
      <c r="O422" s="153" t="str">
        <f t="shared" si="62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81"/>
      <c r="I423" s="181"/>
      <c r="J423" s="180" t="str">
        <f t="shared" si="61"/>
        <v xml:space="preserve"> </v>
      </c>
      <c r="K423" s="156">
        <v>0</v>
      </c>
      <c r="L423" s="156"/>
      <c r="M423" s="115">
        <f t="shared" si="65"/>
        <v>0</v>
      </c>
      <c r="N423" s="156"/>
      <c r="O423" s="153" t="str">
        <f t="shared" si="62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81"/>
      <c r="I424" s="181"/>
      <c r="J424" s="180" t="str">
        <f t="shared" si="61"/>
        <v xml:space="preserve"> </v>
      </c>
      <c r="K424" s="156">
        <v>0</v>
      </c>
      <c r="L424" s="156"/>
      <c r="M424" s="115">
        <f t="shared" si="65"/>
        <v>0</v>
      </c>
      <c r="N424" s="156"/>
      <c r="O424" s="153" t="str">
        <f t="shared" si="62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81"/>
      <c r="I425" s="181"/>
      <c r="J425" s="180" t="str">
        <f t="shared" si="61"/>
        <v xml:space="preserve"> </v>
      </c>
      <c r="K425" s="156">
        <v>0</v>
      </c>
      <c r="L425" s="156"/>
      <c r="M425" s="115">
        <f t="shared" si="65"/>
        <v>0</v>
      </c>
      <c r="N425" s="156"/>
      <c r="O425" s="153" t="str">
        <f t="shared" si="62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81"/>
      <c r="I426" s="181"/>
      <c r="J426" s="180" t="str">
        <f t="shared" si="61"/>
        <v xml:space="preserve"> </v>
      </c>
      <c r="K426" s="156">
        <v>0</v>
      </c>
      <c r="L426" s="156"/>
      <c r="M426" s="115">
        <f t="shared" si="65"/>
        <v>0</v>
      </c>
      <c r="N426" s="156"/>
      <c r="O426" s="153" t="str">
        <f t="shared" si="62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81"/>
      <c r="I427" s="181"/>
      <c r="J427" s="180" t="str">
        <f t="shared" si="61"/>
        <v xml:space="preserve"> </v>
      </c>
      <c r="K427" s="156">
        <v>0</v>
      </c>
      <c r="L427" s="156"/>
      <c r="M427" s="115">
        <f t="shared" si="65"/>
        <v>0</v>
      </c>
      <c r="N427" s="156"/>
      <c r="O427" s="153" t="str">
        <f t="shared" si="62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81"/>
      <c r="I428" s="181"/>
      <c r="J428" s="180" t="str">
        <f t="shared" si="61"/>
        <v xml:space="preserve"> </v>
      </c>
      <c r="K428" s="156">
        <v>0</v>
      </c>
      <c r="L428" s="156"/>
      <c r="M428" s="115">
        <f t="shared" si="65"/>
        <v>0</v>
      </c>
      <c r="N428" s="156"/>
      <c r="O428" s="153" t="str">
        <f t="shared" si="62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81"/>
      <c r="I429" s="181"/>
      <c r="J429" s="180" t="str">
        <f t="shared" si="61"/>
        <v xml:space="preserve"> </v>
      </c>
      <c r="K429" s="156">
        <v>0</v>
      </c>
      <c r="L429" s="156"/>
      <c r="M429" s="115">
        <f t="shared" si="65"/>
        <v>0</v>
      </c>
      <c r="N429" s="156"/>
      <c r="O429" s="153" t="str">
        <f t="shared" si="62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81"/>
      <c r="I430" s="181"/>
      <c r="J430" s="180" t="str">
        <f t="shared" si="61"/>
        <v xml:space="preserve"> </v>
      </c>
      <c r="K430" s="156">
        <v>0</v>
      </c>
      <c r="L430" s="156"/>
      <c r="M430" s="115">
        <f t="shared" si="65"/>
        <v>0</v>
      </c>
      <c r="N430" s="156"/>
      <c r="O430" s="153" t="str">
        <f t="shared" si="62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81"/>
      <c r="I431" s="181"/>
      <c r="J431" s="180" t="str">
        <f t="shared" si="61"/>
        <v xml:space="preserve"> </v>
      </c>
      <c r="K431" s="156">
        <v>0</v>
      </c>
      <c r="L431" s="156"/>
      <c r="M431" s="115">
        <f t="shared" si="65"/>
        <v>0</v>
      </c>
      <c r="N431" s="156"/>
      <c r="O431" s="153" t="str">
        <f t="shared" si="62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72">SUM(G433:G442)</f>
        <v>0</v>
      </c>
      <c r="H432" s="181">
        <f t="shared" si="72"/>
        <v>0</v>
      </c>
      <c r="I432" s="181">
        <f t="shared" ref="I432" si="73">SUM(I433:I442)</f>
        <v>0</v>
      </c>
      <c r="J432" s="180" t="str">
        <f t="shared" si="61"/>
        <v xml:space="preserve"> </v>
      </c>
      <c r="K432" s="156">
        <v>0</v>
      </c>
      <c r="L432" s="156"/>
      <c r="M432" s="115">
        <f t="shared" si="65"/>
        <v>0</v>
      </c>
      <c r="N432" s="156"/>
      <c r="O432" s="153" t="str">
        <f t="shared" si="62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81"/>
      <c r="I433" s="181"/>
      <c r="J433" s="180" t="str">
        <f t="shared" ref="J433:J496" si="74">IF(H433=0," ",I433/H433)</f>
        <v xml:space="preserve"> </v>
      </c>
      <c r="K433" s="156">
        <v>0</v>
      </c>
      <c r="L433" s="156"/>
      <c r="M433" s="115">
        <f t="shared" si="65"/>
        <v>0</v>
      </c>
      <c r="N433" s="156"/>
      <c r="O433" s="153" t="str">
        <f t="shared" ref="O433:O496" si="75">IF(M433=0," ",N433/M433)</f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81"/>
      <c r="I434" s="181"/>
      <c r="J434" s="180" t="str">
        <f t="shared" si="74"/>
        <v xml:space="preserve"> </v>
      </c>
      <c r="K434" s="156">
        <v>0</v>
      </c>
      <c r="L434" s="156"/>
      <c r="M434" s="115">
        <f t="shared" ref="M434:M497" si="76">SUM(K434:L434)</f>
        <v>0</v>
      </c>
      <c r="N434" s="156"/>
      <c r="O434" s="153" t="str">
        <f t="shared" si="75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81"/>
      <c r="I435" s="181"/>
      <c r="J435" s="180" t="str">
        <f t="shared" si="74"/>
        <v xml:space="preserve"> </v>
      </c>
      <c r="K435" s="156">
        <v>0</v>
      </c>
      <c r="L435" s="156"/>
      <c r="M435" s="115">
        <f t="shared" si="76"/>
        <v>0</v>
      </c>
      <c r="N435" s="156"/>
      <c r="O435" s="153" t="str">
        <f t="shared" si="75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81"/>
      <c r="I436" s="181"/>
      <c r="J436" s="180" t="str">
        <f t="shared" si="74"/>
        <v xml:space="preserve"> </v>
      </c>
      <c r="K436" s="156">
        <v>0</v>
      </c>
      <c r="L436" s="156"/>
      <c r="M436" s="115">
        <f t="shared" si="76"/>
        <v>0</v>
      </c>
      <c r="N436" s="156"/>
      <c r="O436" s="153" t="str">
        <f t="shared" si="75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81"/>
      <c r="I437" s="181"/>
      <c r="J437" s="180" t="str">
        <f t="shared" si="74"/>
        <v xml:space="preserve"> </v>
      </c>
      <c r="K437" s="156">
        <v>0</v>
      </c>
      <c r="L437" s="156"/>
      <c r="M437" s="115">
        <f t="shared" si="76"/>
        <v>0</v>
      </c>
      <c r="N437" s="156"/>
      <c r="O437" s="153" t="str">
        <f t="shared" si="75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81"/>
      <c r="I438" s="181"/>
      <c r="J438" s="180" t="str">
        <f t="shared" si="74"/>
        <v xml:space="preserve"> </v>
      </c>
      <c r="K438" s="156">
        <v>0</v>
      </c>
      <c r="L438" s="156"/>
      <c r="M438" s="115">
        <f t="shared" si="76"/>
        <v>0</v>
      </c>
      <c r="N438" s="156"/>
      <c r="O438" s="153" t="str">
        <f t="shared" si="75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81"/>
      <c r="I439" s="181"/>
      <c r="J439" s="180" t="str">
        <f t="shared" si="74"/>
        <v xml:space="preserve"> </v>
      </c>
      <c r="K439" s="156">
        <v>0</v>
      </c>
      <c r="L439" s="156"/>
      <c r="M439" s="115">
        <f t="shared" si="76"/>
        <v>0</v>
      </c>
      <c r="N439" s="156"/>
      <c r="O439" s="153" t="str">
        <f t="shared" si="75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81"/>
      <c r="I440" s="181"/>
      <c r="J440" s="180" t="str">
        <f t="shared" si="74"/>
        <v xml:space="preserve"> </v>
      </c>
      <c r="K440" s="156">
        <v>0</v>
      </c>
      <c r="L440" s="156"/>
      <c r="M440" s="115">
        <f t="shared" si="76"/>
        <v>0</v>
      </c>
      <c r="N440" s="156"/>
      <c r="O440" s="153" t="str">
        <f t="shared" si="75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81"/>
      <c r="I441" s="181"/>
      <c r="J441" s="180" t="str">
        <f t="shared" si="74"/>
        <v xml:space="preserve"> </v>
      </c>
      <c r="K441" s="156">
        <v>0</v>
      </c>
      <c r="L441" s="156"/>
      <c r="M441" s="115">
        <f t="shared" si="76"/>
        <v>0</v>
      </c>
      <c r="N441" s="156"/>
      <c r="O441" s="153" t="str">
        <f t="shared" si="75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81"/>
      <c r="I442" s="181"/>
      <c r="J442" s="180" t="str">
        <f t="shared" si="74"/>
        <v xml:space="preserve"> </v>
      </c>
      <c r="K442" s="156">
        <v>0</v>
      </c>
      <c r="L442" s="156"/>
      <c r="M442" s="115">
        <f t="shared" si="76"/>
        <v>0</v>
      </c>
      <c r="N442" s="156"/>
      <c r="O442" s="153" t="str">
        <f t="shared" si="75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77">SUM(G444:G453)</f>
        <v>0</v>
      </c>
      <c r="H443" s="181">
        <f t="shared" si="77"/>
        <v>0</v>
      </c>
      <c r="I443" s="181">
        <f t="shared" ref="I443" si="78">SUM(I444:I453)</f>
        <v>0</v>
      </c>
      <c r="J443" s="180" t="str">
        <f t="shared" si="74"/>
        <v xml:space="preserve"> </v>
      </c>
      <c r="K443" s="156">
        <v>0</v>
      </c>
      <c r="L443" s="156"/>
      <c r="M443" s="115">
        <f t="shared" si="76"/>
        <v>0</v>
      </c>
      <c r="N443" s="156"/>
      <c r="O443" s="153" t="str">
        <f t="shared" si="75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81"/>
      <c r="I444" s="181"/>
      <c r="J444" s="180" t="str">
        <f t="shared" si="74"/>
        <v xml:space="preserve"> </v>
      </c>
      <c r="K444" s="156">
        <v>0</v>
      </c>
      <c r="L444" s="156"/>
      <c r="M444" s="115">
        <f t="shared" si="76"/>
        <v>0</v>
      </c>
      <c r="N444" s="156"/>
      <c r="O444" s="153" t="str">
        <f t="shared" si="75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81"/>
      <c r="I445" s="181"/>
      <c r="J445" s="180" t="str">
        <f t="shared" si="74"/>
        <v xml:space="preserve"> </v>
      </c>
      <c r="K445" s="156">
        <v>0</v>
      </c>
      <c r="L445" s="156"/>
      <c r="M445" s="115">
        <f t="shared" si="76"/>
        <v>0</v>
      </c>
      <c r="N445" s="156"/>
      <c r="O445" s="153" t="str">
        <f t="shared" si="75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81"/>
      <c r="I446" s="181"/>
      <c r="J446" s="180" t="str">
        <f t="shared" si="74"/>
        <v xml:space="preserve"> </v>
      </c>
      <c r="K446" s="156">
        <v>0</v>
      </c>
      <c r="L446" s="156"/>
      <c r="M446" s="115">
        <f t="shared" si="76"/>
        <v>0</v>
      </c>
      <c r="N446" s="156"/>
      <c r="O446" s="153" t="str">
        <f t="shared" si="75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81"/>
      <c r="I447" s="181"/>
      <c r="J447" s="180" t="str">
        <f t="shared" si="74"/>
        <v xml:space="preserve"> </v>
      </c>
      <c r="K447" s="156">
        <v>0</v>
      </c>
      <c r="L447" s="156"/>
      <c r="M447" s="115">
        <f t="shared" si="76"/>
        <v>0</v>
      </c>
      <c r="N447" s="156"/>
      <c r="O447" s="153" t="str">
        <f t="shared" si="75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81"/>
      <c r="I448" s="181"/>
      <c r="J448" s="180" t="str">
        <f t="shared" si="74"/>
        <v xml:space="preserve"> </v>
      </c>
      <c r="K448" s="156">
        <v>0</v>
      </c>
      <c r="L448" s="156"/>
      <c r="M448" s="115">
        <f t="shared" si="76"/>
        <v>0</v>
      </c>
      <c r="N448" s="156"/>
      <c r="O448" s="153" t="str">
        <f t="shared" si="75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81"/>
      <c r="I449" s="181"/>
      <c r="J449" s="180" t="str">
        <f t="shared" si="74"/>
        <v xml:space="preserve"> </v>
      </c>
      <c r="K449" s="156">
        <v>0</v>
      </c>
      <c r="L449" s="156"/>
      <c r="M449" s="115">
        <f t="shared" si="76"/>
        <v>0</v>
      </c>
      <c r="N449" s="156"/>
      <c r="O449" s="153" t="str">
        <f t="shared" si="75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81"/>
      <c r="I450" s="181"/>
      <c r="J450" s="180" t="str">
        <f t="shared" si="74"/>
        <v xml:space="preserve"> </v>
      </c>
      <c r="K450" s="156">
        <v>0</v>
      </c>
      <c r="L450" s="156"/>
      <c r="M450" s="115">
        <f t="shared" si="76"/>
        <v>0</v>
      </c>
      <c r="N450" s="156"/>
      <c r="O450" s="153" t="str">
        <f t="shared" si="75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81"/>
      <c r="I451" s="181"/>
      <c r="J451" s="180" t="str">
        <f t="shared" si="74"/>
        <v xml:space="preserve"> </v>
      </c>
      <c r="K451" s="156">
        <v>0</v>
      </c>
      <c r="L451" s="156"/>
      <c r="M451" s="115">
        <f t="shared" si="76"/>
        <v>0</v>
      </c>
      <c r="N451" s="156"/>
      <c r="O451" s="153" t="str">
        <f t="shared" si="75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81"/>
      <c r="I452" s="181"/>
      <c r="J452" s="180" t="str">
        <f t="shared" si="74"/>
        <v xml:space="preserve"> </v>
      </c>
      <c r="K452" s="156">
        <v>0</v>
      </c>
      <c r="L452" s="156"/>
      <c r="M452" s="115">
        <f t="shared" si="76"/>
        <v>0</v>
      </c>
      <c r="N452" s="156"/>
      <c r="O452" s="153" t="str">
        <f t="shared" si="75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81"/>
      <c r="I453" s="181"/>
      <c r="J453" s="180" t="str">
        <f t="shared" si="74"/>
        <v xml:space="preserve"> </v>
      </c>
      <c r="K453" s="156">
        <v>0</v>
      </c>
      <c r="L453" s="156"/>
      <c r="M453" s="115">
        <f t="shared" si="76"/>
        <v>0</v>
      </c>
      <c r="N453" s="156"/>
      <c r="O453" s="153" t="str">
        <f t="shared" si="75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81"/>
      <c r="I454" s="181"/>
      <c r="J454" s="180" t="str">
        <f t="shared" si="74"/>
        <v xml:space="preserve"> </v>
      </c>
      <c r="K454" s="156">
        <v>0</v>
      </c>
      <c r="L454" s="156"/>
      <c r="M454" s="115">
        <f t="shared" si="76"/>
        <v>0</v>
      </c>
      <c r="N454" s="156"/>
      <c r="O454" s="153" t="str">
        <f t="shared" si="75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81"/>
      <c r="I455" s="181"/>
      <c r="J455" s="180" t="str">
        <f t="shared" si="74"/>
        <v xml:space="preserve"> </v>
      </c>
      <c r="K455" s="156">
        <v>0</v>
      </c>
      <c r="L455" s="156"/>
      <c r="M455" s="115">
        <f t="shared" si="76"/>
        <v>0</v>
      </c>
      <c r="N455" s="156"/>
      <c r="O455" s="153" t="str">
        <f t="shared" si="75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79">SUM(G457:G466)</f>
        <v>0</v>
      </c>
      <c r="H456" s="181">
        <f t="shared" si="79"/>
        <v>0</v>
      </c>
      <c r="I456" s="181">
        <f t="shared" ref="I456" si="80">SUM(I457:I466)</f>
        <v>0</v>
      </c>
      <c r="J456" s="180" t="str">
        <f t="shared" si="74"/>
        <v xml:space="preserve"> </v>
      </c>
      <c r="K456" s="156">
        <v>0</v>
      </c>
      <c r="L456" s="156"/>
      <c r="M456" s="115">
        <f t="shared" si="76"/>
        <v>0</v>
      </c>
      <c r="N456" s="156"/>
      <c r="O456" s="153" t="str">
        <f t="shared" si="75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81"/>
      <c r="I457" s="181"/>
      <c r="J457" s="180" t="str">
        <f t="shared" si="74"/>
        <v xml:space="preserve"> </v>
      </c>
      <c r="K457" s="156">
        <v>0</v>
      </c>
      <c r="L457" s="156"/>
      <c r="M457" s="115">
        <f t="shared" si="76"/>
        <v>0</v>
      </c>
      <c r="N457" s="156"/>
      <c r="O457" s="153" t="str">
        <f t="shared" si="75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81"/>
      <c r="I458" s="181"/>
      <c r="J458" s="180" t="str">
        <f t="shared" si="74"/>
        <v xml:space="preserve"> </v>
      </c>
      <c r="K458" s="156">
        <v>0</v>
      </c>
      <c r="L458" s="156"/>
      <c r="M458" s="115">
        <f t="shared" si="76"/>
        <v>0</v>
      </c>
      <c r="N458" s="156"/>
      <c r="O458" s="153" t="str">
        <f t="shared" si="75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81"/>
      <c r="I459" s="181"/>
      <c r="J459" s="180" t="str">
        <f t="shared" si="74"/>
        <v xml:space="preserve"> </v>
      </c>
      <c r="K459" s="156">
        <v>0</v>
      </c>
      <c r="L459" s="156"/>
      <c r="M459" s="115">
        <f t="shared" si="76"/>
        <v>0</v>
      </c>
      <c r="N459" s="156"/>
      <c r="O459" s="153" t="str">
        <f t="shared" si="75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15"/>
      <c r="I460" s="115"/>
      <c r="J460" s="180" t="str">
        <f t="shared" si="74"/>
        <v xml:space="preserve"> </v>
      </c>
      <c r="K460" s="156">
        <v>0</v>
      </c>
      <c r="L460" s="156"/>
      <c r="M460" s="115">
        <f t="shared" si="76"/>
        <v>0</v>
      </c>
      <c r="N460" s="156"/>
      <c r="O460" s="153" t="str">
        <f t="shared" si="75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15"/>
      <c r="I461" s="115"/>
      <c r="J461" s="180" t="str">
        <f t="shared" si="74"/>
        <v xml:space="preserve"> </v>
      </c>
      <c r="K461" s="156">
        <v>0</v>
      </c>
      <c r="L461" s="156"/>
      <c r="M461" s="115">
        <f t="shared" si="76"/>
        <v>0</v>
      </c>
      <c r="N461" s="156"/>
      <c r="O461" s="153" t="str">
        <f t="shared" si="75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15"/>
      <c r="I462" s="115"/>
      <c r="J462" s="180" t="str">
        <f t="shared" si="74"/>
        <v xml:space="preserve"> </v>
      </c>
      <c r="K462" s="156">
        <v>0</v>
      </c>
      <c r="L462" s="156"/>
      <c r="M462" s="115">
        <f t="shared" si="76"/>
        <v>0</v>
      </c>
      <c r="N462" s="156"/>
      <c r="O462" s="153" t="str">
        <f t="shared" si="75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81"/>
      <c r="I463" s="181"/>
      <c r="J463" s="180" t="str">
        <f t="shared" si="74"/>
        <v xml:space="preserve"> </v>
      </c>
      <c r="K463" s="156">
        <v>0</v>
      </c>
      <c r="L463" s="156"/>
      <c r="M463" s="115">
        <f t="shared" si="76"/>
        <v>0</v>
      </c>
      <c r="N463" s="156"/>
      <c r="O463" s="153" t="str">
        <f t="shared" si="75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81"/>
      <c r="I464" s="181"/>
      <c r="J464" s="180" t="str">
        <f t="shared" si="74"/>
        <v xml:space="preserve"> </v>
      </c>
      <c r="K464" s="156">
        <v>0</v>
      </c>
      <c r="L464" s="156"/>
      <c r="M464" s="115">
        <f t="shared" si="76"/>
        <v>0</v>
      </c>
      <c r="N464" s="156"/>
      <c r="O464" s="153" t="str">
        <f t="shared" si="75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81"/>
      <c r="I465" s="181"/>
      <c r="J465" s="180" t="str">
        <f t="shared" si="74"/>
        <v xml:space="preserve"> </v>
      </c>
      <c r="K465" s="156">
        <v>0</v>
      </c>
      <c r="L465" s="156"/>
      <c r="M465" s="115">
        <f t="shared" si="76"/>
        <v>0</v>
      </c>
      <c r="N465" s="156"/>
      <c r="O465" s="153" t="str">
        <f t="shared" si="75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81"/>
      <c r="I466" s="181"/>
      <c r="J466" s="180" t="str">
        <f t="shared" si="74"/>
        <v xml:space="preserve"> </v>
      </c>
      <c r="K466" s="156">
        <v>0</v>
      </c>
      <c r="L466" s="156"/>
      <c r="M466" s="115">
        <f t="shared" si="76"/>
        <v>0</v>
      </c>
      <c r="N466" s="156"/>
      <c r="O466" s="153" t="str">
        <f t="shared" si="75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81"/>
      <c r="I467" s="181"/>
      <c r="J467" s="180" t="str">
        <f t="shared" si="74"/>
        <v xml:space="preserve"> </v>
      </c>
      <c r="K467" s="156">
        <v>0</v>
      </c>
      <c r="L467" s="156"/>
      <c r="M467" s="115">
        <f t="shared" si="76"/>
        <v>0</v>
      </c>
      <c r="N467" s="156"/>
      <c r="O467" s="153" t="str">
        <f t="shared" si="75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81"/>
      <c r="I468" s="181"/>
      <c r="J468" s="180" t="str">
        <f t="shared" si="74"/>
        <v xml:space="preserve"> </v>
      </c>
      <c r="K468" s="156">
        <v>0</v>
      </c>
      <c r="L468" s="156"/>
      <c r="M468" s="115">
        <f t="shared" si="76"/>
        <v>0</v>
      </c>
      <c r="N468" s="156"/>
      <c r="O468" s="153" t="str">
        <f t="shared" si="75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81">SUM(G470:G479)</f>
        <v>0</v>
      </c>
      <c r="H469" s="181">
        <f t="shared" si="81"/>
        <v>0</v>
      </c>
      <c r="I469" s="181">
        <f t="shared" ref="I469" si="82">SUM(I470:I479)</f>
        <v>0</v>
      </c>
      <c r="J469" s="180" t="str">
        <f t="shared" si="74"/>
        <v xml:space="preserve"> </v>
      </c>
      <c r="K469" s="156">
        <v>0</v>
      </c>
      <c r="L469" s="156"/>
      <c r="M469" s="115">
        <f t="shared" si="76"/>
        <v>0</v>
      </c>
      <c r="N469" s="156"/>
      <c r="O469" s="153" t="str">
        <f t="shared" si="75"/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81"/>
      <c r="I470" s="181"/>
      <c r="J470" s="180" t="str">
        <f t="shared" si="74"/>
        <v xml:space="preserve"> </v>
      </c>
      <c r="K470" s="156">
        <v>0</v>
      </c>
      <c r="L470" s="156"/>
      <c r="M470" s="115">
        <f t="shared" si="76"/>
        <v>0</v>
      </c>
      <c r="N470" s="156"/>
      <c r="O470" s="153" t="str">
        <f t="shared" si="75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81"/>
      <c r="I471" s="181"/>
      <c r="J471" s="180" t="str">
        <f t="shared" si="74"/>
        <v xml:space="preserve"> </v>
      </c>
      <c r="K471" s="156">
        <v>0</v>
      </c>
      <c r="L471" s="156"/>
      <c r="M471" s="115">
        <f t="shared" si="76"/>
        <v>0</v>
      </c>
      <c r="N471" s="156"/>
      <c r="O471" s="153" t="str">
        <f t="shared" si="75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81"/>
      <c r="I472" s="181"/>
      <c r="J472" s="180" t="str">
        <f t="shared" si="74"/>
        <v xml:space="preserve"> </v>
      </c>
      <c r="K472" s="156">
        <v>0</v>
      </c>
      <c r="L472" s="156"/>
      <c r="M472" s="115">
        <f t="shared" si="76"/>
        <v>0</v>
      </c>
      <c r="N472" s="156"/>
      <c r="O472" s="153" t="str">
        <f t="shared" si="75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15"/>
      <c r="I473" s="115"/>
      <c r="J473" s="180" t="str">
        <f t="shared" si="74"/>
        <v xml:space="preserve"> </v>
      </c>
      <c r="K473" s="156">
        <v>0</v>
      </c>
      <c r="L473" s="156"/>
      <c r="M473" s="115">
        <f t="shared" si="76"/>
        <v>0</v>
      </c>
      <c r="N473" s="156"/>
      <c r="O473" s="153" t="str">
        <f t="shared" si="75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15"/>
      <c r="I474" s="115"/>
      <c r="J474" s="180" t="str">
        <f t="shared" si="74"/>
        <v xml:space="preserve"> </v>
      </c>
      <c r="K474" s="156">
        <v>0</v>
      </c>
      <c r="L474" s="156"/>
      <c r="M474" s="115">
        <f t="shared" si="76"/>
        <v>0</v>
      </c>
      <c r="N474" s="156"/>
      <c r="O474" s="153" t="str">
        <f t="shared" si="75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15"/>
      <c r="I475" s="115"/>
      <c r="J475" s="180" t="str">
        <f t="shared" si="74"/>
        <v xml:space="preserve"> </v>
      </c>
      <c r="K475" s="156">
        <v>0</v>
      </c>
      <c r="L475" s="156"/>
      <c r="M475" s="115">
        <f t="shared" si="76"/>
        <v>0</v>
      </c>
      <c r="N475" s="156"/>
      <c r="O475" s="153" t="str">
        <f t="shared" si="75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81"/>
      <c r="I476" s="181"/>
      <c r="J476" s="180" t="str">
        <f t="shared" si="74"/>
        <v xml:space="preserve"> </v>
      </c>
      <c r="K476" s="156">
        <v>0</v>
      </c>
      <c r="L476" s="156"/>
      <c r="M476" s="115">
        <f t="shared" si="76"/>
        <v>0</v>
      </c>
      <c r="N476" s="156"/>
      <c r="O476" s="153" t="str">
        <f t="shared" si="75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81"/>
      <c r="I477" s="181"/>
      <c r="J477" s="180" t="str">
        <f t="shared" si="74"/>
        <v xml:space="preserve"> </v>
      </c>
      <c r="K477" s="156">
        <v>0</v>
      </c>
      <c r="L477" s="156"/>
      <c r="M477" s="115">
        <f t="shared" si="76"/>
        <v>0</v>
      </c>
      <c r="N477" s="156"/>
      <c r="O477" s="153" t="str">
        <f t="shared" si="75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81"/>
      <c r="I478" s="181"/>
      <c r="J478" s="180" t="str">
        <f t="shared" si="74"/>
        <v xml:space="preserve"> </v>
      </c>
      <c r="K478" s="156">
        <v>0</v>
      </c>
      <c r="L478" s="156"/>
      <c r="M478" s="115">
        <f t="shared" si="76"/>
        <v>0</v>
      </c>
      <c r="N478" s="156"/>
      <c r="O478" s="153" t="str">
        <f t="shared" si="75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81"/>
      <c r="I479" s="181"/>
      <c r="J479" s="180" t="str">
        <f t="shared" si="74"/>
        <v xml:space="preserve"> </v>
      </c>
      <c r="K479" s="156">
        <v>0</v>
      </c>
      <c r="L479" s="156"/>
      <c r="M479" s="115">
        <f t="shared" si="76"/>
        <v>0</v>
      </c>
      <c r="N479" s="156"/>
      <c r="O479" s="153" t="str">
        <f t="shared" si="75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81"/>
      <c r="I480" s="181"/>
      <c r="J480" s="180" t="str">
        <f t="shared" si="74"/>
        <v xml:space="preserve"> </v>
      </c>
      <c r="K480" s="156">
        <v>0</v>
      </c>
      <c r="L480" s="156"/>
      <c r="M480" s="115">
        <f t="shared" si="76"/>
        <v>0</v>
      </c>
      <c r="N480" s="156"/>
      <c r="O480" s="153" t="str">
        <f t="shared" si="75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83">G417+G419+G420+G421+G432+G443+G454+G456+G467+G468+G469+G480</f>
        <v>0</v>
      </c>
      <c r="H481" s="184">
        <f t="shared" si="83"/>
        <v>0</v>
      </c>
      <c r="I481" s="184">
        <f t="shared" si="83"/>
        <v>0</v>
      </c>
      <c r="J481" s="184" t="e">
        <f t="shared" si="83"/>
        <v>#VALUE!</v>
      </c>
      <c r="K481" s="184">
        <f t="shared" si="83"/>
        <v>0</v>
      </c>
      <c r="L481" s="184">
        <f t="shared" si="83"/>
        <v>0</v>
      </c>
      <c r="M481" s="184">
        <f t="shared" si="83"/>
        <v>0</v>
      </c>
      <c r="N481" s="156"/>
      <c r="O481" s="153" t="str">
        <f t="shared" si="75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81"/>
      <c r="I482" s="181"/>
      <c r="J482" s="180" t="str">
        <f t="shared" si="74"/>
        <v xml:space="preserve"> </v>
      </c>
      <c r="K482" s="156">
        <v>0</v>
      </c>
      <c r="L482" s="156"/>
      <c r="M482" s="115">
        <f t="shared" si="76"/>
        <v>0</v>
      </c>
      <c r="N482" s="156"/>
      <c r="O482" s="153" t="str">
        <f t="shared" si="75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81"/>
      <c r="I483" s="181"/>
      <c r="J483" s="180" t="str">
        <f t="shared" si="74"/>
        <v xml:space="preserve"> </v>
      </c>
      <c r="K483" s="156">
        <v>0</v>
      </c>
      <c r="L483" s="156"/>
      <c r="M483" s="115">
        <f t="shared" si="76"/>
        <v>0</v>
      </c>
      <c r="N483" s="156"/>
      <c r="O483" s="153" t="str">
        <f t="shared" si="75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81"/>
      <c r="I484" s="181"/>
      <c r="J484" s="180" t="str">
        <f t="shared" si="74"/>
        <v xml:space="preserve"> </v>
      </c>
      <c r="K484" s="156">
        <v>0</v>
      </c>
      <c r="L484" s="156"/>
      <c r="M484" s="115">
        <f t="shared" si="76"/>
        <v>0</v>
      </c>
      <c r="N484" s="156"/>
      <c r="O484" s="153" t="str">
        <f t="shared" si="75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15"/>
      <c r="I485" s="115"/>
      <c r="J485" s="180" t="str">
        <f t="shared" si="74"/>
        <v xml:space="preserve"> </v>
      </c>
      <c r="K485" s="156">
        <v>0</v>
      </c>
      <c r="L485" s="156"/>
      <c r="M485" s="115">
        <f t="shared" si="76"/>
        <v>0</v>
      </c>
      <c r="N485" s="156"/>
      <c r="O485" s="153" t="str">
        <f t="shared" si="75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81"/>
      <c r="I486" s="181"/>
      <c r="J486" s="180" t="str">
        <f t="shared" si="74"/>
        <v xml:space="preserve"> </v>
      </c>
      <c r="K486" s="156">
        <v>0</v>
      </c>
      <c r="L486" s="156"/>
      <c r="M486" s="115">
        <f t="shared" si="76"/>
        <v>0</v>
      </c>
      <c r="N486" s="156"/>
      <c r="O486" s="153" t="str">
        <f t="shared" si="75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81"/>
      <c r="I487" s="181"/>
      <c r="J487" s="180" t="str">
        <f t="shared" si="74"/>
        <v xml:space="preserve"> </v>
      </c>
      <c r="K487" s="156">
        <v>0</v>
      </c>
      <c r="L487" s="156"/>
      <c r="M487" s="115">
        <f t="shared" si="76"/>
        <v>0</v>
      </c>
      <c r="N487" s="156"/>
      <c r="O487" s="153" t="str">
        <f t="shared" si="75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15"/>
      <c r="I488" s="115"/>
      <c r="J488" s="180" t="str">
        <f t="shared" si="74"/>
        <v xml:space="preserve"> </v>
      </c>
      <c r="K488" s="156">
        <v>0</v>
      </c>
      <c r="L488" s="156"/>
      <c r="M488" s="115">
        <f t="shared" si="76"/>
        <v>0</v>
      </c>
      <c r="N488" s="156"/>
      <c r="O488" s="153" t="str">
        <f t="shared" si="75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15"/>
      <c r="I489" s="115"/>
      <c r="J489" s="180" t="str">
        <f t="shared" si="74"/>
        <v xml:space="preserve"> </v>
      </c>
      <c r="K489" s="156">
        <v>0</v>
      </c>
      <c r="L489" s="156"/>
      <c r="M489" s="115">
        <f t="shared" si="76"/>
        <v>0</v>
      </c>
      <c r="N489" s="156"/>
      <c r="O489" s="153" t="str">
        <f t="shared" si="75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84">G482+G483+G485+G486+G487+G488+G489</f>
        <v>0</v>
      </c>
      <c r="H490" s="184">
        <f t="shared" si="84"/>
        <v>0</v>
      </c>
      <c r="I490" s="184">
        <f t="shared" ref="I490" si="85">I482+I483+I485+I486+I487+I488+I489</f>
        <v>0</v>
      </c>
      <c r="J490" s="180" t="str">
        <f t="shared" si="74"/>
        <v xml:space="preserve"> </v>
      </c>
      <c r="K490" s="156">
        <v>0</v>
      </c>
      <c r="L490" s="156"/>
      <c r="M490" s="115">
        <f t="shared" si="76"/>
        <v>0</v>
      </c>
      <c r="N490" s="156"/>
      <c r="O490" s="153" t="str">
        <f t="shared" si="75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81"/>
      <c r="I491" s="181"/>
      <c r="J491" s="180" t="str">
        <f t="shared" si="74"/>
        <v xml:space="preserve"> </v>
      </c>
      <c r="K491" s="156">
        <v>0</v>
      </c>
      <c r="L491" s="156"/>
      <c r="M491" s="115">
        <f t="shared" si="76"/>
        <v>0</v>
      </c>
      <c r="N491" s="156"/>
      <c r="O491" s="153" t="str">
        <f t="shared" si="75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81"/>
      <c r="I492" s="181"/>
      <c r="J492" s="180" t="str">
        <f t="shared" si="74"/>
        <v xml:space="preserve"> </v>
      </c>
      <c r="K492" s="156">
        <v>0</v>
      </c>
      <c r="L492" s="156"/>
      <c r="M492" s="115">
        <f t="shared" si="76"/>
        <v>0</v>
      </c>
      <c r="N492" s="156"/>
      <c r="O492" s="153" t="str">
        <f t="shared" si="75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81"/>
      <c r="I493" s="181"/>
      <c r="J493" s="180" t="str">
        <f t="shared" si="74"/>
        <v xml:space="preserve"> </v>
      </c>
      <c r="K493" s="156">
        <v>0</v>
      </c>
      <c r="L493" s="156"/>
      <c r="M493" s="115">
        <f t="shared" si="76"/>
        <v>0</v>
      </c>
      <c r="N493" s="156"/>
      <c r="O493" s="153" t="str">
        <f t="shared" si="75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81"/>
      <c r="I494" s="181"/>
      <c r="J494" s="180" t="str">
        <f t="shared" si="74"/>
        <v xml:space="preserve"> </v>
      </c>
      <c r="K494" s="156">
        <v>0</v>
      </c>
      <c r="L494" s="156"/>
      <c r="M494" s="115">
        <f t="shared" si="76"/>
        <v>0</v>
      </c>
      <c r="N494" s="156"/>
      <c r="O494" s="153" t="str">
        <f t="shared" si="75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86">SUM(G491:G494)</f>
        <v>0</v>
      </c>
      <c r="H495" s="184">
        <f t="shared" si="86"/>
        <v>0</v>
      </c>
      <c r="I495" s="184">
        <f t="shared" ref="I495" si="87">SUM(I491:I494)</f>
        <v>0</v>
      </c>
      <c r="J495" s="180" t="str">
        <f t="shared" si="74"/>
        <v xml:space="preserve"> </v>
      </c>
      <c r="K495" s="156">
        <v>0</v>
      </c>
      <c r="L495" s="156"/>
      <c r="M495" s="115">
        <f t="shared" si="76"/>
        <v>0</v>
      </c>
      <c r="N495" s="156"/>
      <c r="O495" s="153" t="str">
        <f t="shared" si="75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81"/>
      <c r="I496" s="181"/>
      <c r="J496" s="180" t="str">
        <f t="shared" si="74"/>
        <v xml:space="preserve"> </v>
      </c>
      <c r="K496" s="156">
        <v>0</v>
      </c>
      <c r="L496" s="156"/>
      <c r="M496" s="115">
        <f t="shared" si="76"/>
        <v>0</v>
      </c>
      <c r="N496" s="156"/>
      <c r="O496" s="153" t="str">
        <f t="shared" si="75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88">SUM(G498:G507)</f>
        <v>0</v>
      </c>
      <c r="H497" s="181">
        <f t="shared" si="88"/>
        <v>0</v>
      </c>
      <c r="I497" s="181">
        <f t="shared" ref="I497" si="89">SUM(I498:I507)</f>
        <v>0</v>
      </c>
      <c r="J497" s="180" t="str">
        <f t="shared" ref="J497:J555" si="90">IF(H497=0," ",I497/H497)</f>
        <v xml:space="preserve"> </v>
      </c>
      <c r="K497" s="156">
        <v>0</v>
      </c>
      <c r="L497" s="156"/>
      <c r="M497" s="115">
        <f t="shared" si="76"/>
        <v>0</v>
      </c>
      <c r="N497" s="156"/>
      <c r="O497" s="153" t="str">
        <f t="shared" ref="O497:O556" si="91">IF(M497=0," ",N497/M497)</f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81"/>
      <c r="I498" s="181"/>
      <c r="J498" s="180" t="str">
        <f t="shared" si="90"/>
        <v xml:space="preserve"> </v>
      </c>
      <c r="K498" s="156">
        <v>0</v>
      </c>
      <c r="L498" s="156"/>
      <c r="M498" s="115">
        <f t="shared" ref="M498:M555" si="92">SUM(K498:L498)</f>
        <v>0</v>
      </c>
      <c r="N498" s="156"/>
      <c r="O498" s="153" t="str">
        <f t="shared" si="91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81"/>
      <c r="I499" s="181"/>
      <c r="J499" s="180" t="str">
        <f t="shared" si="90"/>
        <v xml:space="preserve"> </v>
      </c>
      <c r="K499" s="156">
        <v>0</v>
      </c>
      <c r="L499" s="156"/>
      <c r="M499" s="115">
        <f t="shared" si="92"/>
        <v>0</v>
      </c>
      <c r="N499" s="156"/>
      <c r="O499" s="153" t="str">
        <f t="shared" si="91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81"/>
      <c r="I500" s="181"/>
      <c r="J500" s="180" t="str">
        <f t="shared" si="90"/>
        <v xml:space="preserve"> </v>
      </c>
      <c r="K500" s="156">
        <v>0</v>
      </c>
      <c r="L500" s="156"/>
      <c r="M500" s="115">
        <f t="shared" si="92"/>
        <v>0</v>
      </c>
      <c r="N500" s="156"/>
      <c r="O500" s="153" t="str">
        <f t="shared" si="91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81"/>
      <c r="I501" s="181"/>
      <c r="J501" s="180" t="str">
        <f t="shared" si="90"/>
        <v xml:space="preserve"> </v>
      </c>
      <c r="K501" s="156">
        <v>0</v>
      </c>
      <c r="L501" s="156"/>
      <c r="M501" s="115">
        <f t="shared" si="92"/>
        <v>0</v>
      </c>
      <c r="N501" s="156"/>
      <c r="O501" s="153" t="str">
        <f t="shared" si="91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81"/>
      <c r="I502" s="181"/>
      <c r="J502" s="180" t="str">
        <f t="shared" si="90"/>
        <v xml:space="preserve"> </v>
      </c>
      <c r="K502" s="156">
        <v>0</v>
      </c>
      <c r="L502" s="156"/>
      <c r="M502" s="115">
        <f t="shared" si="92"/>
        <v>0</v>
      </c>
      <c r="N502" s="156"/>
      <c r="O502" s="153" t="str">
        <f t="shared" si="91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81"/>
      <c r="I503" s="181"/>
      <c r="J503" s="180" t="str">
        <f t="shared" si="90"/>
        <v xml:space="preserve"> </v>
      </c>
      <c r="K503" s="156">
        <v>0</v>
      </c>
      <c r="L503" s="156"/>
      <c r="M503" s="115">
        <f t="shared" si="92"/>
        <v>0</v>
      </c>
      <c r="N503" s="156"/>
      <c r="O503" s="153" t="str">
        <f t="shared" si="91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81"/>
      <c r="I504" s="181"/>
      <c r="J504" s="180" t="str">
        <f t="shared" si="90"/>
        <v xml:space="preserve"> </v>
      </c>
      <c r="K504" s="156">
        <v>0</v>
      </c>
      <c r="L504" s="156"/>
      <c r="M504" s="115">
        <f t="shared" si="92"/>
        <v>0</v>
      </c>
      <c r="N504" s="156"/>
      <c r="O504" s="153" t="str">
        <f t="shared" si="91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81"/>
      <c r="I505" s="181"/>
      <c r="J505" s="180" t="str">
        <f t="shared" si="90"/>
        <v xml:space="preserve"> </v>
      </c>
      <c r="K505" s="156">
        <v>0</v>
      </c>
      <c r="L505" s="156"/>
      <c r="M505" s="115">
        <f t="shared" si="92"/>
        <v>0</v>
      </c>
      <c r="N505" s="156"/>
      <c r="O505" s="153" t="str">
        <f t="shared" si="91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81"/>
      <c r="I506" s="181"/>
      <c r="J506" s="180" t="str">
        <f t="shared" si="90"/>
        <v xml:space="preserve"> </v>
      </c>
      <c r="K506" s="156">
        <v>0</v>
      </c>
      <c r="L506" s="156"/>
      <c r="M506" s="115">
        <f t="shared" si="92"/>
        <v>0</v>
      </c>
      <c r="N506" s="156"/>
      <c r="O506" s="153" t="str">
        <f t="shared" si="91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81"/>
      <c r="I507" s="181"/>
      <c r="J507" s="180" t="str">
        <f t="shared" si="90"/>
        <v xml:space="preserve"> </v>
      </c>
      <c r="K507" s="156">
        <v>0</v>
      </c>
      <c r="L507" s="156"/>
      <c r="M507" s="115">
        <f t="shared" si="92"/>
        <v>0</v>
      </c>
      <c r="N507" s="156"/>
      <c r="O507" s="153" t="str">
        <f t="shared" si="91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93">SUM(G509:G518)</f>
        <v>0</v>
      </c>
      <c r="H508" s="181">
        <f t="shared" si="93"/>
        <v>0</v>
      </c>
      <c r="I508" s="181">
        <f t="shared" ref="I508" si="94">SUM(I509:I518)</f>
        <v>0</v>
      </c>
      <c r="J508" s="180" t="str">
        <f t="shared" si="90"/>
        <v xml:space="preserve"> </v>
      </c>
      <c r="K508" s="156">
        <v>0</v>
      </c>
      <c r="L508" s="156"/>
      <c r="M508" s="115">
        <f t="shared" si="92"/>
        <v>0</v>
      </c>
      <c r="N508" s="156"/>
      <c r="O508" s="153" t="str">
        <f t="shared" si="91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81"/>
      <c r="I509" s="181"/>
      <c r="J509" s="180" t="str">
        <f t="shared" si="90"/>
        <v xml:space="preserve"> </v>
      </c>
      <c r="K509" s="156">
        <v>0</v>
      </c>
      <c r="L509" s="156"/>
      <c r="M509" s="115">
        <f t="shared" si="92"/>
        <v>0</v>
      </c>
      <c r="N509" s="156"/>
      <c r="O509" s="153" t="str">
        <f t="shared" si="91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81"/>
      <c r="I510" s="181"/>
      <c r="J510" s="180" t="str">
        <f t="shared" si="90"/>
        <v xml:space="preserve"> </v>
      </c>
      <c r="K510" s="156">
        <v>0</v>
      </c>
      <c r="L510" s="156"/>
      <c r="M510" s="115">
        <f t="shared" si="92"/>
        <v>0</v>
      </c>
      <c r="N510" s="156"/>
      <c r="O510" s="153" t="str">
        <f t="shared" si="91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81"/>
      <c r="I511" s="181"/>
      <c r="J511" s="180" t="str">
        <f t="shared" si="90"/>
        <v xml:space="preserve"> </v>
      </c>
      <c r="K511" s="156">
        <v>0</v>
      </c>
      <c r="L511" s="156"/>
      <c r="M511" s="115">
        <f t="shared" si="92"/>
        <v>0</v>
      </c>
      <c r="N511" s="156"/>
      <c r="O511" s="153" t="str">
        <f t="shared" si="91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81"/>
      <c r="I512" s="181"/>
      <c r="J512" s="180" t="str">
        <f t="shared" si="90"/>
        <v xml:space="preserve"> </v>
      </c>
      <c r="K512" s="156">
        <v>0</v>
      </c>
      <c r="L512" s="156"/>
      <c r="M512" s="115">
        <f t="shared" si="92"/>
        <v>0</v>
      </c>
      <c r="N512" s="156"/>
      <c r="O512" s="153" t="str">
        <f t="shared" si="91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81"/>
      <c r="I513" s="181"/>
      <c r="J513" s="180" t="str">
        <f t="shared" si="90"/>
        <v xml:space="preserve"> </v>
      </c>
      <c r="K513" s="156">
        <v>0</v>
      </c>
      <c r="L513" s="156"/>
      <c r="M513" s="115">
        <f t="shared" si="92"/>
        <v>0</v>
      </c>
      <c r="N513" s="156"/>
      <c r="O513" s="153" t="str">
        <f t="shared" si="91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81"/>
      <c r="I514" s="181"/>
      <c r="J514" s="180" t="str">
        <f t="shared" si="90"/>
        <v xml:space="preserve"> </v>
      </c>
      <c r="K514" s="156">
        <v>0</v>
      </c>
      <c r="L514" s="156"/>
      <c r="M514" s="115">
        <f t="shared" si="92"/>
        <v>0</v>
      </c>
      <c r="N514" s="156"/>
      <c r="O514" s="153" t="str">
        <f t="shared" si="91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81"/>
      <c r="I515" s="181"/>
      <c r="J515" s="180" t="str">
        <f t="shared" si="90"/>
        <v xml:space="preserve"> </v>
      </c>
      <c r="K515" s="156">
        <v>0</v>
      </c>
      <c r="L515" s="156"/>
      <c r="M515" s="115">
        <f t="shared" si="92"/>
        <v>0</v>
      </c>
      <c r="N515" s="156"/>
      <c r="O515" s="153" t="str">
        <f t="shared" si="91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81"/>
      <c r="I516" s="181"/>
      <c r="J516" s="180" t="str">
        <f t="shared" si="90"/>
        <v xml:space="preserve"> </v>
      </c>
      <c r="K516" s="156">
        <v>0</v>
      </c>
      <c r="L516" s="156"/>
      <c r="M516" s="115">
        <f t="shared" si="92"/>
        <v>0</v>
      </c>
      <c r="N516" s="156"/>
      <c r="O516" s="153" t="str">
        <f t="shared" si="91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81"/>
      <c r="I517" s="181"/>
      <c r="J517" s="180" t="str">
        <f t="shared" si="90"/>
        <v xml:space="preserve"> </v>
      </c>
      <c r="K517" s="156">
        <v>0</v>
      </c>
      <c r="L517" s="156"/>
      <c r="M517" s="115">
        <f t="shared" si="92"/>
        <v>0</v>
      </c>
      <c r="N517" s="156"/>
      <c r="O517" s="153" t="str">
        <f t="shared" si="91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81"/>
      <c r="I518" s="181"/>
      <c r="J518" s="180" t="str">
        <f t="shared" si="90"/>
        <v xml:space="preserve"> </v>
      </c>
      <c r="K518" s="156">
        <v>0</v>
      </c>
      <c r="L518" s="156"/>
      <c r="M518" s="115">
        <f t="shared" si="92"/>
        <v>0</v>
      </c>
      <c r="N518" s="156"/>
      <c r="O518" s="153" t="str">
        <f t="shared" si="91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95">SUM(G520:G529)</f>
        <v>0</v>
      </c>
      <c r="H519" s="181">
        <f t="shared" si="95"/>
        <v>0</v>
      </c>
      <c r="I519" s="181">
        <f t="shared" ref="I519" si="96">SUM(I520:I529)</f>
        <v>0</v>
      </c>
      <c r="J519" s="180" t="str">
        <f t="shared" si="90"/>
        <v xml:space="preserve"> </v>
      </c>
      <c r="K519" s="156">
        <v>0</v>
      </c>
      <c r="L519" s="156"/>
      <c r="M519" s="115">
        <f t="shared" si="92"/>
        <v>0</v>
      </c>
      <c r="N519" s="156"/>
      <c r="O519" s="153" t="str">
        <f t="shared" si="91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81"/>
      <c r="I520" s="181"/>
      <c r="J520" s="180" t="str">
        <f t="shared" si="90"/>
        <v xml:space="preserve"> </v>
      </c>
      <c r="K520" s="156">
        <v>0</v>
      </c>
      <c r="L520" s="156"/>
      <c r="M520" s="115">
        <f t="shared" si="92"/>
        <v>0</v>
      </c>
      <c r="N520" s="156"/>
      <c r="O520" s="153" t="str">
        <f t="shared" si="91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81"/>
      <c r="I521" s="181"/>
      <c r="J521" s="180" t="str">
        <f t="shared" si="90"/>
        <v xml:space="preserve"> </v>
      </c>
      <c r="K521" s="156">
        <v>0</v>
      </c>
      <c r="L521" s="156"/>
      <c r="M521" s="115">
        <f t="shared" si="92"/>
        <v>0</v>
      </c>
      <c r="N521" s="156"/>
      <c r="O521" s="153" t="str">
        <f t="shared" si="91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81"/>
      <c r="I522" s="181"/>
      <c r="J522" s="180" t="str">
        <f t="shared" si="90"/>
        <v xml:space="preserve"> </v>
      </c>
      <c r="K522" s="156">
        <v>0</v>
      </c>
      <c r="L522" s="156"/>
      <c r="M522" s="115">
        <f t="shared" si="92"/>
        <v>0</v>
      </c>
      <c r="N522" s="156"/>
      <c r="O522" s="153" t="str">
        <f t="shared" si="91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81"/>
      <c r="I523" s="181"/>
      <c r="J523" s="180" t="str">
        <f t="shared" si="90"/>
        <v xml:space="preserve"> </v>
      </c>
      <c r="K523" s="156">
        <v>0</v>
      </c>
      <c r="L523" s="156"/>
      <c r="M523" s="115">
        <f t="shared" si="92"/>
        <v>0</v>
      </c>
      <c r="N523" s="156"/>
      <c r="O523" s="153" t="str">
        <f t="shared" si="91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81"/>
      <c r="I524" s="181"/>
      <c r="J524" s="180" t="str">
        <f t="shared" si="90"/>
        <v xml:space="preserve"> </v>
      </c>
      <c r="K524" s="156">
        <v>0</v>
      </c>
      <c r="L524" s="156"/>
      <c r="M524" s="115">
        <f t="shared" si="92"/>
        <v>0</v>
      </c>
      <c r="N524" s="156"/>
      <c r="O524" s="153" t="str">
        <f t="shared" si="91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81"/>
      <c r="I525" s="181"/>
      <c r="J525" s="180" t="str">
        <f t="shared" si="90"/>
        <v xml:space="preserve"> </v>
      </c>
      <c r="K525" s="156">
        <v>0</v>
      </c>
      <c r="L525" s="156"/>
      <c r="M525" s="115">
        <f t="shared" si="92"/>
        <v>0</v>
      </c>
      <c r="N525" s="156"/>
      <c r="O525" s="153" t="str">
        <f t="shared" si="91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81"/>
      <c r="I526" s="181"/>
      <c r="J526" s="180" t="str">
        <f t="shared" si="90"/>
        <v xml:space="preserve"> </v>
      </c>
      <c r="K526" s="156">
        <v>0</v>
      </c>
      <c r="L526" s="156"/>
      <c r="M526" s="115">
        <f t="shared" si="92"/>
        <v>0</v>
      </c>
      <c r="N526" s="156"/>
      <c r="O526" s="153" t="str">
        <f t="shared" si="91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81"/>
      <c r="I527" s="181"/>
      <c r="J527" s="180" t="str">
        <f t="shared" si="90"/>
        <v xml:space="preserve"> </v>
      </c>
      <c r="K527" s="156">
        <v>0</v>
      </c>
      <c r="L527" s="156"/>
      <c r="M527" s="115">
        <f t="shared" si="92"/>
        <v>0</v>
      </c>
      <c r="N527" s="156"/>
      <c r="O527" s="153" t="str">
        <f t="shared" si="91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81"/>
      <c r="I528" s="181"/>
      <c r="J528" s="180" t="str">
        <f t="shared" si="90"/>
        <v xml:space="preserve"> </v>
      </c>
      <c r="K528" s="156">
        <v>0</v>
      </c>
      <c r="L528" s="156"/>
      <c r="M528" s="115">
        <f t="shared" si="92"/>
        <v>0</v>
      </c>
      <c r="N528" s="156"/>
      <c r="O528" s="153" t="str">
        <f t="shared" si="91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81"/>
      <c r="I529" s="181"/>
      <c r="J529" s="180" t="str">
        <f t="shared" si="90"/>
        <v xml:space="preserve"> </v>
      </c>
      <c r="K529" s="156">
        <v>0</v>
      </c>
      <c r="L529" s="156"/>
      <c r="M529" s="115">
        <f t="shared" si="92"/>
        <v>0</v>
      </c>
      <c r="N529" s="156"/>
      <c r="O529" s="153" t="str">
        <f t="shared" si="91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81"/>
      <c r="I530" s="181"/>
      <c r="J530" s="180" t="str">
        <f t="shared" si="90"/>
        <v xml:space="preserve"> </v>
      </c>
      <c r="K530" s="156">
        <v>0</v>
      </c>
      <c r="L530" s="156"/>
      <c r="M530" s="115">
        <f t="shared" si="92"/>
        <v>0</v>
      </c>
      <c r="N530" s="156"/>
      <c r="O530" s="153" t="str">
        <f t="shared" si="91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81"/>
      <c r="I531" s="181"/>
      <c r="J531" s="180" t="str">
        <f t="shared" si="90"/>
        <v xml:space="preserve"> </v>
      </c>
      <c r="K531" s="156">
        <v>0</v>
      </c>
      <c r="L531" s="156"/>
      <c r="M531" s="115">
        <f t="shared" si="92"/>
        <v>0</v>
      </c>
      <c r="N531" s="156"/>
      <c r="O531" s="153" t="str">
        <f t="shared" si="91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97">SUM(G533:G542)</f>
        <v>0</v>
      </c>
      <c r="H532" s="181">
        <f t="shared" si="97"/>
        <v>0</v>
      </c>
      <c r="I532" s="181">
        <f t="shared" ref="I532" si="98">SUM(I533:I542)</f>
        <v>0</v>
      </c>
      <c r="J532" s="180" t="str">
        <f t="shared" si="90"/>
        <v xml:space="preserve"> </v>
      </c>
      <c r="K532" s="156">
        <v>0</v>
      </c>
      <c r="L532" s="156"/>
      <c r="M532" s="115">
        <f t="shared" si="92"/>
        <v>0</v>
      </c>
      <c r="N532" s="156"/>
      <c r="O532" s="153" t="str">
        <f t="shared" si="91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81"/>
      <c r="I533" s="181"/>
      <c r="J533" s="180" t="str">
        <f t="shared" si="90"/>
        <v xml:space="preserve"> </v>
      </c>
      <c r="K533" s="156">
        <v>0</v>
      </c>
      <c r="L533" s="156"/>
      <c r="M533" s="115">
        <f t="shared" si="92"/>
        <v>0</v>
      </c>
      <c r="N533" s="156"/>
      <c r="O533" s="153" t="str">
        <f t="shared" si="91"/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81"/>
      <c r="I534" s="181"/>
      <c r="J534" s="180" t="str">
        <f t="shared" si="90"/>
        <v xml:space="preserve"> </v>
      </c>
      <c r="K534" s="156">
        <v>0</v>
      </c>
      <c r="L534" s="156"/>
      <c r="M534" s="115">
        <f t="shared" si="92"/>
        <v>0</v>
      </c>
      <c r="N534" s="156"/>
      <c r="O534" s="153" t="str">
        <f t="shared" si="91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81"/>
      <c r="I535" s="181"/>
      <c r="J535" s="180" t="str">
        <f t="shared" si="90"/>
        <v xml:space="preserve"> </v>
      </c>
      <c r="K535" s="156">
        <v>0</v>
      </c>
      <c r="L535" s="156"/>
      <c r="M535" s="115">
        <f t="shared" si="92"/>
        <v>0</v>
      </c>
      <c r="N535" s="156"/>
      <c r="O535" s="153" t="str">
        <f t="shared" si="91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15"/>
      <c r="I536" s="115"/>
      <c r="J536" s="180" t="str">
        <f t="shared" si="90"/>
        <v xml:space="preserve"> </v>
      </c>
      <c r="K536" s="156">
        <v>0</v>
      </c>
      <c r="L536" s="156"/>
      <c r="M536" s="115">
        <f t="shared" si="92"/>
        <v>0</v>
      </c>
      <c r="N536" s="156"/>
      <c r="O536" s="153" t="str">
        <f t="shared" si="91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15"/>
      <c r="I537" s="115"/>
      <c r="J537" s="180" t="str">
        <f t="shared" si="90"/>
        <v xml:space="preserve"> </v>
      </c>
      <c r="K537" s="156">
        <v>0</v>
      </c>
      <c r="L537" s="156"/>
      <c r="M537" s="115">
        <f t="shared" si="92"/>
        <v>0</v>
      </c>
      <c r="N537" s="156"/>
      <c r="O537" s="153" t="str">
        <f t="shared" si="91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15"/>
      <c r="I538" s="115"/>
      <c r="J538" s="180" t="str">
        <f t="shared" si="90"/>
        <v xml:space="preserve"> </v>
      </c>
      <c r="K538" s="156">
        <v>0</v>
      </c>
      <c r="L538" s="156"/>
      <c r="M538" s="115">
        <f t="shared" si="92"/>
        <v>0</v>
      </c>
      <c r="N538" s="156"/>
      <c r="O538" s="153" t="str">
        <f t="shared" si="91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81"/>
      <c r="I539" s="181"/>
      <c r="J539" s="180" t="str">
        <f t="shared" si="90"/>
        <v xml:space="preserve"> </v>
      </c>
      <c r="K539" s="156">
        <v>0</v>
      </c>
      <c r="L539" s="156"/>
      <c r="M539" s="115">
        <f t="shared" si="92"/>
        <v>0</v>
      </c>
      <c r="N539" s="156"/>
      <c r="O539" s="153" t="str">
        <f t="shared" si="91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81"/>
      <c r="I540" s="181"/>
      <c r="J540" s="180" t="str">
        <f t="shared" si="90"/>
        <v xml:space="preserve"> </v>
      </c>
      <c r="K540" s="156">
        <v>0</v>
      </c>
      <c r="L540" s="156"/>
      <c r="M540" s="115">
        <f t="shared" si="92"/>
        <v>0</v>
      </c>
      <c r="N540" s="156"/>
      <c r="O540" s="153" t="str">
        <f t="shared" si="91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81"/>
      <c r="I541" s="181"/>
      <c r="J541" s="180" t="str">
        <f t="shared" si="90"/>
        <v xml:space="preserve"> </v>
      </c>
      <c r="K541" s="156">
        <v>0</v>
      </c>
      <c r="L541" s="156"/>
      <c r="M541" s="115">
        <f t="shared" si="92"/>
        <v>0</v>
      </c>
      <c r="N541" s="156"/>
      <c r="O541" s="153" t="str">
        <f t="shared" si="91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81"/>
      <c r="I542" s="181"/>
      <c r="J542" s="180" t="str">
        <f t="shared" si="90"/>
        <v xml:space="preserve"> </v>
      </c>
      <c r="K542" s="156">
        <v>0</v>
      </c>
      <c r="L542" s="156"/>
      <c r="M542" s="115">
        <f t="shared" si="92"/>
        <v>0</v>
      </c>
      <c r="N542" s="156"/>
      <c r="O542" s="153" t="str">
        <f t="shared" si="91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81"/>
      <c r="I543" s="181"/>
      <c r="J543" s="180" t="str">
        <f t="shared" si="90"/>
        <v xml:space="preserve"> </v>
      </c>
      <c r="K543" s="156">
        <v>0</v>
      </c>
      <c r="L543" s="156"/>
      <c r="M543" s="115">
        <f t="shared" si="92"/>
        <v>0</v>
      </c>
      <c r="N543" s="156"/>
      <c r="O543" s="153" t="str">
        <f t="shared" si="91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99">SUM(G545:G554)</f>
        <v>0</v>
      </c>
      <c r="H544" s="181">
        <f t="shared" si="99"/>
        <v>0</v>
      </c>
      <c r="I544" s="181">
        <f t="shared" ref="I544" si="100">SUM(I545:I554)</f>
        <v>0</v>
      </c>
      <c r="J544" s="180" t="str">
        <f t="shared" si="90"/>
        <v xml:space="preserve"> </v>
      </c>
      <c r="K544" s="156">
        <v>0</v>
      </c>
      <c r="L544" s="156"/>
      <c r="M544" s="115">
        <f t="shared" si="92"/>
        <v>0</v>
      </c>
      <c r="N544" s="156"/>
      <c r="O544" s="153" t="str">
        <f t="shared" si="91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81"/>
      <c r="I545" s="181"/>
      <c r="J545" s="180" t="str">
        <f t="shared" si="90"/>
        <v xml:space="preserve"> </v>
      </c>
      <c r="K545" s="156">
        <v>0</v>
      </c>
      <c r="L545" s="156"/>
      <c r="M545" s="115">
        <f t="shared" si="92"/>
        <v>0</v>
      </c>
      <c r="N545" s="156"/>
      <c r="O545" s="153" t="str">
        <f t="shared" si="91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81"/>
      <c r="I546" s="181"/>
      <c r="J546" s="180" t="str">
        <f t="shared" si="90"/>
        <v xml:space="preserve"> </v>
      </c>
      <c r="K546" s="156">
        <v>0</v>
      </c>
      <c r="L546" s="156"/>
      <c r="M546" s="115">
        <f t="shared" si="92"/>
        <v>0</v>
      </c>
      <c r="N546" s="156"/>
      <c r="O546" s="153" t="str">
        <f t="shared" si="91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81"/>
      <c r="I547" s="181"/>
      <c r="J547" s="180" t="str">
        <f t="shared" si="90"/>
        <v xml:space="preserve"> </v>
      </c>
      <c r="K547" s="156">
        <v>0</v>
      </c>
      <c r="L547" s="156"/>
      <c r="M547" s="115">
        <f t="shared" si="92"/>
        <v>0</v>
      </c>
      <c r="N547" s="156"/>
      <c r="O547" s="153" t="str">
        <f t="shared" si="91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15"/>
      <c r="I548" s="115"/>
      <c r="J548" s="180" t="str">
        <f t="shared" si="90"/>
        <v xml:space="preserve"> </v>
      </c>
      <c r="K548" s="156">
        <v>0</v>
      </c>
      <c r="L548" s="156"/>
      <c r="M548" s="115">
        <f t="shared" si="92"/>
        <v>0</v>
      </c>
      <c r="N548" s="156"/>
      <c r="O548" s="153" t="str">
        <f t="shared" si="91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15"/>
      <c r="I549" s="115"/>
      <c r="J549" s="180" t="str">
        <f t="shared" si="90"/>
        <v xml:space="preserve"> </v>
      </c>
      <c r="K549" s="156">
        <v>0</v>
      </c>
      <c r="L549" s="156"/>
      <c r="M549" s="115">
        <f t="shared" si="92"/>
        <v>0</v>
      </c>
      <c r="N549" s="156"/>
      <c r="O549" s="153" t="str">
        <f t="shared" si="91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15"/>
      <c r="I550" s="115"/>
      <c r="J550" s="180" t="str">
        <f t="shared" si="90"/>
        <v xml:space="preserve"> </v>
      </c>
      <c r="K550" s="156">
        <v>0</v>
      </c>
      <c r="L550" s="156"/>
      <c r="M550" s="115">
        <f t="shared" si="92"/>
        <v>0</v>
      </c>
      <c r="N550" s="156"/>
      <c r="O550" s="153" t="str">
        <f t="shared" si="91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81"/>
      <c r="I551" s="181"/>
      <c r="J551" s="180" t="str">
        <f t="shared" si="90"/>
        <v xml:space="preserve"> </v>
      </c>
      <c r="K551" s="156">
        <v>0</v>
      </c>
      <c r="L551" s="156"/>
      <c r="M551" s="115">
        <f t="shared" si="92"/>
        <v>0</v>
      </c>
      <c r="N551" s="156"/>
      <c r="O551" s="153" t="str">
        <f t="shared" si="91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81"/>
      <c r="I552" s="181"/>
      <c r="J552" s="180" t="str">
        <f t="shared" si="90"/>
        <v xml:space="preserve"> </v>
      </c>
      <c r="K552" s="156">
        <v>0</v>
      </c>
      <c r="L552" s="156"/>
      <c r="M552" s="115">
        <f t="shared" si="92"/>
        <v>0</v>
      </c>
      <c r="N552" s="156"/>
      <c r="O552" s="153" t="str">
        <f t="shared" si="91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81"/>
      <c r="I553" s="181"/>
      <c r="J553" s="180" t="str">
        <f t="shared" si="90"/>
        <v xml:space="preserve"> </v>
      </c>
      <c r="K553" s="156">
        <v>0</v>
      </c>
      <c r="L553" s="156"/>
      <c r="M553" s="115">
        <f t="shared" si="92"/>
        <v>0</v>
      </c>
      <c r="N553" s="156"/>
      <c r="O553" s="153" t="str">
        <f t="shared" si="91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81"/>
      <c r="I554" s="181"/>
      <c r="J554" s="180" t="str">
        <f t="shared" si="90"/>
        <v xml:space="preserve"> </v>
      </c>
      <c r="K554" s="156">
        <v>0</v>
      </c>
      <c r="L554" s="156"/>
      <c r="M554" s="115">
        <f t="shared" si="92"/>
        <v>0</v>
      </c>
      <c r="N554" s="156"/>
      <c r="O554" s="153" t="str">
        <f t="shared" si="91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01">G496+G497+G508+G519+G530+G532+G543+G544</f>
        <v>0</v>
      </c>
      <c r="H555" s="184">
        <f t="shared" si="101"/>
        <v>0</v>
      </c>
      <c r="I555" s="184">
        <f t="shared" ref="I555" si="102">I496+I497+I508+I519+I530+I532+I543+I544</f>
        <v>0</v>
      </c>
      <c r="J555" s="180" t="str">
        <f t="shared" si="90"/>
        <v xml:space="preserve"> </v>
      </c>
      <c r="K555" s="156">
        <v>0</v>
      </c>
      <c r="L555" s="156"/>
      <c r="M555" s="115">
        <f t="shared" si="92"/>
        <v>0</v>
      </c>
      <c r="N555" s="156"/>
      <c r="O555" s="153" t="str">
        <f t="shared" si="91"/>
        <v xml:space="preserve"> </v>
      </c>
    </row>
    <row r="556" spans="1:15" ht="24.7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1384</v>
      </c>
      <c r="G556" s="64">
        <f t="shared" ref="G556:N556" si="103">G296+G297+G337+G416+G481+G490+G495+G555</f>
        <v>-154</v>
      </c>
      <c r="H556" s="184">
        <f t="shared" si="103"/>
        <v>1230</v>
      </c>
      <c r="I556" s="184">
        <f t="shared" si="103"/>
        <v>1201</v>
      </c>
      <c r="J556" s="184" t="e">
        <f t="shared" si="103"/>
        <v>#VALUE!</v>
      </c>
      <c r="K556" s="184">
        <v>1384</v>
      </c>
      <c r="L556" s="184">
        <f t="shared" si="103"/>
        <v>0</v>
      </c>
      <c r="M556" s="184">
        <f t="shared" si="103"/>
        <v>1384</v>
      </c>
      <c r="N556" s="184">
        <f t="shared" si="103"/>
        <v>733</v>
      </c>
      <c r="O556" s="153">
        <f t="shared" si="91"/>
        <v>0.52962427745664742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82"/>
      <c r="E558" s="81"/>
      <c r="F558" s="81">
        <v>0</v>
      </c>
      <c r="G558" s="81">
        <v>0</v>
      </c>
      <c r="H558" s="81">
        <v>0</v>
      </c>
      <c r="I558" s="156"/>
      <c r="J558" s="155"/>
      <c r="K558" s="80"/>
      <c r="L558" s="80"/>
      <c r="M558" s="80"/>
      <c r="N558" s="80"/>
      <c r="O558" s="80"/>
    </row>
    <row r="559" spans="1:15" x14ac:dyDescent="0.2">
      <c r="A559" s="80"/>
      <c r="B559" s="80"/>
      <c r="C559" s="5" t="s">
        <v>801</v>
      </c>
      <c r="D559" s="82"/>
      <c r="E559" s="80"/>
      <c r="F559" s="80">
        <v>0</v>
      </c>
      <c r="G559" s="80">
        <v>0</v>
      </c>
      <c r="H559" s="80">
        <v>0</v>
      </c>
      <c r="I559" s="156"/>
      <c r="J559" s="155"/>
      <c r="K559" s="80"/>
      <c r="L559" s="80"/>
      <c r="M559" s="80"/>
      <c r="N559" s="80"/>
      <c r="O559" s="80"/>
    </row>
    <row r="560" spans="1:15" ht="120.75" customHeight="1" x14ac:dyDescent="0.2">
      <c r="D560" s="11"/>
    </row>
    <row r="561" spans="1:7" x14ac:dyDescent="0.2">
      <c r="A561" s="229"/>
      <c r="B561" s="229"/>
      <c r="C561" s="229"/>
      <c r="D561" s="229"/>
      <c r="E561" s="229"/>
      <c r="F561" s="229"/>
      <c r="G561" s="229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77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61:G56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25:B25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2:B22"/>
    <mergeCell ref="A23:B23"/>
    <mergeCell ref="A24:B24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J274:J275"/>
    <mergeCell ref="G5:G6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4"/>
  <sheetViews>
    <sheetView view="pageBreakPreview" topLeftCell="A306" zoomScaleNormal="100" zoomScaleSheetLayoutView="100" workbookViewId="0">
      <selection activeCell="N14" sqref="N1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5" width="0" hidden="1" customWidth="1"/>
    <col min="6" max="6" width="9.77734375" hidden="1" customWidth="1"/>
    <col min="7" max="7" width="0" hidden="1" customWidth="1"/>
    <col min="9" max="9" width="0" style="159" hidden="1" customWidth="1"/>
    <col min="10" max="10" width="0" style="154" hidden="1" customWidth="1"/>
  </cols>
  <sheetData>
    <row r="1" spans="1:15" ht="15" customHeight="1" x14ac:dyDescent="0.2">
      <c r="D1" s="233" t="s">
        <v>843</v>
      </c>
      <c r="E1" s="233"/>
      <c r="F1" s="233"/>
      <c r="G1" s="233"/>
      <c r="H1" s="233"/>
    </row>
    <row r="2" spans="1:15" x14ac:dyDescent="0.2">
      <c r="C2" s="229" t="str">
        <f>közvilágítás!C2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809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82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6.25" customHeight="1" x14ac:dyDescent="0.2">
      <c r="A6" s="214"/>
      <c r="B6" s="220"/>
      <c r="C6" s="212"/>
      <c r="D6" s="210"/>
      <c r="E6" s="82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84" t="s">
        <v>4</v>
      </c>
      <c r="D7" s="85" t="s">
        <v>5</v>
      </c>
      <c r="E7" s="85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77">
        <v>1041</v>
      </c>
      <c r="G8" s="77">
        <v>-1041</v>
      </c>
      <c r="H8" s="173">
        <f>SUM(F8:G8)</f>
        <v>0</v>
      </c>
      <c r="I8" s="169"/>
      <c r="J8" s="175" t="str">
        <f t="shared" ref="J8:J71" si="0">IF(H8=0," ",I8/H8)</f>
        <v xml:space="preserve"> </v>
      </c>
      <c r="K8" s="169">
        <v>1042</v>
      </c>
      <c r="L8" s="169"/>
      <c r="M8" s="173">
        <f>SUM(K8:L8)</f>
        <v>1042</v>
      </c>
      <c r="N8" s="169">
        <v>407</v>
      </c>
      <c r="O8" s="153">
        <f t="shared" ref="O8:O71" si="1">IF(M8=0," ",N8/M8)</f>
        <v>0.390595009596929</v>
      </c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  <c r="G9" s="7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153" t="str">
        <f t="shared" si="1"/>
        <v xml:space="preserve"> </v>
      </c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  <c r="G10" s="77"/>
      <c r="H10" s="173"/>
      <c r="I10" s="169"/>
      <c r="J10" s="175" t="str">
        <f t="shared" si="0"/>
        <v xml:space="preserve"> </v>
      </c>
      <c r="K10" s="169">
        <v>0</v>
      </c>
      <c r="L10" s="169"/>
      <c r="M10" s="173">
        <f t="shared" si="2"/>
        <v>0</v>
      </c>
      <c r="N10" s="169"/>
      <c r="O10" s="153" t="str">
        <f t="shared" si="1"/>
        <v xml:space="preserve"> </v>
      </c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153" t="str">
        <f t="shared" si="1"/>
        <v xml:space="preserve"> </v>
      </c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153" t="str">
        <f t="shared" si="1"/>
        <v xml:space="preserve"> </v>
      </c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1041</v>
      </c>
      <c r="G14" s="78">
        <f t="shared" ref="G14:N14" si="3">SUM(G8:G13)</f>
        <v>-1041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1042</v>
      </c>
      <c r="L14" s="174">
        <f t="shared" si="3"/>
        <v>0</v>
      </c>
      <c r="M14" s="174">
        <f t="shared" si="3"/>
        <v>1042</v>
      </c>
      <c r="N14" s="174">
        <f t="shared" si="3"/>
        <v>407</v>
      </c>
      <c r="O14" s="153">
        <f t="shared" si="1"/>
        <v>0.390595009596929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G15" s="77"/>
      <c r="H15" s="173"/>
      <c r="I15" s="169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G16" s="77"/>
      <c r="H16" s="173"/>
      <c r="I16" s="169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69"/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G18" s="77"/>
      <c r="H18" s="173"/>
      <c r="I18" s="169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G19" s="77"/>
      <c r="H19" s="173"/>
      <c r="I19" s="169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G20" s="77"/>
      <c r="H20" s="173"/>
      <c r="I20" s="169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G21" s="77"/>
      <c r="H21" s="173"/>
      <c r="I21" s="169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G22" s="77"/>
      <c r="H22" s="173"/>
      <c r="I22" s="169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G23" s="77"/>
      <c r="H23" s="173"/>
      <c r="I23" s="169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G24" s="77"/>
      <c r="H24" s="173"/>
      <c r="I24" s="169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G25" s="77"/>
      <c r="H25" s="173"/>
      <c r="I25" s="169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G26" s="77"/>
      <c r="H26" s="173"/>
      <c r="I26" s="169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G27" s="77"/>
      <c r="H27" s="173"/>
      <c r="I27" s="169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5">SUM(G29:G38)</f>
        <v>0</v>
      </c>
      <c r="H28" s="173">
        <f t="shared" si="5"/>
        <v>0</v>
      </c>
      <c r="I28" s="169"/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G29" s="77"/>
      <c r="H29" s="173"/>
      <c r="I29" s="169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G30" s="77"/>
      <c r="H30" s="173"/>
      <c r="I30" s="169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G31" s="77"/>
      <c r="H31" s="173"/>
      <c r="I31" s="169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G32" s="77"/>
      <c r="H32" s="173"/>
      <c r="I32" s="169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G33" s="77"/>
      <c r="H33" s="173"/>
      <c r="I33" s="169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G34" s="77"/>
      <c r="H34" s="173"/>
      <c r="I34" s="169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G35" s="77"/>
      <c r="H35" s="173"/>
      <c r="I35" s="169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G36" s="77"/>
      <c r="H36" s="173"/>
      <c r="I36" s="169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G37" s="77"/>
      <c r="H37" s="173"/>
      <c r="I37" s="169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G38" s="77"/>
      <c r="H38" s="173"/>
      <c r="I38" s="169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153" t="str">
        <f t="shared" si="1"/>
        <v xml:space="preserve"> </v>
      </c>
    </row>
    <row r="39" spans="1:15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H39" si="6">SUM(G40:G49)</f>
        <v>0</v>
      </c>
      <c r="H39" s="173">
        <f t="shared" si="6"/>
        <v>0</v>
      </c>
      <c r="I39" s="169"/>
      <c r="J39" s="175" t="str">
        <f t="shared" si="0"/>
        <v xml:space="preserve"> </v>
      </c>
      <c r="K39" s="169">
        <v>0</v>
      </c>
      <c r="L39" s="169"/>
      <c r="M39" s="173">
        <f t="shared" si="2"/>
        <v>0</v>
      </c>
      <c r="N39" s="169"/>
      <c r="O39" s="153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  <c r="G40" s="77"/>
      <c r="H40" s="173"/>
      <c r="I40" s="169"/>
      <c r="J40" s="175" t="str">
        <f t="shared" si="0"/>
        <v xml:space="preserve"> </v>
      </c>
      <c r="K40" s="169">
        <v>0</v>
      </c>
      <c r="L40" s="169"/>
      <c r="M40" s="173">
        <f t="shared" si="2"/>
        <v>0</v>
      </c>
      <c r="N40" s="169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173"/>
      <c r="I41" s="169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173"/>
      <c r="I42" s="169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173"/>
      <c r="I43" s="169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173"/>
      <c r="I44" s="169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173"/>
      <c r="I45" s="169"/>
      <c r="J45" s="175" t="str">
        <f t="shared" si="0"/>
        <v xml:space="preserve"> </v>
      </c>
      <c r="K45" s="169">
        <v>0</v>
      </c>
      <c r="L45" s="169"/>
      <c r="M45" s="173">
        <f t="shared" si="2"/>
        <v>0</v>
      </c>
      <c r="N45" s="169"/>
      <c r="O45" s="153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173"/>
      <c r="I46" s="169"/>
      <c r="J46" s="175" t="str">
        <f t="shared" si="0"/>
        <v xml:space="preserve"> </v>
      </c>
      <c r="K46" s="169">
        <v>0</v>
      </c>
      <c r="L46" s="169"/>
      <c r="M46" s="173">
        <f t="shared" si="2"/>
        <v>0</v>
      </c>
      <c r="N46" s="198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173"/>
      <c r="I47" s="169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173"/>
      <c r="I48" s="169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173"/>
      <c r="I49" s="169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1041</v>
      </c>
      <c r="G50" s="78">
        <f t="shared" ref="G50:N50" si="7">G14+G15+G16+G17+G28+G39</f>
        <v>-1041</v>
      </c>
      <c r="H50" s="174">
        <f t="shared" si="7"/>
        <v>0</v>
      </c>
      <c r="I50" s="174">
        <f t="shared" si="7"/>
        <v>0</v>
      </c>
      <c r="J50" s="174" t="e">
        <f t="shared" si="7"/>
        <v>#VALUE!</v>
      </c>
      <c r="K50" s="174">
        <f t="shared" si="7"/>
        <v>1042</v>
      </c>
      <c r="L50" s="174">
        <f t="shared" si="7"/>
        <v>0</v>
      </c>
      <c r="M50" s="174">
        <f t="shared" si="7"/>
        <v>1042</v>
      </c>
      <c r="N50" s="174">
        <f t="shared" si="7"/>
        <v>407</v>
      </c>
      <c r="O50" s="153">
        <f t="shared" si="1"/>
        <v>0.390595009596929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G51" s="77"/>
      <c r="H51" s="173"/>
      <c r="I51" s="169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173"/>
      <c r="I52" s="169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8">SUM(G54:G63)</f>
        <v>0</v>
      </c>
      <c r="H53" s="173">
        <f t="shared" si="8"/>
        <v>0</v>
      </c>
      <c r="I53" s="169"/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173"/>
      <c r="I54" s="169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173"/>
      <c r="I55" s="169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173"/>
      <c r="I56" s="169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173"/>
      <c r="I57" s="169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173"/>
      <c r="I58" s="169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173"/>
      <c r="I59" s="169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173"/>
      <c r="I60" s="169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173"/>
      <c r="I61" s="169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173"/>
      <c r="I62" s="169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173"/>
      <c r="I63" s="169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9">SUM(G65:G74)</f>
        <v>0</v>
      </c>
      <c r="H64" s="173">
        <f t="shared" si="9"/>
        <v>0</v>
      </c>
      <c r="I64" s="169"/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173"/>
      <c r="I65" s="169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173"/>
      <c r="I66" s="169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173"/>
      <c r="I67" s="169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173"/>
      <c r="I68" s="169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173"/>
      <c r="I69" s="169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173"/>
      <c r="I70" s="169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173"/>
      <c r="I71" s="169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173"/>
      <c r="I72" s="169"/>
      <c r="J72" s="175" t="str">
        <f t="shared" ref="J72:J135" si="10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153" t="str">
        <f t="shared" ref="O72:O135" si="11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173"/>
      <c r="I73" s="169"/>
      <c r="J73" s="175" t="str">
        <f t="shared" si="10"/>
        <v xml:space="preserve"> </v>
      </c>
      <c r="K73" s="169">
        <v>0</v>
      </c>
      <c r="L73" s="169"/>
      <c r="M73" s="173">
        <f t="shared" ref="M73:M136" si="12">SUM(K73:L73)</f>
        <v>0</v>
      </c>
      <c r="N73" s="169"/>
      <c r="O73" s="153" t="str">
        <f t="shared" si="11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173"/>
      <c r="I74" s="169"/>
      <c r="J74" s="175" t="str">
        <f t="shared" si="10"/>
        <v xml:space="preserve"> </v>
      </c>
      <c r="K74" s="169">
        <v>0</v>
      </c>
      <c r="L74" s="169"/>
      <c r="M74" s="173">
        <f t="shared" si="12"/>
        <v>0</v>
      </c>
      <c r="N74" s="169"/>
      <c r="O74" s="153" t="str">
        <f t="shared" si="11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3">SUM(G76:G85)</f>
        <v>0</v>
      </c>
      <c r="H75" s="173">
        <f t="shared" si="13"/>
        <v>0</v>
      </c>
      <c r="I75" s="169"/>
      <c r="J75" s="175" t="str">
        <f t="shared" si="10"/>
        <v xml:space="preserve"> </v>
      </c>
      <c r="K75" s="169">
        <v>0</v>
      </c>
      <c r="L75" s="169"/>
      <c r="M75" s="173">
        <f t="shared" si="12"/>
        <v>0</v>
      </c>
      <c r="N75" s="169"/>
      <c r="O75" s="153" t="str">
        <f t="shared" si="11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173"/>
      <c r="I76" s="169"/>
      <c r="J76" s="175" t="str">
        <f t="shared" si="10"/>
        <v xml:space="preserve"> </v>
      </c>
      <c r="K76" s="169">
        <v>0</v>
      </c>
      <c r="L76" s="169"/>
      <c r="M76" s="173">
        <f t="shared" si="12"/>
        <v>0</v>
      </c>
      <c r="N76" s="169"/>
      <c r="O76" s="153" t="str">
        <f t="shared" si="11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173"/>
      <c r="I77" s="169"/>
      <c r="J77" s="175" t="str">
        <f t="shared" si="10"/>
        <v xml:space="preserve"> </v>
      </c>
      <c r="K77" s="169">
        <v>0</v>
      </c>
      <c r="L77" s="169"/>
      <c r="M77" s="173">
        <f t="shared" si="12"/>
        <v>0</v>
      </c>
      <c r="N77" s="169"/>
      <c r="O77" s="153" t="str">
        <f t="shared" si="11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173"/>
      <c r="I78" s="169"/>
      <c r="J78" s="175" t="str">
        <f t="shared" si="10"/>
        <v xml:space="preserve"> </v>
      </c>
      <c r="K78" s="169">
        <v>0</v>
      </c>
      <c r="L78" s="169"/>
      <c r="M78" s="173">
        <f t="shared" si="12"/>
        <v>0</v>
      </c>
      <c r="N78" s="169"/>
      <c r="O78" s="153" t="str">
        <f t="shared" si="11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173"/>
      <c r="I79" s="169"/>
      <c r="J79" s="175" t="str">
        <f t="shared" si="10"/>
        <v xml:space="preserve"> </v>
      </c>
      <c r="K79" s="169">
        <v>0</v>
      </c>
      <c r="L79" s="169"/>
      <c r="M79" s="173">
        <f t="shared" si="12"/>
        <v>0</v>
      </c>
      <c r="N79" s="169"/>
      <c r="O79" s="153" t="str">
        <f t="shared" si="11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173"/>
      <c r="I80" s="169"/>
      <c r="J80" s="175" t="str">
        <f t="shared" si="10"/>
        <v xml:space="preserve"> </v>
      </c>
      <c r="K80" s="169">
        <v>0</v>
      </c>
      <c r="L80" s="169"/>
      <c r="M80" s="173">
        <f t="shared" si="12"/>
        <v>0</v>
      </c>
      <c r="N80" s="169"/>
      <c r="O80" s="153" t="str">
        <f t="shared" si="11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173"/>
      <c r="I81" s="169"/>
      <c r="J81" s="175" t="str">
        <f t="shared" si="10"/>
        <v xml:space="preserve"> </v>
      </c>
      <c r="K81" s="169">
        <v>0</v>
      </c>
      <c r="L81" s="169"/>
      <c r="M81" s="173">
        <f t="shared" si="12"/>
        <v>0</v>
      </c>
      <c r="N81" s="169"/>
      <c r="O81" s="153" t="str">
        <f t="shared" si="11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173"/>
      <c r="I82" s="169"/>
      <c r="J82" s="175" t="str">
        <f t="shared" si="10"/>
        <v xml:space="preserve"> </v>
      </c>
      <c r="K82" s="169">
        <v>0</v>
      </c>
      <c r="L82" s="169"/>
      <c r="M82" s="173">
        <f t="shared" si="12"/>
        <v>0</v>
      </c>
      <c r="N82" s="169"/>
      <c r="O82" s="153" t="str">
        <f t="shared" si="11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173"/>
      <c r="I83" s="169"/>
      <c r="J83" s="175" t="str">
        <f t="shared" si="10"/>
        <v xml:space="preserve"> </v>
      </c>
      <c r="K83" s="169">
        <v>0</v>
      </c>
      <c r="L83" s="169"/>
      <c r="M83" s="173">
        <f t="shared" si="12"/>
        <v>0</v>
      </c>
      <c r="N83" s="169"/>
      <c r="O83" s="153" t="str">
        <f t="shared" si="11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173"/>
      <c r="I84" s="169"/>
      <c r="J84" s="175" t="str">
        <f t="shared" si="10"/>
        <v xml:space="preserve"> </v>
      </c>
      <c r="K84" s="169">
        <v>0</v>
      </c>
      <c r="L84" s="169"/>
      <c r="M84" s="173">
        <f t="shared" si="12"/>
        <v>0</v>
      </c>
      <c r="N84" s="169"/>
      <c r="O84" s="153" t="str">
        <f t="shared" si="11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173"/>
      <c r="I85" s="169"/>
      <c r="J85" s="175" t="str">
        <f t="shared" si="10"/>
        <v xml:space="preserve"> </v>
      </c>
      <c r="K85" s="169">
        <v>0</v>
      </c>
      <c r="L85" s="169"/>
      <c r="M85" s="173">
        <f t="shared" si="12"/>
        <v>0</v>
      </c>
      <c r="N85" s="169"/>
      <c r="O85" s="153" t="str">
        <f t="shared" si="11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4">G51+G52+G53+G64+G75</f>
        <v>0</v>
      </c>
      <c r="H86" s="174">
        <f t="shared" si="14"/>
        <v>0</v>
      </c>
      <c r="I86" s="169"/>
      <c r="J86" s="175" t="str">
        <f t="shared" si="10"/>
        <v xml:space="preserve"> </v>
      </c>
      <c r="K86" s="169">
        <v>0</v>
      </c>
      <c r="L86" s="169"/>
      <c r="M86" s="173">
        <f t="shared" si="12"/>
        <v>0</v>
      </c>
      <c r="N86" s="169"/>
      <c r="O86" s="153" t="str">
        <f t="shared" si="11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5">SUM(G88:G90)</f>
        <v>0</v>
      </c>
      <c r="H87" s="173">
        <f t="shared" si="15"/>
        <v>0</v>
      </c>
      <c r="I87" s="169"/>
      <c r="J87" s="175" t="str">
        <f t="shared" si="10"/>
        <v xml:space="preserve"> </v>
      </c>
      <c r="K87" s="169">
        <v>0</v>
      </c>
      <c r="L87" s="169"/>
      <c r="M87" s="173">
        <f t="shared" si="12"/>
        <v>0</v>
      </c>
      <c r="N87" s="169"/>
      <c r="O87" s="153" t="str">
        <f t="shared" si="11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173"/>
      <c r="I88" s="169"/>
      <c r="J88" s="175" t="str">
        <f t="shared" si="10"/>
        <v xml:space="preserve"> </v>
      </c>
      <c r="K88" s="169">
        <v>0</v>
      </c>
      <c r="L88" s="169"/>
      <c r="M88" s="173">
        <f t="shared" si="12"/>
        <v>0</v>
      </c>
      <c r="N88" s="169"/>
      <c r="O88" s="153" t="str">
        <f t="shared" si="11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173"/>
      <c r="I89" s="169"/>
      <c r="J89" s="175" t="str">
        <f t="shared" si="10"/>
        <v xml:space="preserve"> </v>
      </c>
      <c r="K89" s="169">
        <v>0</v>
      </c>
      <c r="L89" s="169"/>
      <c r="M89" s="173">
        <f t="shared" si="12"/>
        <v>0</v>
      </c>
      <c r="N89" s="169"/>
      <c r="O89" s="153" t="str">
        <f t="shared" si="11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173"/>
      <c r="I90" s="169"/>
      <c r="J90" s="175" t="str">
        <f t="shared" si="10"/>
        <v xml:space="preserve"> </v>
      </c>
      <c r="K90" s="169">
        <v>0</v>
      </c>
      <c r="L90" s="169"/>
      <c r="M90" s="173">
        <f t="shared" si="12"/>
        <v>0</v>
      </c>
      <c r="N90" s="169"/>
      <c r="O90" s="153" t="str">
        <f t="shared" si="11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16">SUM(G92:G99)</f>
        <v>0</v>
      </c>
      <c r="H91" s="173">
        <f t="shared" si="16"/>
        <v>0</v>
      </c>
      <c r="I91" s="169"/>
      <c r="J91" s="175" t="str">
        <f t="shared" si="10"/>
        <v xml:space="preserve"> </v>
      </c>
      <c r="K91" s="169">
        <v>0</v>
      </c>
      <c r="L91" s="169"/>
      <c r="M91" s="173">
        <f t="shared" si="12"/>
        <v>0</v>
      </c>
      <c r="N91" s="169"/>
      <c r="O91" s="153" t="str">
        <f t="shared" si="11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173"/>
      <c r="I92" s="169"/>
      <c r="J92" s="175" t="str">
        <f t="shared" si="10"/>
        <v xml:space="preserve"> </v>
      </c>
      <c r="K92" s="169">
        <v>0</v>
      </c>
      <c r="L92" s="169"/>
      <c r="M92" s="173">
        <f t="shared" si="12"/>
        <v>0</v>
      </c>
      <c r="N92" s="169"/>
      <c r="O92" s="153" t="str">
        <f t="shared" si="11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173"/>
      <c r="I93" s="169"/>
      <c r="J93" s="175" t="str">
        <f t="shared" si="10"/>
        <v xml:space="preserve"> </v>
      </c>
      <c r="K93" s="169">
        <v>0</v>
      </c>
      <c r="L93" s="169"/>
      <c r="M93" s="173">
        <f t="shared" si="12"/>
        <v>0</v>
      </c>
      <c r="N93" s="169"/>
      <c r="O93" s="153" t="str">
        <f t="shared" si="11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173"/>
      <c r="I94" s="169"/>
      <c r="J94" s="175" t="str">
        <f t="shared" si="10"/>
        <v xml:space="preserve"> </v>
      </c>
      <c r="K94" s="169">
        <v>0</v>
      </c>
      <c r="L94" s="169"/>
      <c r="M94" s="173">
        <f t="shared" si="12"/>
        <v>0</v>
      </c>
      <c r="N94" s="169"/>
      <c r="O94" s="153" t="str">
        <f t="shared" si="11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173"/>
      <c r="I95" s="169"/>
      <c r="J95" s="175" t="str">
        <f t="shared" si="10"/>
        <v xml:space="preserve"> </v>
      </c>
      <c r="K95" s="169">
        <v>0</v>
      </c>
      <c r="L95" s="169"/>
      <c r="M95" s="173">
        <f t="shared" si="12"/>
        <v>0</v>
      </c>
      <c r="N95" s="169"/>
      <c r="O95" s="153" t="str">
        <f t="shared" si="11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173"/>
      <c r="I96" s="169"/>
      <c r="J96" s="175" t="str">
        <f t="shared" si="10"/>
        <v xml:space="preserve"> </v>
      </c>
      <c r="K96" s="169">
        <v>0</v>
      </c>
      <c r="L96" s="169"/>
      <c r="M96" s="173">
        <f t="shared" si="12"/>
        <v>0</v>
      </c>
      <c r="N96" s="169"/>
      <c r="O96" s="153" t="str">
        <f t="shared" si="11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173"/>
      <c r="I97" s="169"/>
      <c r="J97" s="175" t="str">
        <f t="shared" si="10"/>
        <v xml:space="preserve"> </v>
      </c>
      <c r="K97" s="169">
        <v>0</v>
      </c>
      <c r="L97" s="169"/>
      <c r="M97" s="173">
        <f t="shared" si="12"/>
        <v>0</v>
      </c>
      <c r="N97" s="169"/>
      <c r="O97" s="153" t="str">
        <f t="shared" si="11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173"/>
      <c r="I98" s="169"/>
      <c r="J98" s="175" t="str">
        <f t="shared" si="10"/>
        <v xml:space="preserve"> </v>
      </c>
      <c r="K98" s="169">
        <v>0</v>
      </c>
      <c r="L98" s="169"/>
      <c r="M98" s="173">
        <f t="shared" si="12"/>
        <v>0</v>
      </c>
      <c r="N98" s="169"/>
      <c r="O98" s="153" t="str">
        <f t="shared" si="11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173"/>
      <c r="I99" s="169"/>
      <c r="J99" s="175" t="str">
        <f t="shared" si="10"/>
        <v xml:space="preserve"> </v>
      </c>
      <c r="K99" s="169">
        <v>0</v>
      </c>
      <c r="L99" s="169"/>
      <c r="M99" s="173">
        <f t="shared" si="12"/>
        <v>0</v>
      </c>
      <c r="N99" s="169"/>
      <c r="O99" s="153" t="str">
        <f t="shared" si="11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17">G87+G91</f>
        <v>0</v>
      </c>
      <c r="H100" s="174">
        <f t="shared" si="17"/>
        <v>0</v>
      </c>
      <c r="I100" s="169"/>
      <c r="J100" s="175" t="str">
        <f t="shared" si="10"/>
        <v xml:space="preserve"> </v>
      </c>
      <c r="K100" s="169">
        <v>0</v>
      </c>
      <c r="L100" s="169"/>
      <c r="M100" s="173">
        <f t="shared" si="12"/>
        <v>0</v>
      </c>
      <c r="N100" s="169"/>
      <c r="O100" s="153" t="str">
        <f t="shared" si="11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18">SUM(G102:G107)</f>
        <v>0</v>
      </c>
      <c r="H101" s="173">
        <f t="shared" si="18"/>
        <v>0</v>
      </c>
      <c r="I101" s="169"/>
      <c r="J101" s="175" t="str">
        <f t="shared" si="10"/>
        <v xml:space="preserve"> </v>
      </c>
      <c r="K101" s="169">
        <v>0</v>
      </c>
      <c r="L101" s="169"/>
      <c r="M101" s="173">
        <f t="shared" si="12"/>
        <v>0</v>
      </c>
      <c r="N101" s="169"/>
      <c r="O101" s="153" t="str">
        <f t="shared" si="11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173"/>
      <c r="I102" s="169"/>
      <c r="J102" s="175" t="str">
        <f t="shared" si="10"/>
        <v xml:space="preserve"> </v>
      </c>
      <c r="K102" s="169">
        <v>0</v>
      </c>
      <c r="L102" s="169"/>
      <c r="M102" s="173">
        <f t="shared" si="12"/>
        <v>0</v>
      </c>
      <c r="N102" s="169"/>
      <c r="O102" s="153" t="str">
        <f t="shared" si="11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173"/>
      <c r="I103" s="169"/>
      <c r="J103" s="175" t="str">
        <f t="shared" si="10"/>
        <v xml:space="preserve"> </v>
      </c>
      <c r="K103" s="169">
        <v>0</v>
      </c>
      <c r="L103" s="169"/>
      <c r="M103" s="173">
        <f t="shared" si="12"/>
        <v>0</v>
      </c>
      <c r="N103" s="169"/>
      <c r="O103" s="153" t="str">
        <f t="shared" si="11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173"/>
      <c r="I104" s="169"/>
      <c r="J104" s="175" t="str">
        <f t="shared" si="10"/>
        <v xml:space="preserve"> </v>
      </c>
      <c r="K104" s="169">
        <v>0</v>
      </c>
      <c r="L104" s="169"/>
      <c r="M104" s="173">
        <f t="shared" si="12"/>
        <v>0</v>
      </c>
      <c r="N104" s="169"/>
      <c r="O104" s="153" t="str">
        <f t="shared" si="11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173"/>
      <c r="I105" s="169"/>
      <c r="J105" s="175" t="str">
        <f t="shared" si="10"/>
        <v xml:space="preserve"> </v>
      </c>
      <c r="K105" s="169">
        <v>0</v>
      </c>
      <c r="L105" s="169"/>
      <c r="M105" s="173">
        <f t="shared" si="12"/>
        <v>0</v>
      </c>
      <c r="N105" s="169"/>
      <c r="O105" s="153" t="str">
        <f t="shared" si="11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173"/>
      <c r="I106" s="169"/>
      <c r="J106" s="175" t="str">
        <f t="shared" si="10"/>
        <v xml:space="preserve"> </v>
      </c>
      <c r="K106" s="169">
        <v>0</v>
      </c>
      <c r="L106" s="169"/>
      <c r="M106" s="173">
        <f t="shared" si="12"/>
        <v>0</v>
      </c>
      <c r="N106" s="169"/>
      <c r="O106" s="153" t="str">
        <f t="shared" si="11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173"/>
      <c r="I107" s="169"/>
      <c r="J107" s="175" t="str">
        <f t="shared" si="10"/>
        <v xml:space="preserve"> </v>
      </c>
      <c r="K107" s="169">
        <v>0</v>
      </c>
      <c r="L107" s="169"/>
      <c r="M107" s="173">
        <f t="shared" si="12"/>
        <v>0</v>
      </c>
      <c r="N107" s="169"/>
      <c r="O107" s="153" t="str">
        <f t="shared" si="11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19">SUM(G109:G114)</f>
        <v>0</v>
      </c>
      <c r="H108" s="173">
        <f t="shared" si="19"/>
        <v>0</v>
      </c>
      <c r="I108" s="169"/>
      <c r="J108" s="175" t="str">
        <f t="shared" si="10"/>
        <v xml:space="preserve"> </v>
      </c>
      <c r="K108" s="169">
        <v>0</v>
      </c>
      <c r="L108" s="169"/>
      <c r="M108" s="173">
        <f t="shared" si="12"/>
        <v>0</v>
      </c>
      <c r="N108" s="169"/>
      <c r="O108" s="153" t="str">
        <f t="shared" si="11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173"/>
      <c r="I109" s="169"/>
      <c r="J109" s="175" t="str">
        <f t="shared" si="10"/>
        <v xml:space="preserve"> </v>
      </c>
      <c r="K109" s="169">
        <v>0</v>
      </c>
      <c r="L109" s="169"/>
      <c r="M109" s="173">
        <f t="shared" si="12"/>
        <v>0</v>
      </c>
      <c r="N109" s="169"/>
      <c r="O109" s="153" t="str">
        <f t="shared" si="11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173"/>
      <c r="I110" s="169"/>
      <c r="J110" s="175" t="str">
        <f t="shared" si="10"/>
        <v xml:space="preserve"> </v>
      </c>
      <c r="K110" s="169">
        <v>0</v>
      </c>
      <c r="L110" s="169"/>
      <c r="M110" s="173">
        <f t="shared" si="12"/>
        <v>0</v>
      </c>
      <c r="N110" s="169"/>
      <c r="O110" s="153" t="str">
        <f t="shared" si="11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173"/>
      <c r="I111" s="169"/>
      <c r="J111" s="175" t="str">
        <f t="shared" si="10"/>
        <v xml:space="preserve"> </v>
      </c>
      <c r="K111" s="169">
        <v>0</v>
      </c>
      <c r="L111" s="169"/>
      <c r="M111" s="173">
        <f t="shared" si="12"/>
        <v>0</v>
      </c>
      <c r="N111" s="169"/>
      <c r="O111" s="153" t="str">
        <f t="shared" si="11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173"/>
      <c r="I112" s="169"/>
      <c r="J112" s="175" t="str">
        <f t="shared" si="10"/>
        <v xml:space="preserve"> </v>
      </c>
      <c r="K112" s="169">
        <v>0</v>
      </c>
      <c r="L112" s="169"/>
      <c r="M112" s="173">
        <f t="shared" si="12"/>
        <v>0</v>
      </c>
      <c r="N112" s="169"/>
      <c r="O112" s="153" t="str">
        <f t="shared" si="11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173"/>
      <c r="I113" s="169"/>
      <c r="J113" s="175" t="str">
        <f t="shared" si="10"/>
        <v xml:space="preserve"> </v>
      </c>
      <c r="K113" s="169">
        <v>0</v>
      </c>
      <c r="L113" s="169"/>
      <c r="M113" s="173">
        <f t="shared" si="12"/>
        <v>0</v>
      </c>
      <c r="N113" s="169"/>
      <c r="O113" s="153" t="str">
        <f t="shared" si="11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173"/>
      <c r="I114" s="169"/>
      <c r="J114" s="175" t="str">
        <f t="shared" si="10"/>
        <v xml:space="preserve"> </v>
      </c>
      <c r="K114" s="169">
        <v>0</v>
      </c>
      <c r="L114" s="169"/>
      <c r="M114" s="173">
        <f t="shared" si="12"/>
        <v>0</v>
      </c>
      <c r="N114" s="169"/>
      <c r="O114" s="153" t="str">
        <f t="shared" si="11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0">SUM(G116:G123)</f>
        <v>0</v>
      </c>
      <c r="H115" s="173">
        <f t="shared" si="20"/>
        <v>0</v>
      </c>
      <c r="I115" s="169"/>
      <c r="J115" s="175" t="str">
        <f t="shared" si="10"/>
        <v xml:space="preserve"> </v>
      </c>
      <c r="K115" s="169">
        <v>0</v>
      </c>
      <c r="L115" s="169"/>
      <c r="M115" s="173">
        <f t="shared" si="12"/>
        <v>0</v>
      </c>
      <c r="N115" s="169"/>
      <c r="O115" s="153" t="str">
        <f t="shared" si="11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173"/>
      <c r="I116" s="169"/>
      <c r="J116" s="175" t="str">
        <f t="shared" si="10"/>
        <v xml:space="preserve"> </v>
      </c>
      <c r="K116" s="169">
        <v>0</v>
      </c>
      <c r="L116" s="169"/>
      <c r="M116" s="173">
        <f t="shared" si="12"/>
        <v>0</v>
      </c>
      <c r="N116" s="169"/>
      <c r="O116" s="153" t="str">
        <f t="shared" si="11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173"/>
      <c r="I117" s="169"/>
      <c r="J117" s="175" t="str">
        <f t="shared" si="10"/>
        <v xml:space="preserve"> </v>
      </c>
      <c r="K117" s="169">
        <v>0</v>
      </c>
      <c r="L117" s="169"/>
      <c r="M117" s="173">
        <f t="shared" si="12"/>
        <v>0</v>
      </c>
      <c r="N117" s="169"/>
      <c r="O117" s="153" t="str">
        <f t="shared" si="11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173"/>
      <c r="I118" s="169"/>
      <c r="J118" s="175" t="str">
        <f t="shared" si="10"/>
        <v xml:space="preserve"> </v>
      </c>
      <c r="K118" s="169">
        <v>0</v>
      </c>
      <c r="L118" s="169"/>
      <c r="M118" s="173">
        <f t="shared" si="12"/>
        <v>0</v>
      </c>
      <c r="N118" s="169"/>
      <c r="O118" s="153" t="str">
        <f t="shared" si="11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173"/>
      <c r="I119" s="169"/>
      <c r="J119" s="175" t="str">
        <f t="shared" si="10"/>
        <v xml:space="preserve"> </v>
      </c>
      <c r="K119" s="169">
        <v>0</v>
      </c>
      <c r="L119" s="169"/>
      <c r="M119" s="173">
        <f t="shared" si="12"/>
        <v>0</v>
      </c>
      <c r="N119" s="169"/>
      <c r="O119" s="153" t="str">
        <f t="shared" si="11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173"/>
      <c r="I120" s="169"/>
      <c r="J120" s="175" t="str">
        <f t="shared" si="10"/>
        <v xml:space="preserve"> </v>
      </c>
      <c r="K120" s="169">
        <v>0</v>
      </c>
      <c r="L120" s="169"/>
      <c r="M120" s="173">
        <f t="shared" si="12"/>
        <v>0</v>
      </c>
      <c r="N120" s="169"/>
      <c r="O120" s="153" t="str">
        <f t="shared" si="11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173"/>
      <c r="I121" s="169"/>
      <c r="J121" s="175" t="str">
        <f t="shared" si="10"/>
        <v xml:space="preserve"> </v>
      </c>
      <c r="K121" s="169">
        <v>0</v>
      </c>
      <c r="L121" s="169"/>
      <c r="M121" s="173">
        <f t="shared" si="12"/>
        <v>0</v>
      </c>
      <c r="N121" s="169"/>
      <c r="O121" s="153" t="str">
        <f t="shared" si="11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173"/>
      <c r="I122" s="169"/>
      <c r="J122" s="175" t="str">
        <f t="shared" si="10"/>
        <v xml:space="preserve"> </v>
      </c>
      <c r="K122" s="169">
        <v>0</v>
      </c>
      <c r="L122" s="169"/>
      <c r="M122" s="173">
        <f t="shared" si="12"/>
        <v>0</v>
      </c>
      <c r="N122" s="169"/>
      <c r="O122" s="153" t="str">
        <f t="shared" si="11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173"/>
      <c r="I123" s="169"/>
      <c r="J123" s="175" t="str">
        <f t="shared" si="10"/>
        <v xml:space="preserve"> </v>
      </c>
      <c r="K123" s="169">
        <v>0</v>
      </c>
      <c r="L123" s="169"/>
      <c r="M123" s="173">
        <f t="shared" si="12"/>
        <v>0</v>
      </c>
      <c r="N123" s="169"/>
      <c r="O123" s="153" t="str">
        <f t="shared" si="11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21">SUM(G125:G143)</f>
        <v>0</v>
      </c>
      <c r="H124" s="173">
        <f t="shared" si="21"/>
        <v>0</v>
      </c>
      <c r="I124" s="169"/>
      <c r="J124" s="175" t="str">
        <f t="shared" si="10"/>
        <v xml:space="preserve"> </v>
      </c>
      <c r="K124" s="169">
        <v>0</v>
      </c>
      <c r="L124" s="169"/>
      <c r="M124" s="173">
        <f t="shared" si="12"/>
        <v>0</v>
      </c>
      <c r="N124" s="169"/>
      <c r="O124" s="153" t="str">
        <f t="shared" si="11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173"/>
      <c r="I125" s="169"/>
      <c r="J125" s="175" t="str">
        <f t="shared" si="10"/>
        <v xml:space="preserve"> </v>
      </c>
      <c r="K125" s="169">
        <v>0</v>
      </c>
      <c r="L125" s="169"/>
      <c r="M125" s="173">
        <f t="shared" si="12"/>
        <v>0</v>
      </c>
      <c r="N125" s="169"/>
      <c r="O125" s="153" t="str">
        <f t="shared" si="11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173"/>
      <c r="I126" s="169"/>
      <c r="J126" s="175" t="str">
        <f t="shared" si="10"/>
        <v xml:space="preserve"> </v>
      </c>
      <c r="K126" s="169">
        <v>0</v>
      </c>
      <c r="L126" s="169"/>
      <c r="M126" s="173">
        <f t="shared" si="12"/>
        <v>0</v>
      </c>
      <c r="N126" s="169"/>
      <c r="O126" s="153" t="str">
        <f t="shared" si="11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173"/>
      <c r="I127" s="169"/>
      <c r="J127" s="175" t="str">
        <f t="shared" si="10"/>
        <v xml:space="preserve"> </v>
      </c>
      <c r="K127" s="169">
        <v>0</v>
      </c>
      <c r="L127" s="169"/>
      <c r="M127" s="173">
        <f t="shared" si="12"/>
        <v>0</v>
      </c>
      <c r="N127" s="169"/>
      <c r="O127" s="153" t="str">
        <f t="shared" si="11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173"/>
      <c r="I128" s="169"/>
      <c r="J128" s="175" t="str">
        <f t="shared" si="10"/>
        <v xml:space="preserve"> </v>
      </c>
      <c r="K128" s="169">
        <v>0</v>
      </c>
      <c r="L128" s="169"/>
      <c r="M128" s="173">
        <f t="shared" si="12"/>
        <v>0</v>
      </c>
      <c r="N128" s="169"/>
      <c r="O128" s="153" t="str">
        <f t="shared" si="11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173"/>
      <c r="I129" s="169"/>
      <c r="J129" s="175" t="str">
        <f t="shared" si="10"/>
        <v xml:space="preserve"> </v>
      </c>
      <c r="K129" s="169">
        <v>0</v>
      </c>
      <c r="L129" s="169"/>
      <c r="M129" s="173">
        <f t="shared" si="12"/>
        <v>0</v>
      </c>
      <c r="N129" s="169"/>
      <c r="O129" s="153" t="str">
        <f t="shared" si="11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173"/>
      <c r="I130" s="169"/>
      <c r="J130" s="175" t="str">
        <f t="shared" si="10"/>
        <v xml:space="preserve"> </v>
      </c>
      <c r="K130" s="169">
        <v>0</v>
      </c>
      <c r="L130" s="169"/>
      <c r="M130" s="173">
        <f t="shared" si="12"/>
        <v>0</v>
      </c>
      <c r="N130" s="169"/>
      <c r="O130" s="153" t="str">
        <f t="shared" si="11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173"/>
      <c r="I131" s="169"/>
      <c r="J131" s="175" t="str">
        <f t="shared" si="10"/>
        <v xml:space="preserve"> </v>
      </c>
      <c r="K131" s="169">
        <v>0</v>
      </c>
      <c r="L131" s="169"/>
      <c r="M131" s="173">
        <f t="shared" si="12"/>
        <v>0</v>
      </c>
      <c r="N131" s="169"/>
      <c r="O131" s="153" t="str">
        <f t="shared" si="11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173"/>
      <c r="I132" s="169"/>
      <c r="J132" s="175" t="str">
        <f t="shared" si="10"/>
        <v xml:space="preserve"> </v>
      </c>
      <c r="K132" s="169">
        <v>0</v>
      </c>
      <c r="L132" s="169"/>
      <c r="M132" s="173">
        <f t="shared" si="12"/>
        <v>0</v>
      </c>
      <c r="N132" s="169"/>
      <c r="O132" s="153" t="str">
        <f t="shared" si="11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173"/>
      <c r="I133" s="169"/>
      <c r="J133" s="175" t="str">
        <f t="shared" si="10"/>
        <v xml:space="preserve"> </v>
      </c>
      <c r="K133" s="169">
        <v>0</v>
      </c>
      <c r="L133" s="169"/>
      <c r="M133" s="173">
        <f t="shared" si="12"/>
        <v>0</v>
      </c>
      <c r="N133" s="169"/>
      <c r="O133" s="153" t="str">
        <f t="shared" si="11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173"/>
      <c r="I134" s="169"/>
      <c r="J134" s="175" t="str">
        <f t="shared" si="10"/>
        <v xml:space="preserve"> </v>
      </c>
      <c r="K134" s="169">
        <v>0</v>
      </c>
      <c r="L134" s="169"/>
      <c r="M134" s="173">
        <f t="shared" si="12"/>
        <v>0</v>
      </c>
      <c r="N134" s="169"/>
      <c r="O134" s="153" t="str">
        <f t="shared" si="11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173"/>
      <c r="I135" s="169"/>
      <c r="J135" s="175" t="str">
        <f t="shared" si="10"/>
        <v xml:space="preserve"> </v>
      </c>
      <c r="K135" s="169">
        <v>0</v>
      </c>
      <c r="L135" s="169"/>
      <c r="M135" s="173">
        <f t="shared" si="12"/>
        <v>0</v>
      </c>
      <c r="N135" s="169"/>
      <c r="O135" s="153" t="str">
        <f t="shared" si="11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173"/>
      <c r="I136" s="169"/>
      <c r="J136" s="175" t="str">
        <f t="shared" ref="J136:J199" si="22">IF(H136=0," ",I136/H136)</f>
        <v xml:space="preserve"> </v>
      </c>
      <c r="K136" s="169">
        <v>0</v>
      </c>
      <c r="L136" s="169"/>
      <c r="M136" s="173">
        <f t="shared" si="12"/>
        <v>0</v>
      </c>
      <c r="N136" s="169"/>
      <c r="O136" s="153" t="str">
        <f t="shared" ref="O136:O199" si="23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173"/>
      <c r="I137" s="169"/>
      <c r="J137" s="175" t="str">
        <f t="shared" si="22"/>
        <v xml:space="preserve"> </v>
      </c>
      <c r="K137" s="169">
        <v>0</v>
      </c>
      <c r="L137" s="169"/>
      <c r="M137" s="173">
        <f t="shared" ref="M137:M200" si="24">SUM(K137:L137)</f>
        <v>0</v>
      </c>
      <c r="N137" s="169"/>
      <c r="O137" s="153" t="str">
        <f t="shared" si="23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173"/>
      <c r="I138" s="169"/>
      <c r="J138" s="175" t="str">
        <f t="shared" si="22"/>
        <v xml:space="preserve"> </v>
      </c>
      <c r="K138" s="169">
        <v>0</v>
      </c>
      <c r="L138" s="169"/>
      <c r="M138" s="173">
        <f t="shared" si="24"/>
        <v>0</v>
      </c>
      <c r="N138" s="169"/>
      <c r="O138" s="153" t="str">
        <f t="shared" si="23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173"/>
      <c r="I139" s="169"/>
      <c r="J139" s="175" t="str">
        <f t="shared" si="22"/>
        <v xml:space="preserve"> </v>
      </c>
      <c r="K139" s="169">
        <v>0</v>
      </c>
      <c r="L139" s="169"/>
      <c r="M139" s="173">
        <f t="shared" si="24"/>
        <v>0</v>
      </c>
      <c r="N139" s="169"/>
      <c r="O139" s="153" t="str">
        <f t="shared" si="23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173"/>
      <c r="I140" s="169"/>
      <c r="J140" s="175" t="str">
        <f t="shared" si="22"/>
        <v xml:space="preserve"> </v>
      </c>
      <c r="K140" s="169">
        <v>0</v>
      </c>
      <c r="L140" s="169"/>
      <c r="M140" s="173">
        <f t="shared" si="24"/>
        <v>0</v>
      </c>
      <c r="N140" s="169"/>
      <c r="O140" s="153" t="str">
        <f t="shared" si="23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173"/>
      <c r="I141" s="169"/>
      <c r="J141" s="175" t="str">
        <f t="shared" si="22"/>
        <v xml:space="preserve"> </v>
      </c>
      <c r="K141" s="169">
        <v>0</v>
      </c>
      <c r="L141" s="169"/>
      <c r="M141" s="173">
        <f t="shared" si="24"/>
        <v>0</v>
      </c>
      <c r="N141" s="169"/>
      <c r="O141" s="153" t="str">
        <f t="shared" si="23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173"/>
      <c r="I142" s="169"/>
      <c r="J142" s="175" t="str">
        <f t="shared" si="22"/>
        <v xml:space="preserve"> </v>
      </c>
      <c r="K142" s="169">
        <v>0</v>
      </c>
      <c r="L142" s="169"/>
      <c r="M142" s="173">
        <f t="shared" si="24"/>
        <v>0</v>
      </c>
      <c r="N142" s="169"/>
      <c r="O142" s="153" t="str">
        <f t="shared" si="23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173"/>
      <c r="I143" s="169"/>
      <c r="J143" s="175" t="str">
        <f t="shared" si="22"/>
        <v xml:space="preserve"> </v>
      </c>
      <c r="K143" s="169">
        <v>0</v>
      </c>
      <c r="L143" s="169"/>
      <c r="M143" s="173">
        <f t="shared" si="24"/>
        <v>0</v>
      </c>
      <c r="N143" s="169"/>
      <c r="O143" s="153" t="str">
        <f t="shared" si="23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25">SUM(G145:G147)</f>
        <v>0</v>
      </c>
      <c r="H144" s="173">
        <f t="shared" si="25"/>
        <v>0</v>
      </c>
      <c r="I144" s="169"/>
      <c r="J144" s="175" t="str">
        <f t="shared" si="22"/>
        <v xml:space="preserve"> </v>
      </c>
      <c r="K144" s="169">
        <v>0</v>
      </c>
      <c r="L144" s="169"/>
      <c r="M144" s="173">
        <f t="shared" si="24"/>
        <v>0</v>
      </c>
      <c r="N144" s="169"/>
      <c r="O144" s="153" t="str">
        <f t="shared" si="23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173"/>
      <c r="I145" s="169"/>
      <c r="J145" s="175" t="str">
        <f t="shared" si="22"/>
        <v xml:space="preserve"> </v>
      </c>
      <c r="K145" s="169">
        <v>0</v>
      </c>
      <c r="L145" s="169"/>
      <c r="M145" s="173">
        <f t="shared" si="24"/>
        <v>0</v>
      </c>
      <c r="N145" s="169"/>
      <c r="O145" s="153" t="str">
        <f t="shared" si="23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173"/>
      <c r="I146" s="169"/>
      <c r="J146" s="175" t="str">
        <f t="shared" si="22"/>
        <v xml:space="preserve"> </v>
      </c>
      <c r="K146" s="169">
        <v>0</v>
      </c>
      <c r="L146" s="169"/>
      <c r="M146" s="173">
        <f t="shared" si="24"/>
        <v>0</v>
      </c>
      <c r="N146" s="169"/>
      <c r="O146" s="153" t="str">
        <f t="shared" si="23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173"/>
      <c r="I147" s="169"/>
      <c r="J147" s="175" t="str">
        <f t="shared" si="22"/>
        <v xml:space="preserve"> </v>
      </c>
      <c r="K147" s="169">
        <v>0</v>
      </c>
      <c r="L147" s="169"/>
      <c r="M147" s="173">
        <f t="shared" si="24"/>
        <v>0</v>
      </c>
      <c r="N147" s="169"/>
      <c r="O147" s="153" t="str">
        <f t="shared" si="23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173"/>
      <c r="I148" s="169"/>
      <c r="J148" s="175" t="str">
        <f t="shared" si="22"/>
        <v xml:space="preserve"> </v>
      </c>
      <c r="K148" s="169">
        <v>0</v>
      </c>
      <c r="L148" s="169"/>
      <c r="M148" s="173">
        <f t="shared" si="24"/>
        <v>0</v>
      </c>
      <c r="N148" s="169"/>
      <c r="O148" s="153" t="str">
        <f t="shared" si="23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26">SUM(G150:G153)</f>
        <v>0</v>
      </c>
      <c r="H149" s="173">
        <f t="shared" si="26"/>
        <v>0</v>
      </c>
      <c r="I149" s="169"/>
      <c r="J149" s="175" t="str">
        <f t="shared" si="22"/>
        <v xml:space="preserve"> </v>
      </c>
      <c r="K149" s="169">
        <v>0</v>
      </c>
      <c r="L149" s="169"/>
      <c r="M149" s="173">
        <f t="shared" si="24"/>
        <v>0</v>
      </c>
      <c r="N149" s="169"/>
      <c r="O149" s="153" t="str">
        <f t="shared" si="23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173"/>
      <c r="I150" s="169"/>
      <c r="J150" s="175" t="str">
        <f t="shared" si="22"/>
        <v xml:space="preserve"> </v>
      </c>
      <c r="K150" s="169">
        <v>0</v>
      </c>
      <c r="L150" s="169"/>
      <c r="M150" s="173">
        <f t="shared" si="24"/>
        <v>0</v>
      </c>
      <c r="N150" s="169"/>
      <c r="O150" s="153" t="str">
        <f t="shared" si="23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173"/>
      <c r="I151" s="169"/>
      <c r="J151" s="175" t="str">
        <f t="shared" si="22"/>
        <v xml:space="preserve"> </v>
      </c>
      <c r="K151" s="169">
        <v>0</v>
      </c>
      <c r="L151" s="169"/>
      <c r="M151" s="173">
        <f t="shared" si="24"/>
        <v>0</v>
      </c>
      <c r="N151" s="169"/>
      <c r="O151" s="153" t="str">
        <f t="shared" si="23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173"/>
      <c r="I152" s="169"/>
      <c r="J152" s="175" t="str">
        <f t="shared" si="22"/>
        <v xml:space="preserve"> </v>
      </c>
      <c r="K152" s="169">
        <v>0</v>
      </c>
      <c r="L152" s="169"/>
      <c r="M152" s="173">
        <f t="shared" si="24"/>
        <v>0</v>
      </c>
      <c r="N152" s="169"/>
      <c r="O152" s="153" t="str">
        <f t="shared" si="23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173"/>
      <c r="I153" s="169"/>
      <c r="J153" s="175" t="str">
        <f t="shared" si="22"/>
        <v xml:space="preserve"> </v>
      </c>
      <c r="K153" s="169">
        <v>0</v>
      </c>
      <c r="L153" s="169"/>
      <c r="M153" s="173">
        <f t="shared" si="24"/>
        <v>0</v>
      </c>
      <c r="N153" s="169"/>
      <c r="O153" s="153" t="str">
        <f t="shared" si="23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27">SUM(G155:G169)</f>
        <v>0</v>
      </c>
      <c r="H154" s="173">
        <f t="shared" si="27"/>
        <v>0</v>
      </c>
      <c r="I154" s="169"/>
      <c r="J154" s="175" t="str">
        <f t="shared" si="22"/>
        <v xml:space="preserve"> </v>
      </c>
      <c r="K154" s="169">
        <v>0</v>
      </c>
      <c r="L154" s="169"/>
      <c r="M154" s="173">
        <f t="shared" si="24"/>
        <v>0</v>
      </c>
      <c r="N154" s="169"/>
      <c r="O154" s="153" t="str">
        <f t="shared" si="23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173"/>
      <c r="I155" s="169"/>
      <c r="J155" s="175" t="str">
        <f t="shared" si="22"/>
        <v xml:space="preserve"> </v>
      </c>
      <c r="K155" s="169">
        <v>0</v>
      </c>
      <c r="L155" s="169"/>
      <c r="M155" s="173">
        <f t="shared" si="24"/>
        <v>0</v>
      </c>
      <c r="N155" s="169"/>
      <c r="O155" s="153" t="str">
        <f t="shared" si="23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173"/>
      <c r="I156" s="169"/>
      <c r="J156" s="175" t="str">
        <f t="shared" si="22"/>
        <v xml:space="preserve"> </v>
      </c>
      <c r="K156" s="169">
        <v>0</v>
      </c>
      <c r="L156" s="169"/>
      <c r="M156" s="173">
        <f t="shared" si="24"/>
        <v>0</v>
      </c>
      <c r="N156" s="169"/>
      <c r="O156" s="153" t="str">
        <f t="shared" si="23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173"/>
      <c r="I157" s="169"/>
      <c r="J157" s="175" t="str">
        <f t="shared" si="22"/>
        <v xml:space="preserve"> </v>
      </c>
      <c r="K157" s="169">
        <v>0</v>
      </c>
      <c r="L157" s="169"/>
      <c r="M157" s="173">
        <f t="shared" si="24"/>
        <v>0</v>
      </c>
      <c r="N157" s="169"/>
      <c r="O157" s="153" t="str">
        <f t="shared" si="23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173"/>
      <c r="I158" s="169"/>
      <c r="J158" s="175" t="str">
        <f t="shared" si="22"/>
        <v xml:space="preserve"> </v>
      </c>
      <c r="K158" s="169">
        <v>0</v>
      </c>
      <c r="L158" s="169"/>
      <c r="M158" s="173">
        <f t="shared" si="24"/>
        <v>0</v>
      </c>
      <c r="N158" s="169"/>
      <c r="O158" s="153" t="str">
        <f t="shared" si="23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173"/>
      <c r="I159" s="169"/>
      <c r="J159" s="175" t="str">
        <f t="shared" si="22"/>
        <v xml:space="preserve"> </v>
      </c>
      <c r="K159" s="169">
        <v>0</v>
      </c>
      <c r="L159" s="169"/>
      <c r="M159" s="173">
        <f t="shared" si="24"/>
        <v>0</v>
      </c>
      <c r="N159" s="169"/>
      <c r="O159" s="153" t="str">
        <f t="shared" si="23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173"/>
      <c r="I160" s="169"/>
      <c r="J160" s="175" t="str">
        <f t="shared" si="22"/>
        <v xml:space="preserve"> </v>
      </c>
      <c r="K160" s="169">
        <v>0</v>
      </c>
      <c r="L160" s="169"/>
      <c r="M160" s="173">
        <f t="shared" si="24"/>
        <v>0</v>
      </c>
      <c r="N160" s="169"/>
      <c r="O160" s="153" t="str">
        <f t="shared" si="23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173"/>
      <c r="I161" s="169"/>
      <c r="J161" s="175" t="str">
        <f t="shared" si="22"/>
        <v xml:space="preserve"> </v>
      </c>
      <c r="K161" s="169">
        <v>0</v>
      </c>
      <c r="L161" s="169"/>
      <c r="M161" s="173">
        <f t="shared" si="24"/>
        <v>0</v>
      </c>
      <c r="N161" s="169"/>
      <c r="O161" s="153" t="str">
        <f t="shared" si="23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173"/>
      <c r="I162" s="169"/>
      <c r="J162" s="175" t="str">
        <f t="shared" si="22"/>
        <v xml:space="preserve"> </v>
      </c>
      <c r="K162" s="169">
        <v>0</v>
      </c>
      <c r="L162" s="169"/>
      <c r="M162" s="173">
        <f t="shared" si="24"/>
        <v>0</v>
      </c>
      <c r="N162" s="169"/>
      <c r="O162" s="153" t="str">
        <f t="shared" si="23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173"/>
      <c r="I163" s="169"/>
      <c r="J163" s="175" t="str">
        <f t="shared" si="22"/>
        <v xml:space="preserve"> </v>
      </c>
      <c r="K163" s="169">
        <v>0</v>
      </c>
      <c r="L163" s="169"/>
      <c r="M163" s="173">
        <f t="shared" si="24"/>
        <v>0</v>
      </c>
      <c r="N163" s="169"/>
      <c r="O163" s="153" t="str">
        <f t="shared" si="23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173"/>
      <c r="I164" s="169"/>
      <c r="J164" s="175" t="str">
        <f t="shared" si="22"/>
        <v xml:space="preserve"> </v>
      </c>
      <c r="K164" s="169">
        <v>0</v>
      </c>
      <c r="L164" s="169"/>
      <c r="M164" s="173">
        <f t="shared" si="24"/>
        <v>0</v>
      </c>
      <c r="N164" s="169"/>
      <c r="O164" s="153" t="str">
        <f t="shared" si="23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173"/>
      <c r="I165" s="169"/>
      <c r="J165" s="175" t="str">
        <f t="shared" si="22"/>
        <v xml:space="preserve"> </v>
      </c>
      <c r="K165" s="169">
        <v>0</v>
      </c>
      <c r="L165" s="169"/>
      <c r="M165" s="173">
        <f t="shared" si="24"/>
        <v>0</v>
      </c>
      <c r="N165" s="169"/>
      <c r="O165" s="153" t="str">
        <f t="shared" si="23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173"/>
      <c r="I166" s="169"/>
      <c r="J166" s="175" t="str">
        <f t="shared" si="22"/>
        <v xml:space="preserve"> </v>
      </c>
      <c r="K166" s="169">
        <v>0</v>
      </c>
      <c r="L166" s="169"/>
      <c r="M166" s="173">
        <f t="shared" si="24"/>
        <v>0</v>
      </c>
      <c r="N166" s="169"/>
      <c r="O166" s="153" t="str">
        <f t="shared" si="23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173"/>
      <c r="I167" s="169"/>
      <c r="J167" s="175" t="str">
        <f t="shared" si="22"/>
        <v xml:space="preserve"> </v>
      </c>
      <c r="K167" s="169">
        <v>0</v>
      </c>
      <c r="L167" s="169"/>
      <c r="M167" s="173">
        <f t="shared" si="24"/>
        <v>0</v>
      </c>
      <c r="N167" s="169"/>
      <c r="O167" s="153" t="str">
        <f t="shared" si="23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173"/>
      <c r="I168" s="169"/>
      <c r="J168" s="175" t="str">
        <f t="shared" si="22"/>
        <v xml:space="preserve"> </v>
      </c>
      <c r="K168" s="169">
        <v>0</v>
      </c>
      <c r="L168" s="169"/>
      <c r="M168" s="173">
        <f t="shared" si="24"/>
        <v>0</v>
      </c>
      <c r="N168" s="169"/>
      <c r="O168" s="153" t="str">
        <f t="shared" si="23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173"/>
      <c r="I169" s="169"/>
      <c r="J169" s="175" t="str">
        <f t="shared" si="22"/>
        <v xml:space="preserve"> </v>
      </c>
      <c r="K169" s="169">
        <v>0</v>
      </c>
      <c r="L169" s="169"/>
      <c r="M169" s="173">
        <f t="shared" si="24"/>
        <v>0</v>
      </c>
      <c r="N169" s="169"/>
      <c r="O169" s="153" t="str">
        <f t="shared" si="23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28">G124+G144+G149+G154</f>
        <v>0</v>
      </c>
      <c r="H170" s="174">
        <f t="shared" si="28"/>
        <v>0</v>
      </c>
      <c r="I170" s="169"/>
      <c r="J170" s="175" t="str">
        <f t="shared" si="22"/>
        <v xml:space="preserve"> </v>
      </c>
      <c r="K170" s="169">
        <v>0</v>
      </c>
      <c r="L170" s="169"/>
      <c r="M170" s="173">
        <f t="shared" si="24"/>
        <v>0</v>
      </c>
      <c r="N170" s="169"/>
      <c r="O170" s="153" t="str">
        <f t="shared" si="23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/>
      <c r="H171" s="173"/>
      <c r="I171" s="169"/>
      <c r="J171" s="175" t="str">
        <f t="shared" si="22"/>
        <v xml:space="preserve"> </v>
      </c>
      <c r="K171" s="169">
        <v>0</v>
      </c>
      <c r="L171" s="169"/>
      <c r="M171" s="173">
        <f t="shared" si="24"/>
        <v>0</v>
      </c>
      <c r="N171" s="169"/>
      <c r="O171" s="153" t="str">
        <f t="shared" si="23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173"/>
      <c r="I172" s="169"/>
      <c r="J172" s="175" t="str">
        <f t="shared" si="22"/>
        <v xml:space="preserve"> </v>
      </c>
      <c r="K172" s="169">
        <v>0</v>
      </c>
      <c r="L172" s="169"/>
      <c r="M172" s="173">
        <f t="shared" si="24"/>
        <v>0</v>
      </c>
      <c r="N172" s="169"/>
      <c r="O172" s="153" t="str">
        <f t="shared" si="23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173"/>
      <c r="I173" s="169"/>
      <c r="J173" s="175" t="str">
        <f t="shared" si="22"/>
        <v xml:space="preserve"> </v>
      </c>
      <c r="K173" s="169">
        <v>0</v>
      </c>
      <c r="L173" s="169"/>
      <c r="M173" s="173">
        <f t="shared" si="24"/>
        <v>0</v>
      </c>
      <c r="N173" s="169"/>
      <c r="O173" s="153" t="str">
        <f t="shared" si="23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9"/>
      <c r="H174" s="173"/>
      <c r="I174" s="169"/>
      <c r="J174" s="175" t="str">
        <f t="shared" si="22"/>
        <v xml:space="preserve"> </v>
      </c>
      <c r="K174" s="169">
        <v>0</v>
      </c>
      <c r="L174" s="169"/>
      <c r="M174" s="173">
        <f t="shared" si="24"/>
        <v>0</v>
      </c>
      <c r="N174" s="169"/>
      <c r="O174" s="153" t="str">
        <f t="shared" si="23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173"/>
      <c r="I175" s="169"/>
      <c r="J175" s="175" t="str">
        <f t="shared" si="22"/>
        <v xml:space="preserve"> </v>
      </c>
      <c r="K175" s="169">
        <v>0</v>
      </c>
      <c r="L175" s="169"/>
      <c r="M175" s="173">
        <f t="shared" si="24"/>
        <v>0</v>
      </c>
      <c r="N175" s="169"/>
      <c r="O175" s="153" t="str">
        <f t="shared" si="23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173"/>
      <c r="I176" s="169"/>
      <c r="J176" s="175" t="str">
        <f t="shared" si="22"/>
        <v xml:space="preserve"> </v>
      </c>
      <c r="K176" s="169">
        <v>0</v>
      </c>
      <c r="L176" s="169"/>
      <c r="M176" s="173">
        <f t="shared" si="24"/>
        <v>0</v>
      </c>
      <c r="N176" s="169"/>
      <c r="O176" s="153" t="str">
        <f t="shared" si="23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173"/>
      <c r="I177" s="169"/>
      <c r="J177" s="175" t="str">
        <f t="shared" si="22"/>
        <v xml:space="preserve"> </v>
      </c>
      <c r="K177" s="169">
        <v>0</v>
      </c>
      <c r="L177" s="169"/>
      <c r="M177" s="173">
        <f t="shared" si="24"/>
        <v>0</v>
      </c>
      <c r="N177" s="169"/>
      <c r="O177" s="153" t="str">
        <f t="shared" si="23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173"/>
      <c r="I178" s="169"/>
      <c r="J178" s="175" t="str">
        <f t="shared" si="22"/>
        <v xml:space="preserve"> </v>
      </c>
      <c r="K178" s="169">
        <v>0</v>
      </c>
      <c r="L178" s="169"/>
      <c r="M178" s="173">
        <f t="shared" si="24"/>
        <v>0</v>
      </c>
      <c r="N178" s="169"/>
      <c r="O178" s="153" t="str">
        <f t="shared" si="23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173"/>
      <c r="I179" s="169"/>
      <c r="J179" s="175" t="str">
        <f t="shared" si="22"/>
        <v xml:space="preserve"> </v>
      </c>
      <c r="K179" s="169">
        <v>0</v>
      </c>
      <c r="L179" s="169"/>
      <c r="M179" s="173">
        <f t="shared" si="24"/>
        <v>0</v>
      </c>
      <c r="N179" s="169"/>
      <c r="O179" s="153" t="str">
        <f t="shared" si="23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173"/>
      <c r="I180" s="169"/>
      <c r="J180" s="175" t="str">
        <f t="shared" si="22"/>
        <v xml:space="preserve"> </v>
      </c>
      <c r="K180" s="169">
        <v>0</v>
      </c>
      <c r="L180" s="169"/>
      <c r="M180" s="173">
        <f t="shared" si="24"/>
        <v>0</v>
      </c>
      <c r="N180" s="169"/>
      <c r="O180" s="153" t="str">
        <f t="shared" si="23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173"/>
      <c r="I181" s="169"/>
      <c r="J181" s="175" t="str">
        <f t="shared" si="22"/>
        <v xml:space="preserve"> </v>
      </c>
      <c r="K181" s="169">
        <v>0</v>
      </c>
      <c r="L181" s="169"/>
      <c r="M181" s="173">
        <f t="shared" si="24"/>
        <v>0</v>
      </c>
      <c r="N181" s="169"/>
      <c r="O181" s="153" t="str">
        <f t="shared" si="23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173"/>
      <c r="I182" s="169"/>
      <c r="J182" s="175" t="str">
        <f t="shared" si="22"/>
        <v xml:space="preserve"> </v>
      </c>
      <c r="K182" s="169">
        <v>0</v>
      </c>
      <c r="L182" s="169"/>
      <c r="M182" s="173">
        <f t="shared" si="24"/>
        <v>0</v>
      </c>
      <c r="N182" s="169"/>
      <c r="O182" s="153" t="str">
        <f t="shared" si="23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173"/>
      <c r="I183" s="169"/>
      <c r="J183" s="175" t="str">
        <f t="shared" si="22"/>
        <v xml:space="preserve"> </v>
      </c>
      <c r="K183" s="169">
        <v>0</v>
      </c>
      <c r="L183" s="169"/>
      <c r="M183" s="173">
        <f t="shared" si="24"/>
        <v>0</v>
      </c>
      <c r="N183" s="169"/>
      <c r="O183" s="153" t="str">
        <f t="shared" si="23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29">G100+G101+G108+G115+G170+G171</f>
        <v>0</v>
      </c>
      <c r="H184" s="174">
        <f t="shared" si="29"/>
        <v>0</v>
      </c>
      <c r="I184" s="169"/>
      <c r="J184" s="175" t="str">
        <f t="shared" si="22"/>
        <v xml:space="preserve"> </v>
      </c>
      <c r="K184" s="169">
        <v>0</v>
      </c>
      <c r="L184" s="169"/>
      <c r="M184" s="173">
        <f t="shared" si="24"/>
        <v>0</v>
      </c>
      <c r="N184" s="169"/>
      <c r="O184" s="153" t="str">
        <f t="shared" si="23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173"/>
      <c r="I185" s="169"/>
      <c r="J185" s="175" t="str">
        <f t="shared" si="22"/>
        <v xml:space="preserve"> </v>
      </c>
      <c r="K185" s="169">
        <v>0</v>
      </c>
      <c r="L185" s="169"/>
      <c r="M185" s="173">
        <f t="shared" si="24"/>
        <v>0</v>
      </c>
      <c r="N185" s="169"/>
      <c r="O185" s="153" t="str">
        <f t="shared" si="23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  <c r="G186" s="77"/>
      <c r="H186" s="173"/>
      <c r="I186" s="169"/>
      <c r="J186" s="175" t="str">
        <f t="shared" si="22"/>
        <v xml:space="preserve"> </v>
      </c>
      <c r="K186" s="169">
        <v>0</v>
      </c>
      <c r="L186" s="169"/>
      <c r="M186" s="173">
        <f t="shared" si="24"/>
        <v>0</v>
      </c>
      <c r="N186" s="169"/>
      <c r="O186" s="153" t="str">
        <f t="shared" si="23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173"/>
      <c r="I187" s="169"/>
      <c r="J187" s="175" t="str">
        <f t="shared" si="22"/>
        <v xml:space="preserve"> </v>
      </c>
      <c r="K187" s="169">
        <v>0</v>
      </c>
      <c r="L187" s="169"/>
      <c r="M187" s="173">
        <f t="shared" si="24"/>
        <v>0</v>
      </c>
      <c r="N187" s="169"/>
      <c r="O187" s="153" t="str">
        <f t="shared" si="23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173"/>
      <c r="I188" s="169"/>
      <c r="J188" s="175" t="str">
        <f t="shared" si="22"/>
        <v xml:space="preserve"> </v>
      </c>
      <c r="K188" s="169">
        <v>0</v>
      </c>
      <c r="L188" s="169"/>
      <c r="M188" s="173">
        <f t="shared" si="24"/>
        <v>0</v>
      </c>
      <c r="N188" s="169"/>
      <c r="O188" s="153" t="str">
        <f t="shared" si="23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G189" s="77"/>
      <c r="H189" s="173"/>
      <c r="I189" s="169"/>
      <c r="J189" s="175" t="str">
        <f t="shared" si="22"/>
        <v xml:space="preserve"> </v>
      </c>
      <c r="K189" s="169">
        <v>0</v>
      </c>
      <c r="L189" s="169"/>
      <c r="M189" s="173">
        <f t="shared" si="24"/>
        <v>0</v>
      </c>
      <c r="N189" s="169"/>
      <c r="O189" s="153" t="str">
        <f t="shared" si="23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173"/>
      <c r="I190" s="169"/>
      <c r="J190" s="175" t="str">
        <f t="shared" si="22"/>
        <v xml:space="preserve"> </v>
      </c>
      <c r="K190" s="169">
        <v>0</v>
      </c>
      <c r="L190" s="169"/>
      <c r="M190" s="173">
        <f t="shared" si="24"/>
        <v>0</v>
      </c>
      <c r="N190" s="169"/>
      <c r="O190" s="153" t="str">
        <f t="shared" si="23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173"/>
      <c r="I191" s="169"/>
      <c r="J191" s="175" t="str">
        <f t="shared" si="22"/>
        <v xml:space="preserve"> </v>
      </c>
      <c r="K191" s="169">
        <v>0</v>
      </c>
      <c r="L191" s="169"/>
      <c r="M191" s="173">
        <f t="shared" si="24"/>
        <v>0</v>
      </c>
      <c r="N191" s="169"/>
      <c r="O191" s="153" t="str">
        <f t="shared" si="23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173"/>
      <c r="I192" s="169"/>
      <c r="J192" s="175" t="str">
        <f t="shared" si="22"/>
        <v xml:space="preserve"> </v>
      </c>
      <c r="K192" s="169">
        <v>0</v>
      </c>
      <c r="L192" s="169"/>
      <c r="M192" s="173">
        <f t="shared" si="24"/>
        <v>0</v>
      </c>
      <c r="N192" s="169"/>
      <c r="O192" s="153" t="str">
        <f t="shared" si="23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173"/>
      <c r="I193" s="169"/>
      <c r="J193" s="175" t="str">
        <f t="shared" si="22"/>
        <v xml:space="preserve"> </v>
      </c>
      <c r="K193" s="169">
        <v>0</v>
      </c>
      <c r="L193" s="169"/>
      <c r="M193" s="173">
        <f t="shared" si="24"/>
        <v>0</v>
      </c>
      <c r="N193" s="169"/>
      <c r="O193" s="153" t="str">
        <f t="shared" si="23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173"/>
      <c r="I194" s="169"/>
      <c r="J194" s="175" t="str">
        <f t="shared" si="22"/>
        <v xml:space="preserve"> </v>
      </c>
      <c r="K194" s="169">
        <v>0</v>
      </c>
      <c r="L194" s="169"/>
      <c r="M194" s="173">
        <f t="shared" si="24"/>
        <v>0</v>
      </c>
      <c r="N194" s="169"/>
      <c r="O194" s="153" t="str">
        <f t="shared" si="23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173"/>
      <c r="I195" s="169"/>
      <c r="J195" s="175" t="str">
        <f t="shared" si="22"/>
        <v xml:space="preserve"> </v>
      </c>
      <c r="K195" s="169">
        <v>0</v>
      </c>
      <c r="L195" s="169"/>
      <c r="M195" s="173">
        <f t="shared" si="24"/>
        <v>0</v>
      </c>
      <c r="N195" s="169"/>
      <c r="O195" s="153" t="str">
        <f t="shared" si="23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173"/>
      <c r="I196" s="169"/>
      <c r="J196" s="175" t="str">
        <f t="shared" si="22"/>
        <v xml:space="preserve"> </v>
      </c>
      <c r="K196" s="169">
        <v>0</v>
      </c>
      <c r="L196" s="169"/>
      <c r="M196" s="173">
        <f t="shared" si="24"/>
        <v>0</v>
      </c>
      <c r="N196" s="169"/>
      <c r="O196" s="153" t="str">
        <f t="shared" si="23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173"/>
      <c r="I197" s="169"/>
      <c r="J197" s="175" t="str">
        <f t="shared" si="22"/>
        <v xml:space="preserve"> </v>
      </c>
      <c r="K197" s="169">
        <v>0</v>
      </c>
      <c r="L197" s="169"/>
      <c r="M197" s="173">
        <f t="shared" si="24"/>
        <v>0</v>
      </c>
      <c r="N197" s="169"/>
      <c r="O197" s="153" t="str">
        <f t="shared" si="23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173"/>
      <c r="I198" s="169"/>
      <c r="J198" s="175" t="str">
        <f t="shared" si="22"/>
        <v xml:space="preserve"> </v>
      </c>
      <c r="K198" s="169">
        <v>0</v>
      </c>
      <c r="L198" s="169"/>
      <c r="M198" s="173">
        <f t="shared" si="24"/>
        <v>0</v>
      </c>
      <c r="N198" s="169"/>
      <c r="O198" s="153" t="str">
        <f t="shared" si="23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173"/>
      <c r="I199" s="169"/>
      <c r="J199" s="175" t="str">
        <f t="shared" si="22"/>
        <v xml:space="preserve"> </v>
      </c>
      <c r="K199" s="169">
        <v>0</v>
      </c>
      <c r="L199" s="169"/>
      <c r="M199" s="173">
        <f t="shared" si="24"/>
        <v>0</v>
      </c>
      <c r="N199" s="169"/>
      <c r="O199" s="153" t="str">
        <f t="shared" si="23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173"/>
      <c r="I200" s="169"/>
      <c r="J200" s="175" t="str">
        <f t="shared" ref="J200:J263" si="30">IF(H200=0," ",I200/H200)</f>
        <v xml:space="preserve"> </v>
      </c>
      <c r="K200" s="169">
        <v>0</v>
      </c>
      <c r="L200" s="169"/>
      <c r="M200" s="173">
        <f t="shared" si="24"/>
        <v>0</v>
      </c>
      <c r="N200" s="169"/>
      <c r="O200" s="153" t="str">
        <f t="shared" ref="O200:O263" si="31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G201" s="77"/>
      <c r="H201" s="173"/>
      <c r="I201" s="169"/>
      <c r="J201" s="175" t="str">
        <f t="shared" si="30"/>
        <v xml:space="preserve"> </v>
      </c>
      <c r="K201" s="169">
        <v>0</v>
      </c>
      <c r="L201" s="169"/>
      <c r="M201" s="173">
        <f t="shared" ref="M201:M264" si="32">SUM(K201:L201)</f>
        <v>0</v>
      </c>
      <c r="N201" s="169"/>
      <c r="O201" s="153" t="str">
        <f t="shared" si="31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173"/>
      <c r="I202" s="169"/>
      <c r="J202" s="175" t="str">
        <f t="shared" si="30"/>
        <v xml:space="preserve"> </v>
      </c>
      <c r="K202" s="169">
        <v>0</v>
      </c>
      <c r="L202" s="169"/>
      <c r="M202" s="173">
        <f t="shared" si="32"/>
        <v>0</v>
      </c>
      <c r="N202" s="169"/>
      <c r="O202" s="153" t="str">
        <f t="shared" si="31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173"/>
      <c r="I203" s="169"/>
      <c r="J203" s="175" t="str">
        <f t="shared" si="30"/>
        <v xml:space="preserve"> </v>
      </c>
      <c r="K203" s="169">
        <v>0</v>
      </c>
      <c r="L203" s="169"/>
      <c r="M203" s="173">
        <f t="shared" si="32"/>
        <v>0</v>
      </c>
      <c r="N203" s="169"/>
      <c r="O203" s="153" t="str">
        <f t="shared" si="31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173"/>
      <c r="I204" s="169"/>
      <c r="J204" s="175" t="str">
        <f t="shared" si="30"/>
        <v xml:space="preserve"> </v>
      </c>
      <c r="K204" s="169">
        <v>0</v>
      </c>
      <c r="L204" s="169"/>
      <c r="M204" s="173">
        <f t="shared" si="32"/>
        <v>0</v>
      </c>
      <c r="N204" s="169"/>
      <c r="O204" s="153" t="str">
        <f t="shared" si="31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173"/>
      <c r="I205" s="169"/>
      <c r="J205" s="175" t="str">
        <f t="shared" si="30"/>
        <v xml:space="preserve"> </v>
      </c>
      <c r="K205" s="169">
        <v>0</v>
      </c>
      <c r="L205" s="169"/>
      <c r="M205" s="173">
        <f t="shared" si="32"/>
        <v>0</v>
      </c>
      <c r="N205" s="169"/>
      <c r="O205" s="153" t="str">
        <f t="shared" si="31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173"/>
      <c r="I206" s="169"/>
      <c r="J206" s="175" t="str">
        <f t="shared" si="30"/>
        <v xml:space="preserve"> </v>
      </c>
      <c r="K206" s="169">
        <v>0</v>
      </c>
      <c r="L206" s="169"/>
      <c r="M206" s="173">
        <f t="shared" si="32"/>
        <v>0</v>
      </c>
      <c r="N206" s="169"/>
      <c r="O206" s="153" t="str">
        <f t="shared" si="31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173"/>
      <c r="I207" s="169"/>
      <c r="J207" s="175" t="str">
        <f t="shared" si="30"/>
        <v xml:space="preserve"> </v>
      </c>
      <c r="K207" s="169">
        <v>0</v>
      </c>
      <c r="L207" s="169"/>
      <c r="M207" s="173">
        <f t="shared" si="32"/>
        <v>0</v>
      </c>
      <c r="N207" s="169"/>
      <c r="O207" s="153" t="str">
        <f t="shared" si="31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173"/>
      <c r="I208" s="169"/>
      <c r="J208" s="175" t="str">
        <f t="shared" si="30"/>
        <v xml:space="preserve"> </v>
      </c>
      <c r="K208" s="169">
        <v>0</v>
      </c>
      <c r="L208" s="169"/>
      <c r="M208" s="173">
        <f t="shared" si="32"/>
        <v>0</v>
      </c>
      <c r="N208" s="169"/>
      <c r="O208" s="153" t="str">
        <f t="shared" si="31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173"/>
      <c r="I209" s="169"/>
      <c r="J209" s="175" t="str">
        <f t="shared" si="30"/>
        <v xml:space="preserve"> </v>
      </c>
      <c r="K209" s="169">
        <v>0</v>
      </c>
      <c r="L209" s="169"/>
      <c r="M209" s="173">
        <f t="shared" si="32"/>
        <v>0</v>
      </c>
      <c r="N209" s="169"/>
      <c r="O209" s="153" t="str">
        <f t="shared" si="31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/>
      <c r="H210" s="173"/>
      <c r="I210" s="169"/>
      <c r="J210" s="175" t="str">
        <f t="shared" si="30"/>
        <v xml:space="preserve"> </v>
      </c>
      <c r="K210" s="169">
        <v>0</v>
      </c>
      <c r="L210" s="169"/>
      <c r="M210" s="173">
        <f t="shared" si="32"/>
        <v>0</v>
      </c>
      <c r="N210" s="169"/>
      <c r="O210" s="153" t="str">
        <f t="shared" si="31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/>
      <c r="H211" s="173"/>
      <c r="I211" s="169"/>
      <c r="J211" s="175" t="str">
        <f t="shared" si="30"/>
        <v xml:space="preserve"> </v>
      </c>
      <c r="K211" s="169">
        <v>0</v>
      </c>
      <c r="L211" s="169"/>
      <c r="M211" s="173">
        <f t="shared" si="32"/>
        <v>0</v>
      </c>
      <c r="N211" s="169"/>
      <c r="O211" s="153" t="str">
        <f t="shared" si="31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173"/>
      <c r="I212" s="169"/>
      <c r="J212" s="175" t="str">
        <f t="shared" si="30"/>
        <v xml:space="preserve"> </v>
      </c>
      <c r="K212" s="169">
        <v>0</v>
      </c>
      <c r="L212" s="169"/>
      <c r="M212" s="173">
        <f t="shared" si="32"/>
        <v>0</v>
      </c>
      <c r="N212" s="169"/>
      <c r="O212" s="153" t="str">
        <f t="shared" si="31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173"/>
      <c r="I213" s="169"/>
      <c r="J213" s="175" t="str">
        <f t="shared" si="30"/>
        <v xml:space="preserve"> </v>
      </c>
      <c r="K213" s="169">
        <v>0</v>
      </c>
      <c r="L213" s="169"/>
      <c r="M213" s="173">
        <f t="shared" si="32"/>
        <v>0</v>
      </c>
      <c r="N213" s="169"/>
      <c r="O213" s="153" t="str">
        <f t="shared" si="31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33">G185+G186+G189+G191+G198+G199+G200+G201+G205+G210</f>
        <v>0</v>
      </c>
      <c r="H214" s="174">
        <f t="shared" si="33"/>
        <v>0</v>
      </c>
      <c r="I214" s="174">
        <f t="shared" si="33"/>
        <v>0</v>
      </c>
      <c r="J214" s="174" t="e">
        <f t="shared" si="33"/>
        <v>#VALUE!</v>
      </c>
      <c r="K214" s="174">
        <f t="shared" si="33"/>
        <v>0</v>
      </c>
      <c r="L214" s="174">
        <f t="shared" si="33"/>
        <v>0</v>
      </c>
      <c r="M214" s="174">
        <f t="shared" si="33"/>
        <v>0</v>
      </c>
      <c r="N214" s="169"/>
      <c r="O214" s="153" t="str">
        <f t="shared" si="31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173"/>
      <c r="I215" s="169"/>
      <c r="J215" s="175" t="str">
        <f t="shared" si="30"/>
        <v xml:space="preserve"> </v>
      </c>
      <c r="K215" s="169">
        <v>0</v>
      </c>
      <c r="L215" s="169"/>
      <c r="M215" s="173">
        <f t="shared" si="32"/>
        <v>0</v>
      </c>
      <c r="N215" s="169"/>
      <c r="O215" s="153" t="str">
        <f t="shared" si="31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173"/>
      <c r="I216" s="169"/>
      <c r="J216" s="175" t="str">
        <f t="shared" si="30"/>
        <v xml:space="preserve"> </v>
      </c>
      <c r="K216" s="169">
        <v>0</v>
      </c>
      <c r="L216" s="169"/>
      <c r="M216" s="173">
        <f t="shared" si="32"/>
        <v>0</v>
      </c>
      <c r="N216" s="169"/>
      <c r="O216" s="153" t="str">
        <f t="shared" si="31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G217" s="77"/>
      <c r="H217" s="173"/>
      <c r="I217" s="169"/>
      <c r="J217" s="175" t="str">
        <f t="shared" si="30"/>
        <v xml:space="preserve"> </v>
      </c>
      <c r="K217" s="169">
        <v>0</v>
      </c>
      <c r="L217" s="169"/>
      <c r="M217" s="173">
        <f t="shared" si="32"/>
        <v>0</v>
      </c>
      <c r="N217" s="169"/>
      <c r="O217" s="153" t="str">
        <f t="shared" si="31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173"/>
      <c r="I218" s="169"/>
      <c r="J218" s="175" t="str">
        <f t="shared" si="30"/>
        <v xml:space="preserve"> </v>
      </c>
      <c r="K218" s="169">
        <v>0</v>
      </c>
      <c r="L218" s="169"/>
      <c r="M218" s="173">
        <f t="shared" si="32"/>
        <v>0</v>
      </c>
      <c r="N218" s="169"/>
      <c r="O218" s="153" t="str">
        <f t="shared" si="31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173"/>
      <c r="I219" s="169"/>
      <c r="J219" s="175" t="str">
        <f t="shared" si="30"/>
        <v xml:space="preserve"> </v>
      </c>
      <c r="K219" s="169">
        <v>0</v>
      </c>
      <c r="L219" s="169"/>
      <c r="M219" s="173">
        <f t="shared" si="32"/>
        <v>0</v>
      </c>
      <c r="N219" s="169"/>
      <c r="O219" s="153" t="str">
        <f t="shared" si="31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173"/>
      <c r="I220" s="169"/>
      <c r="J220" s="175" t="str">
        <f t="shared" si="30"/>
        <v xml:space="preserve"> </v>
      </c>
      <c r="K220" s="169">
        <v>0</v>
      </c>
      <c r="L220" s="169"/>
      <c r="M220" s="173">
        <f t="shared" si="32"/>
        <v>0</v>
      </c>
      <c r="N220" s="169"/>
      <c r="O220" s="153" t="str">
        <f t="shared" si="31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173"/>
      <c r="I221" s="169"/>
      <c r="J221" s="175" t="str">
        <f t="shared" si="30"/>
        <v xml:space="preserve"> </v>
      </c>
      <c r="K221" s="169">
        <v>0</v>
      </c>
      <c r="L221" s="169"/>
      <c r="M221" s="173">
        <f t="shared" si="32"/>
        <v>0</v>
      </c>
      <c r="N221" s="169"/>
      <c r="O221" s="153" t="str">
        <f t="shared" si="31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173"/>
      <c r="I222" s="169"/>
      <c r="J222" s="175" t="str">
        <f t="shared" si="30"/>
        <v xml:space="preserve"> </v>
      </c>
      <c r="K222" s="169">
        <v>0</v>
      </c>
      <c r="L222" s="169"/>
      <c r="M222" s="173">
        <f t="shared" si="32"/>
        <v>0</v>
      </c>
      <c r="N222" s="169"/>
      <c r="O222" s="153" t="str">
        <f t="shared" si="31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34">G215+G217+G219+G220+G222</f>
        <v>0</v>
      </c>
      <c r="H223" s="174">
        <f t="shared" si="34"/>
        <v>0</v>
      </c>
      <c r="I223" s="174">
        <f t="shared" si="34"/>
        <v>0</v>
      </c>
      <c r="J223" s="174" t="e">
        <f t="shared" si="34"/>
        <v>#VALUE!</v>
      </c>
      <c r="K223" s="174">
        <f t="shared" si="34"/>
        <v>0</v>
      </c>
      <c r="L223" s="174">
        <f t="shared" si="34"/>
        <v>0</v>
      </c>
      <c r="M223" s="173">
        <f t="shared" si="32"/>
        <v>0</v>
      </c>
      <c r="N223" s="169"/>
      <c r="O223" s="153" t="str">
        <f t="shared" si="31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173"/>
      <c r="I224" s="169"/>
      <c r="J224" s="175" t="str">
        <f t="shared" si="30"/>
        <v xml:space="preserve"> </v>
      </c>
      <c r="K224" s="169">
        <v>0</v>
      </c>
      <c r="L224" s="169"/>
      <c r="M224" s="173">
        <f t="shared" si="32"/>
        <v>0</v>
      </c>
      <c r="N224" s="169"/>
      <c r="O224" s="153" t="str">
        <f t="shared" si="31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35">SUM(G226:G235)</f>
        <v>0</v>
      </c>
      <c r="H225" s="173">
        <f t="shared" si="35"/>
        <v>0</v>
      </c>
      <c r="I225" s="173">
        <f t="shared" si="35"/>
        <v>0</v>
      </c>
      <c r="J225" s="173">
        <f t="shared" si="35"/>
        <v>0</v>
      </c>
      <c r="K225" s="173">
        <f t="shared" si="35"/>
        <v>0</v>
      </c>
      <c r="L225" s="173">
        <f t="shared" si="35"/>
        <v>0</v>
      </c>
      <c r="M225" s="173">
        <f t="shared" si="35"/>
        <v>0</v>
      </c>
      <c r="N225" s="169"/>
      <c r="O225" s="153" t="str">
        <f t="shared" si="31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173"/>
      <c r="I226" s="169"/>
      <c r="J226" s="175" t="str">
        <f t="shared" si="30"/>
        <v xml:space="preserve"> </v>
      </c>
      <c r="K226" s="169">
        <v>0</v>
      </c>
      <c r="L226" s="169"/>
      <c r="M226" s="173">
        <f t="shared" si="32"/>
        <v>0</v>
      </c>
      <c r="N226" s="169"/>
      <c r="O226" s="153" t="str">
        <f t="shared" si="31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173"/>
      <c r="I227" s="169"/>
      <c r="J227" s="175" t="str">
        <f t="shared" si="30"/>
        <v xml:space="preserve"> </v>
      </c>
      <c r="K227" s="169">
        <v>0</v>
      </c>
      <c r="L227" s="169"/>
      <c r="M227" s="173">
        <f t="shared" si="32"/>
        <v>0</v>
      </c>
      <c r="N227" s="169"/>
      <c r="O227" s="153" t="str">
        <f t="shared" si="31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173"/>
      <c r="I228" s="169"/>
      <c r="J228" s="175" t="str">
        <f t="shared" si="30"/>
        <v xml:space="preserve"> </v>
      </c>
      <c r="K228" s="169">
        <v>0</v>
      </c>
      <c r="L228" s="169"/>
      <c r="M228" s="173">
        <f t="shared" si="32"/>
        <v>0</v>
      </c>
      <c r="N228" s="169"/>
      <c r="O228" s="153" t="str">
        <f t="shared" si="31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173"/>
      <c r="I229" s="169"/>
      <c r="J229" s="175" t="str">
        <f t="shared" si="30"/>
        <v xml:space="preserve"> </v>
      </c>
      <c r="K229" s="169">
        <v>0</v>
      </c>
      <c r="L229" s="169"/>
      <c r="M229" s="173">
        <f t="shared" si="32"/>
        <v>0</v>
      </c>
      <c r="N229" s="169"/>
      <c r="O229" s="153" t="str">
        <f t="shared" si="31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173"/>
      <c r="I230" s="169"/>
      <c r="J230" s="175" t="str">
        <f t="shared" si="30"/>
        <v xml:space="preserve"> </v>
      </c>
      <c r="K230" s="169">
        <v>0</v>
      </c>
      <c r="L230" s="169"/>
      <c r="M230" s="173">
        <f t="shared" si="32"/>
        <v>0</v>
      </c>
      <c r="N230" s="169"/>
      <c r="O230" s="153" t="str">
        <f t="shared" si="31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173"/>
      <c r="I231" s="169"/>
      <c r="J231" s="175" t="str">
        <f t="shared" si="30"/>
        <v xml:space="preserve"> </v>
      </c>
      <c r="K231" s="169">
        <v>0</v>
      </c>
      <c r="L231" s="169"/>
      <c r="M231" s="173">
        <f t="shared" si="32"/>
        <v>0</v>
      </c>
      <c r="N231" s="169"/>
      <c r="O231" s="153" t="str">
        <f t="shared" si="31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173"/>
      <c r="I232" s="169"/>
      <c r="J232" s="175" t="str">
        <f t="shared" si="30"/>
        <v xml:space="preserve"> </v>
      </c>
      <c r="K232" s="169">
        <v>0</v>
      </c>
      <c r="L232" s="169"/>
      <c r="M232" s="173">
        <f t="shared" si="32"/>
        <v>0</v>
      </c>
      <c r="N232" s="169"/>
      <c r="O232" s="153" t="str">
        <f t="shared" si="31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173"/>
      <c r="I233" s="169"/>
      <c r="J233" s="175" t="str">
        <f t="shared" si="30"/>
        <v xml:space="preserve"> </v>
      </c>
      <c r="K233" s="169">
        <v>0</v>
      </c>
      <c r="L233" s="169"/>
      <c r="M233" s="173">
        <f t="shared" si="32"/>
        <v>0</v>
      </c>
      <c r="N233" s="169"/>
      <c r="O233" s="153" t="str">
        <f t="shared" si="31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173"/>
      <c r="I234" s="169"/>
      <c r="J234" s="175" t="str">
        <f t="shared" si="30"/>
        <v xml:space="preserve"> </v>
      </c>
      <c r="K234" s="169">
        <v>0</v>
      </c>
      <c r="L234" s="169"/>
      <c r="M234" s="173">
        <f t="shared" si="32"/>
        <v>0</v>
      </c>
      <c r="N234" s="198"/>
      <c r="O234" s="153" t="str">
        <f t="shared" si="31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173"/>
      <c r="I235" s="169"/>
      <c r="J235" s="175" t="str">
        <f t="shared" si="30"/>
        <v xml:space="preserve"> </v>
      </c>
      <c r="K235" s="169">
        <v>0</v>
      </c>
      <c r="L235" s="169"/>
      <c r="M235" s="173">
        <f t="shared" si="32"/>
        <v>0</v>
      </c>
      <c r="N235" s="169"/>
      <c r="O235" s="153" t="str">
        <f t="shared" si="31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36">SUM(G237:G246)</f>
        <v>0</v>
      </c>
      <c r="H236" s="173">
        <f t="shared" si="36"/>
        <v>0</v>
      </c>
      <c r="I236" s="169"/>
      <c r="J236" s="175" t="str">
        <f t="shared" si="30"/>
        <v xml:space="preserve"> </v>
      </c>
      <c r="K236" s="169">
        <v>0</v>
      </c>
      <c r="L236" s="169"/>
      <c r="M236" s="173">
        <f t="shared" si="32"/>
        <v>0</v>
      </c>
      <c r="N236" s="169"/>
      <c r="O236" s="153" t="str">
        <f t="shared" si="31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173"/>
      <c r="I237" s="169"/>
      <c r="J237" s="175" t="str">
        <f t="shared" si="30"/>
        <v xml:space="preserve"> </v>
      </c>
      <c r="K237" s="169">
        <v>0</v>
      </c>
      <c r="L237" s="169"/>
      <c r="M237" s="173">
        <f t="shared" si="32"/>
        <v>0</v>
      </c>
      <c r="N237" s="169"/>
      <c r="O237" s="153" t="str">
        <f t="shared" si="31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173"/>
      <c r="I238" s="169"/>
      <c r="J238" s="175" t="str">
        <f t="shared" si="30"/>
        <v xml:space="preserve"> </v>
      </c>
      <c r="K238" s="169">
        <v>0</v>
      </c>
      <c r="L238" s="169"/>
      <c r="M238" s="173">
        <f t="shared" si="32"/>
        <v>0</v>
      </c>
      <c r="N238" s="169"/>
      <c r="O238" s="153" t="str">
        <f t="shared" si="31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173"/>
      <c r="I239" s="169"/>
      <c r="J239" s="175" t="str">
        <f t="shared" si="30"/>
        <v xml:space="preserve"> </v>
      </c>
      <c r="K239" s="169">
        <v>0</v>
      </c>
      <c r="L239" s="169"/>
      <c r="M239" s="173">
        <f t="shared" si="32"/>
        <v>0</v>
      </c>
      <c r="N239" s="169"/>
      <c r="O239" s="153" t="str">
        <f t="shared" si="31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173"/>
      <c r="I240" s="169"/>
      <c r="J240" s="175" t="str">
        <f t="shared" si="30"/>
        <v xml:space="preserve"> </v>
      </c>
      <c r="K240" s="169">
        <v>0</v>
      </c>
      <c r="L240" s="169"/>
      <c r="M240" s="173">
        <f t="shared" si="32"/>
        <v>0</v>
      </c>
      <c r="N240" s="169"/>
      <c r="O240" s="153" t="str">
        <f t="shared" si="31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173"/>
      <c r="I241" s="169"/>
      <c r="J241" s="175" t="str">
        <f t="shared" si="30"/>
        <v xml:space="preserve"> </v>
      </c>
      <c r="K241" s="169">
        <v>0</v>
      </c>
      <c r="L241" s="169"/>
      <c r="M241" s="173">
        <f t="shared" si="32"/>
        <v>0</v>
      </c>
      <c r="N241" s="169"/>
      <c r="O241" s="153" t="str">
        <f t="shared" si="31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173"/>
      <c r="I242" s="169"/>
      <c r="J242" s="175" t="str">
        <f t="shared" si="30"/>
        <v xml:space="preserve"> </v>
      </c>
      <c r="K242" s="169">
        <v>0</v>
      </c>
      <c r="L242" s="169"/>
      <c r="M242" s="173">
        <f t="shared" si="32"/>
        <v>0</v>
      </c>
      <c r="N242" s="169"/>
      <c r="O242" s="153" t="str">
        <f t="shared" si="31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9"/>
      <c r="H243" s="173"/>
      <c r="I243" s="169"/>
      <c r="J243" s="175" t="str">
        <f t="shared" si="30"/>
        <v xml:space="preserve"> </v>
      </c>
      <c r="K243" s="169">
        <v>0</v>
      </c>
      <c r="L243" s="169"/>
      <c r="M243" s="173">
        <f t="shared" si="32"/>
        <v>0</v>
      </c>
      <c r="N243" s="169"/>
      <c r="O243" s="153" t="str">
        <f t="shared" si="31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173"/>
      <c r="I244" s="169"/>
      <c r="J244" s="175" t="str">
        <f t="shared" si="30"/>
        <v xml:space="preserve"> </v>
      </c>
      <c r="K244" s="169">
        <v>0</v>
      </c>
      <c r="L244" s="169"/>
      <c r="M244" s="173">
        <f t="shared" si="32"/>
        <v>0</v>
      </c>
      <c r="N244" s="169"/>
      <c r="O244" s="153" t="str">
        <f t="shared" si="31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173"/>
      <c r="I245" s="169"/>
      <c r="J245" s="175" t="str">
        <f t="shared" si="30"/>
        <v xml:space="preserve"> </v>
      </c>
      <c r="K245" s="169">
        <v>0</v>
      </c>
      <c r="L245" s="169"/>
      <c r="M245" s="173">
        <f t="shared" si="32"/>
        <v>0</v>
      </c>
      <c r="N245" s="169"/>
      <c r="O245" s="153" t="str">
        <f t="shared" si="31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173"/>
      <c r="I246" s="169"/>
      <c r="J246" s="175" t="str">
        <f t="shared" si="30"/>
        <v xml:space="preserve"> </v>
      </c>
      <c r="K246" s="169">
        <v>0</v>
      </c>
      <c r="L246" s="169"/>
      <c r="M246" s="173">
        <f t="shared" si="32"/>
        <v>0</v>
      </c>
      <c r="N246" s="169"/>
      <c r="O246" s="153" t="str">
        <f t="shared" si="31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37">G224+G225+G236</f>
        <v>0</v>
      </c>
      <c r="H247" s="174">
        <f t="shared" si="37"/>
        <v>0</v>
      </c>
      <c r="I247" s="169"/>
      <c r="J247" s="175" t="str">
        <f t="shared" si="30"/>
        <v xml:space="preserve"> </v>
      </c>
      <c r="K247" s="169">
        <v>0</v>
      </c>
      <c r="L247" s="169"/>
      <c r="M247" s="173">
        <f t="shared" si="32"/>
        <v>0</v>
      </c>
      <c r="N247" s="169"/>
      <c r="O247" s="153" t="str">
        <f t="shared" si="31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173"/>
      <c r="I248" s="169"/>
      <c r="J248" s="175" t="str">
        <f t="shared" si="30"/>
        <v xml:space="preserve"> </v>
      </c>
      <c r="K248" s="169">
        <v>0</v>
      </c>
      <c r="L248" s="169"/>
      <c r="M248" s="173">
        <f t="shared" si="32"/>
        <v>0</v>
      </c>
      <c r="N248" s="169"/>
      <c r="O248" s="153" t="str">
        <f t="shared" si="31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38">SUM(G250:G259)</f>
        <v>0</v>
      </c>
      <c r="H249" s="173">
        <f t="shared" si="38"/>
        <v>0</v>
      </c>
      <c r="I249" s="169"/>
      <c r="J249" s="175" t="str">
        <f t="shared" si="30"/>
        <v xml:space="preserve"> </v>
      </c>
      <c r="K249" s="169">
        <v>0</v>
      </c>
      <c r="L249" s="169"/>
      <c r="M249" s="173">
        <f t="shared" si="32"/>
        <v>0</v>
      </c>
      <c r="N249" s="169"/>
      <c r="O249" s="153" t="str">
        <f t="shared" si="31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173"/>
      <c r="I250" s="169"/>
      <c r="J250" s="175" t="str">
        <f t="shared" si="30"/>
        <v xml:space="preserve"> </v>
      </c>
      <c r="K250" s="169">
        <v>0</v>
      </c>
      <c r="L250" s="169"/>
      <c r="M250" s="173">
        <f t="shared" si="32"/>
        <v>0</v>
      </c>
      <c r="N250" s="169"/>
      <c r="O250" s="153" t="str">
        <f t="shared" si="31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173"/>
      <c r="I251" s="169"/>
      <c r="J251" s="175" t="str">
        <f t="shared" si="30"/>
        <v xml:space="preserve"> </v>
      </c>
      <c r="K251" s="169">
        <v>0</v>
      </c>
      <c r="L251" s="169"/>
      <c r="M251" s="173">
        <f t="shared" si="32"/>
        <v>0</v>
      </c>
      <c r="N251" s="169"/>
      <c r="O251" s="153" t="str">
        <f t="shared" si="31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173"/>
      <c r="I252" s="169"/>
      <c r="J252" s="175" t="str">
        <f t="shared" si="30"/>
        <v xml:space="preserve"> </v>
      </c>
      <c r="K252" s="169">
        <v>0</v>
      </c>
      <c r="L252" s="169"/>
      <c r="M252" s="173">
        <f t="shared" si="32"/>
        <v>0</v>
      </c>
      <c r="N252" s="169"/>
      <c r="O252" s="153" t="str">
        <f t="shared" si="31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173"/>
      <c r="I253" s="169"/>
      <c r="J253" s="175" t="str">
        <f t="shared" si="30"/>
        <v xml:space="preserve"> </v>
      </c>
      <c r="K253" s="169">
        <v>0</v>
      </c>
      <c r="L253" s="169"/>
      <c r="M253" s="173">
        <f t="shared" si="32"/>
        <v>0</v>
      </c>
      <c r="N253" s="169"/>
      <c r="O253" s="153" t="str">
        <f t="shared" si="31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173"/>
      <c r="I254" s="169"/>
      <c r="J254" s="175" t="str">
        <f t="shared" si="30"/>
        <v xml:space="preserve"> </v>
      </c>
      <c r="K254" s="169">
        <v>0</v>
      </c>
      <c r="L254" s="169"/>
      <c r="M254" s="173">
        <f t="shared" si="32"/>
        <v>0</v>
      </c>
      <c r="N254" s="169"/>
      <c r="O254" s="153" t="str">
        <f t="shared" si="31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173"/>
      <c r="I255" s="169"/>
      <c r="J255" s="175" t="str">
        <f t="shared" si="30"/>
        <v xml:space="preserve"> </v>
      </c>
      <c r="K255" s="169">
        <v>0</v>
      </c>
      <c r="L255" s="169"/>
      <c r="M255" s="173">
        <f t="shared" si="32"/>
        <v>0</v>
      </c>
      <c r="N255" s="169"/>
      <c r="O255" s="153" t="str">
        <f t="shared" si="31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173"/>
      <c r="I256" s="169"/>
      <c r="J256" s="175" t="str">
        <f t="shared" si="30"/>
        <v xml:space="preserve"> </v>
      </c>
      <c r="K256" s="169">
        <v>0</v>
      </c>
      <c r="L256" s="169"/>
      <c r="M256" s="173">
        <f t="shared" si="32"/>
        <v>0</v>
      </c>
      <c r="N256" s="169"/>
      <c r="O256" s="153" t="str">
        <f t="shared" si="31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173"/>
      <c r="I257" s="169"/>
      <c r="J257" s="175" t="str">
        <f t="shared" si="30"/>
        <v xml:space="preserve"> </v>
      </c>
      <c r="K257" s="169">
        <v>0</v>
      </c>
      <c r="L257" s="169"/>
      <c r="M257" s="173">
        <f t="shared" si="32"/>
        <v>0</v>
      </c>
      <c r="N257" s="169"/>
      <c r="O257" s="153" t="str">
        <f t="shared" si="31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173"/>
      <c r="I258" s="169"/>
      <c r="J258" s="175" t="str">
        <f t="shared" si="30"/>
        <v xml:space="preserve"> </v>
      </c>
      <c r="K258" s="169">
        <v>0</v>
      </c>
      <c r="L258" s="169"/>
      <c r="M258" s="173">
        <f t="shared" si="32"/>
        <v>0</v>
      </c>
      <c r="N258" s="169"/>
      <c r="O258" s="153" t="str">
        <f t="shared" si="31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173"/>
      <c r="I259" s="169"/>
      <c r="J259" s="175" t="str">
        <f t="shared" si="30"/>
        <v xml:space="preserve"> </v>
      </c>
      <c r="K259" s="169">
        <v>0</v>
      </c>
      <c r="L259" s="169"/>
      <c r="M259" s="173">
        <f t="shared" si="32"/>
        <v>0</v>
      </c>
      <c r="N259" s="169"/>
      <c r="O259" s="153" t="str">
        <f t="shared" si="31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39">SUM(G261:G270)</f>
        <v>0</v>
      </c>
      <c r="H260" s="173">
        <f t="shared" si="39"/>
        <v>0</v>
      </c>
      <c r="I260" s="169"/>
      <c r="J260" s="175" t="str">
        <f t="shared" si="30"/>
        <v xml:space="preserve"> </v>
      </c>
      <c r="K260" s="169">
        <v>0</v>
      </c>
      <c r="L260" s="169"/>
      <c r="M260" s="173">
        <f t="shared" si="32"/>
        <v>0</v>
      </c>
      <c r="N260" s="169"/>
      <c r="O260" s="153" t="str">
        <f t="shared" si="31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173"/>
      <c r="I261" s="169"/>
      <c r="J261" s="175" t="str">
        <f t="shared" si="30"/>
        <v xml:space="preserve"> </v>
      </c>
      <c r="K261" s="169">
        <v>0</v>
      </c>
      <c r="L261" s="169"/>
      <c r="M261" s="173">
        <f t="shared" si="32"/>
        <v>0</v>
      </c>
      <c r="N261" s="169"/>
      <c r="O261" s="153" t="str">
        <f t="shared" si="31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173"/>
      <c r="I262" s="169"/>
      <c r="J262" s="175" t="str">
        <f t="shared" si="30"/>
        <v xml:space="preserve"> </v>
      </c>
      <c r="K262" s="169">
        <v>0</v>
      </c>
      <c r="L262" s="169"/>
      <c r="M262" s="173">
        <f t="shared" si="32"/>
        <v>0</v>
      </c>
      <c r="N262" s="169"/>
      <c r="O262" s="153" t="str">
        <f t="shared" si="31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173"/>
      <c r="I263" s="169"/>
      <c r="J263" s="175" t="str">
        <f t="shared" si="30"/>
        <v xml:space="preserve"> </v>
      </c>
      <c r="K263" s="169">
        <v>0</v>
      </c>
      <c r="L263" s="169"/>
      <c r="M263" s="173">
        <f t="shared" si="32"/>
        <v>0</v>
      </c>
      <c r="N263" s="169"/>
      <c r="O263" s="153" t="str">
        <f t="shared" si="31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173"/>
      <c r="I264" s="169"/>
      <c r="J264" s="175" t="str">
        <f t="shared" ref="J264:J271" si="40">IF(H264=0," ",I264/H264)</f>
        <v xml:space="preserve"> </v>
      </c>
      <c r="K264" s="169">
        <v>0</v>
      </c>
      <c r="L264" s="169"/>
      <c r="M264" s="173">
        <f t="shared" si="32"/>
        <v>0</v>
      </c>
      <c r="N264" s="169"/>
      <c r="O264" s="153" t="str">
        <f t="shared" ref="O264:O272" si="41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173"/>
      <c r="I265" s="169"/>
      <c r="J265" s="175" t="str">
        <f t="shared" si="40"/>
        <v xml:space="preserve"> </v>
      </c>
      <c r="K265" s="169">
        <v>0</v>
      </c>
      <c r="L265" s="169"/>
      <c r="M265" s="173">
        <f t="shared" ref="M265:M271" si="42">SUM(K265:L265)</f>
        <v>0</v>
      </c>
      <c r="N265" s="169"/>
      <c r="O265" s="153" t="str">
        <f t="shared" si="41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173"/>
      <c r="I266" s="169"/>
      <c r="J266" s="175" t="str">
        <f t="shared" si="40"/>
        <v xml:space="preserve"> </v>
      </c>
      <c r="K266" s="169">
        <v>0</v>
      </c>
      <c r="L266" s="169"/>
      <c r="M266" s="173">
        <f t="shared" si="42"/>
        <v>0</v>
      </c>
      <c r="N266" s="169"/>
      <c r="O266" s="153" t="str">
        <f t="shared" si="41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173"/>
      <c r="I267" s="169"/>
      <c r="J267" s="175" t="str">
        <f t="shared" si="40"/>
        <v xml:space="preserve"> </v>
      </c>
      <c r="K267" s="169">
        <v>0</v>
      </c>
      <c r="L267" s="169"/>
      <c r="M267" s="173">
        <f t="shared" si="42"/>
        <v>0</v>
      </c>
      <c r="N267" s="169"/>
      <c r="O267" s="153" t="str">
        <f t="shared" si="41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173"/>
      <c r="I268" s="169"/>
      <c r="J268" s="175" t="str">
        <f t="shared" si="40"/>
        <v xml:space="preserve"> </v>
      </c>
      <c r="K268" s="169">
        <v>0</v>
      </c>
      <c r="L268" s="169"/>
      <c r="M268" s="173">
        <f t="shared" si="42"/>
        <v>0</v>
      </c>
      <c r="N268" s="169"/>
      <c r="O268" s="153" t="str">
        <f t="shared" si="41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173"/>
      <c r="I269" s="169"/>
      <c r="J269" s="175" t="str">
        <f t="shared" si="40"/>
        <v xml:space="preserve"> </v>
      </c>
      <c r="K269" s="169">
        <v>0</v>
      </c>
      <c r="L269" s="169"/>
      <c r="M269" s="173">
        <f t="shared" si="42"/>
        <v>0</v>
      </c>
      <c r="N269" s="169"/>
      <c r="O269" s="153" t="str">
        <f t="shared" si="41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173"/>
      <c r="I270" s="169"/>
      <c r="J270" s="175" t="str">
        <f t="shared" si="40"/>
        <v xml:space="preserve"> </v>
      </c>
      <c r="K270" s="169">
        <v>0</v>
      </c>
      <c r="L270" s="169"/>
      <c r="M270" s="173">
        <f t="shared" si="42"/>
        <v>0</v>
      </c>
      <c r="N270" s="169"/>
      <c r="O270" s="153" t="str">
        <f t="shared" si="41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43">G248+G249+G260</f>
        <v>0</v>
      </c>
      <c r="H271" s="174">
        <f t="shared" si="43"/>
        <v>0</v>
      </c>
      <c r="I271" s="169"/>
      <c r="J271" s="175" t="str">
        <f t="shared" si="40"/>
        <v xml:space="preserve"> </v>
      </c>
      <c r="K271" s="169">
        <v>0</v>
      </c>
      <c r="L271" s="169"/>
      <c r="M271" s="173">
        <f t="shared" si="42"/>
        <v>0</v>
      </c>
      <c r="N271" s="169"/>
      <c r="O271" s="153" t="str">
        <f t="shared" si="41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1041</v>
      </c>
      <c r="G272" s="78">
        <f t="shared" ref="G272:N272" si="44">G50+G86+G184+G214+G223+G247+G271</f>
        <v>-1041</v>
      </c>
      <c r="H272" s="174">
        <f t="shared" si="44"/>
        <v>0</v>
      </c>
      <c r="I272" s="174">
        <f t="shared" si="44"/>
        <v>0</v>
      </c>
      <c r="J272" s="174" t="e">
        <f t="shared" si="44"/>
        <v>#VALUE!</v>
      </c>
      <c r="K272" s="174">
        <v>1042</v>
      </c>
      <c r="L272" s="174">
        <f t="shared" si="44"/>
        <v>0</v>
      </c>
      <c r="M272" s="174">
        <f t="shared" si="44"/>
        <v>1042</v>
      </c>
      <c r="N272" s="174">
        <f t="shared" si="44"/>
        <v>407</v>
      </c>
      <c r="O272" s="153">
        <f t="shared" si="41"/>
        <v>0.390595009596929</v>
      </c>
    </row>
    <row r="274" spans="1:15" ht="25.5" customHeight="1" x14ac:dyDescent="0.2">
      <c r="A274" s="210" t="s">
        <v>0</v>
      </c>
      <c r="B274" s="210"/>
      <c r="C274" s="211" t="s">
        <v>1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124" t="s">
        <v>4</v>
      </c>
      <c r="D276" s="124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46"/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46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46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46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46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46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46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46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46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46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46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46"/>
    </row>
    <row r="289" spans="1:10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46"/>
    </row>
    <row r="290" spans="1:10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47"/>
    </row>
    <row r="291" spans="1:10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J291"/>
    </row>
    <row r="292" spans="1:10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46"/>
    </row>
    <row r="293" spans="1:10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46"/>
    </row>
    <row r="294" spans="1:10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46"/>
    </row>
    <row r="295" spans="1:10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J295"/>
    </row>
    <row r="296" spans="1:10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J296"/>
    </row>
    <row r="297" spans="1:10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J297"/>
    </row>
    <row r="298" spans="1:10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/>
      <c r="G298" s="47"/>
    </row>
    <row r="299" spans="1:10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47"/>
    </row>
    <row r="300" spans="1:10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47"/>
    </row>
    <row r="301" spans="1:10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47"/>
    </row>
    <row r="302" spans="1:10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47"/>
    </row>
    <row r="303" spans="1:10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47"/>
    </row>
    <row r="304" spans="1:10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47"/>
    </row>
    <row r="305" spans="1:15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46"/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>
        <v>150</v>
      </c>
      <c r="G306" s="58">
        <v>128</v>
      </c>
      <c r="H306" s="173">
        <f>SUM(F306:G306)</f>
        <v>278</v>
      </c>
      <c r="I306" s="169">
        <v>143</v>
      </c>
      <c r="J306" s="175">
        <f t="shared" ref="J306:J369" si="45">IF(H306=0," ",I306/H306)</f>
        <v>0.51438848920863312</v>
      </c>
      <c r="K306" s="169">
        <v>150</v>
      </c>
      <c r="L306" s="169"/>
      <c r="M306" s="173">
        <f>SUM(K306:L306)</f>
        <v>150</v>
      </c>
      <c r="N306" s="169">
        <v>124</v>
      </c>
      <c r="O306" s="153">
        <f t="shared" ref="O306:O369" si="46">IF(M306=0," ",N306/M306)</f>
        <v>0.82666666666666666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173"/>
      <c r="I307" s="169"/>
      <c r="J307" s="175" t="str">
        <f t="shared" si="45"/>
        <v xml:space="preserve"> </v>
      </c>
      <c r="K307" s="169">
        <v>0</v>
      </c>
      <c r="L307" s="169"/>
      <c r="M307" s="173">
        <f t="shared" ref="M307:M370" si="47">SUM(K307:L307)</f>
        <v>0</v>
      </c>
      <c r="N307" s="169"/>
      <c r="O307" s="153" t="str">
        <f t="shared" si="46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150</v>
      </c>
      <c r="G308" s="59">
        <f t="shared" ref="G308:N308" si="48">SUM(G305:G307)</f>
        <v>128</v>
      </c>
      <c r="H308" s="174">
        <f t="shared" si="48"/>
        <v>278</v>
      </c>
      <c r="I308" s="174">
        <f t="shared" si="48"/>
        <v>143</v>
      </c>
      <c r="J308" s="174">
        <f t="shared" si="48"/>
        <v>0.51438848920863312</v>
      </c>
      <c r="K308" s="174">
        <f t="shared" si="48"/>
        <v>150</v>
      </c>
      <c r="L308" s="174">
        <f t="shared" si="48"/>
        <v>0</v>
      </c>
      <c r="M308" s="174">
        <f t="shared" si="48"/>
        <v>150</v>
      </c>
      <c r="N308" s="174">
        <f t="shared" si="48"/>
        <v>124</v>
      </c>
      <c r="O308" s="153">
        <f t="shared" si="46"/>
        <v>0.82666666666666666</v>
      </c>
    </row>
    <row r="309" spans="1:15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58"/>
      <c r="H309" s="173"/>
      <c r="I309" s="169"/>
      <c r="J309" s="175" t="str">
        <f t="shared" si="45"/>
        <v xml:space="preserve"> </v>
      </c>
      <c r="K309" s="169">
        <v>0</v>
      </c>
      <c r="L309" s="169"/>
      <c r="M309" s="173">
        <f t="shared" si="47"/>
        <v>0</v>
      </c>
      <c r="N309" s="169"/>
      <c r="O309" s="153" t="str">
        <f t="shared" si="46"/>
        <v xml:space="preserve"> </v>
      </c>
    </row>
    <row r="310" spans="1:15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58"/>
      <c r="H310" s="173"/>
      <c r="I310" s="169"/>
      <c r="J310" s="175" t="str">
        <f t="shared" si="45"/>
        <v xml:space="preserve"> </v>
      </c>
      <c r="K310" s="169">
        <v>0</v>
      </c>
      <c r="L310" s="169"/>
      <c r="M310" s="173">
        <f t="shared" si="47"/>
        <v>0</v>
      </c>
      <c r="N310" s="169"/>
      <c r="O310" s="153" t="str">
        <f t="shared" si="46"/>
        <v xml:space="preserve"> </v>
      </c>
    </row>
    <row r="311" spans="1:15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N311" si="49">SUM(G309:G310)</f>
        <v>0</v>
      </c>
      <c r="H311" s="174">
        <f t="shared" si="49"/>
        <v>0</v>
      </c>
      <c r="I311" s="174">
        <f t="shared" si="49"/>
        <v>0</v>
      </c>
      <c r="J311" s="174">
        <f t="shared" si="49"/>
        <v>0</v>
      </c>
      <c r="K311" s="174">
        <f t="shared" si="49"/>
        <v>0</v>
      </c>
      <c r="L311" s="174">
        <f t="shared" si="49"/>
        <v>0</v>
      </c>
      <c r="M311" s="174">
        <f t="shared" si="49"/>
        <v>0</v>
      </c>
      <c r="N311" s="174">
        <f t="shared" si="49"/>
        <v>0</v>
      </c>
      <c r="O311" s="153" t="str">
        <f t="shared" si="46"/>
        <v xml:space="preserve"> </v>
      </c>
    </row>
    <row r="312" spans="1:15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>
        <v>6</v>
      </c>
      <c r="G312" s="58">
        <v>-3</v>
      </c>
      <c r="H312" s="173">
        <f>SUM(F312:G312)</f>
        <v>3</v>
      </c>
      <c r="I312" s="169">
        <v>3</v>
      </c>
      <c r="J312" s="175">
        <f t="shared" si="45"/>
        <v>1</v>
      </c>
      <c r="K312" s="169">
        <v>6</v>
      </c>
      <c r="L312" s="169"/>
      <c r="M312" s="173">
        <f t="shared" si="47"/>
        <v>6</v>
      </c>
      <c r="N312" s="169"/>
      <c r="O312" s="153">
        <f t="shared" si="46"/>
        <v>0</v>
      </c>
    </row>
    <row r="313" spans="1:15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173"/>
      <c r="I313" s="169"/>
      <c r="J313" s="175" t="str">
        <f t="shared" si="45"/>
        <v xml:space="preserve"> </v>
      </c>
      <c r="K313" s="169">
        <v>0</v>
      </c>
      <c r="L313" s="169"/>
      <c r="M313" s="173">
        <f t="shared" si="47"/>
        <v>0</v>
      </c>
      <c r="N313" s="169"/>
      <c r="O313" s="153" t="str">
        <f t="shared" si="46"/>
        <v xml:space="preserve"> </v>
      </c>
    </row>
    <row r="314" spans="1:15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/>
      <c r="H314" s="173"/>
      <c r="I314" s="169"/>
      <c r="J314" s="175" t="str">
        <f t="shared" si="45"/>
        <v xml:space="preserve"> </v>
      </c>
      <c r="K314" s="169">
        <v>0</v>
      </c>
      <c r="L314" s="169"/>
      <c r="M314" s="173">
        <f t="shared" si="47"/>
        <v>0</v>
      </c>
      <c r="N314" s="169"/>
      <c r="O314" s="153" t="str">
        <f t="shared" si="46"/>
        <v xml:space="preserve"> </v>
      </c>
    </row>
    <row r="315" spans="1:15" ht="25.5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173"/>
      <c r="I315" s="169"/>
      <c r="J315" s="175" t="str">
        <f t="shared" si="45"/>
        <v xml:space="preserve"> </v>
      </c>
      <c r="K315" s="169">
        <v>0</v>
      </c>
      <c r="L315" s="169"/>
      <c r="M315" s="173">
        <f t="shared" si="47"/>
        <v>0</v>
      </c>
      <c r="N315" s="169"/>
      <c r="O315" s="153" t="str">
        <f t="shared" si="46"/>
        <v xml:space="preserve"> </v>
      </c>
    </row>
    <row r="316" spans="1:15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>
        <v>50</v>
      </c>
      <c r="G316" s="58">
        <v>-50</v>
      </c>
      <c r="H316" s="173">
        <f>SUM(F316:G316)</f>
        <v>0</v>
      </c>
      <c r="I316" s="169">
        <v>38</v>
      </c>
      <c r="J316" s="175" t="str">
        <f t="shared" si="45"/>
        <v xml:space="preserve"> </v>
      </c>
      <c r="K316" s="169">
        <v>50</v>
      </c>
      <c r="L316" s="169"/>
      <c r="M316" s="173">
        <f t="shared" si="47"/>
        <v>50</v>
      </c>
      <c r="N316" s="169">
        <v>41</v>
      </c>
      <c r="O316" s="153">
        <f t="shared" si="46"/>
        <v>0.82</v>
      </c>
    </row>
    <row r="317" spans="1:15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186"/>
      <c r="I317" s="169"/>
      <c r="J317" s="175" t="str">
        <f t="shared" si="45"/>
        <v xml:space="preserve"> </v>
      </c>
      <c r="K317" s="169">
        <v>0</v>
      </c>
      <c r="L317" s="169"/>
      <c r="M317" s="173">
        <f t="shared" si="47"/>
        <v>0</v>
      </c>
      <c r="N317" s="169"/>
      <c r="O317" s="153" t="str">
        <f t="shared" si="46"/>
        <v xml:space="preserve"> </v>
      </c>
    </row>
    <row r="318" spans="1:15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173"/>
      <c r="I318" s="169"/>
      <c r="J318" s="175" t="str">
        <f t="shared" si="45"/>
        <v xml:space="preserve"> </v>
      </c>
      <c r="K318" s="169">
        <v>0</v>
      </c>
      <c r="L318" s="169"/>
      <c r="M318" s="173">
        <f t="shared" si="47"/>
        <v>0</v>
      </c>
      <c r="N318" s="169"/>
      <c r="O318" s="153" t="str">
        <f t="shared" si="46"/>
        <v xml:space="preserve"> </v>
      </c>
    </row>
    <row r="319" spans="1:15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173"/>
      <c r="I319" s="169"/>
      <c r="J319" s="175" t="str">
        <f t="shared" si="45"/>
        <v xml:space="preserve"> </v>
      </c>
      <c r="K319" s="169">
        <v>0</v>
      </c>
      <c r="L319" s="169"/>
      <c r="M319" s="173">
        <f t="shared" si="47"/>
        <v>0</v>
      </c>
      <c r="N319" s="169"/>
      <c r="O319" s="153" t="str">
        <f t="shared" si="46"/>
        <v xml:space="preserve"> 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>
        <v>750</v>
      </c>
      <c r="G320" s="58">
        <v>-728</v>
      </c>
      <c r="H320" s="173">
        <f>SUM(F320:G320)</f>
        <v>22</v>
      </c>
      <c r="I320" s="169">
        <v>22</v>
      </c>
      <c r="J320" s="175">
        <f t="shared" si="45"/>
        <v>1</v>
      </c>
      <c r="K320" s="169">
        <v>392</v>
      </c>
      <c r="L320" s="169"/>
      <c r="M320" s="173">
        <f t="shared" si="47"/>
        <v>392</v>
      </c>
      <c r="N320" s="169"/>
      <c r="O320" s="153">
        <f t="shared" si="46"/>
        <v>0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45"/>
        <v xml:space="preserve"> </v>
      </c>
      <c r="K321" s="169">
        <v>0</v>
      </c>
      <c r="L321" s="169"/>
      <c r="M321" s="173">
        <f t="shared" si="47"/>
        <v>0</v>
      </c>
      <c r="N321" s="169"/>
      <c r="O321" s="153" t="str">
        <f t="shared" si="46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806</v>
      </c>
      <c r="G322" s="59">
        <f t="shared" ref="G322:N322" si="50">SUM(G312:G320)</f>
        <v>-781</v>
      </c>
      <c r="H322" s="174">
        <f t="shared" si="50"/>
        <v>25</v>
      </c>
      <c r="I322" s="174">
        <f t="shared" si="50"/>
        <v>63</v>
      </c>
      <c r="J322" s="174">
        <f t="shared" si="50"/>
        <v>2</v>
      </c>
      <c r="K322" s="174">
        <f t="shared" si="50"/>
        <v>448</v>
      </c>
      <c r="L322" s="174">
        <f t="shared" si="50"/>
        <v>0</v>
      </c>
      <c r="M322" s="174">
        <f t="shared" si="50"/>
        <v>448</v>
      </c>
      <c r="N322" s="174">
        <f t="shared" si="50"/>
        <v>41</v>
      </c>
      <c r="O322" s="153">
        <f t="shared" si="46"/>
        <v>9.1517857142857137E-2</v>
      </c>
    </row>
    <row r="323" spans="1:15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173"/>
      <c r="I323" s="169"/>
      <c r="J323" s="175" t="str">
        <f t="shared" si="45"/>
        <v xml:space="preserve"> </v>
      </c>
      <c r="K323" s="169">
        <v>0</v>
      </c>
      <c r="L323" s="169"/>
      <c r="M323" s="173">
        <f t="shared" si="47"/>
        <v>0</v>
      </c>
      <c r="N323" s="169"/>
      <c r="O323" s="153" t="str">
        <f t="shared" si="46"/>
        <v xml:space="preserve"> 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73"/>
      <c r="I324" s="169"/>
      <c r="J324" s="175" t="str">
        <f t="shared" si="45"/>
        <v xml:space="preserve"> </v>
      </c>
      <c r="K324" s="169">
        <v>0</v>
      </c>
      <c r="L324" s="169"/>
      <c r="M324" s="173">
        <f t="shared" si="47"/>
        <v>0</v>
      </c>
      <c r="N324" s="169"/>
      <c r="O324" s="153" t="str">
        <f t="shared" si="46"/>
        <v xml:space="preserve"> </v>
      </c>
    </row>
    <row r="325" spans="1:15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N325" si="51">SUM(G323:G324)</f>
        <v>0</v>
      </c>
      <c r="H325" s="174">
        <f t="shared" si="51"/>
        <v>0</v>
      </c>
      <c r="I325" s="174">
        <f t="shared" si="51"/>
        <v>0</v>
      </c>
      <c r="J325" s="174">
        <f t="shared" si="51"/>
        <v>0</v>
      </c>
      <c r="K325" s="174">
        <f t="shared" si="51"/>
        <v>0</v>
      </c>
      <c r="L325" s="174">
        <f t="shared" si="51"/>
        <v>0</v>
      </c>
      <c r="M325" s="174">
        <f t="shared" si="51"/>
        <v>0</v>
      </c>
      <c r="N325" s="174">
        <f t="shared" si="51"/>
        <v>0</v>
      </c>
      <c r="O325" s="153" t="str">
        <f t="shared" si="46"/>
        <v xml:space="preserve"> 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>
        <v>258</v>
      </c>
      <c r="G326" s="58">
        <v>-202</v>
      </c>
      <c r="H326" s="173">
        <f>SUM(F326:G326)</f>
        <v>56</v>
      </c>
      <c r="I326" s="169">
        <v>56</v>
      </c>
      <c r="J326" s="175">
        <f t="shared" si="45"/>
        <v>1</v>
      </c>
      <c r="K326" s="169">
        <v>218</v>
      </c>
      <c r="L326" s="169"/>
      <c r="M326" s="173">
        <f t="shared" si="47"/>
        <v>218</v>
      </c>
      <c r="N326" s="169">
        <v>34</v>
      </c>
      <c r="O326" s="153">
        <f t="shared" si="46"/>
        <v>0.15596330275229359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73"/>
      <c r="I327" s="169"/>
      <c r="J327" s="175" t="str">
        <f t="shared" si="45"/>
        <v xml:space="preserve"> </v>
      </c>
      <c r="K327" s="169">
        <v>0</v>
      </c>
      <c r="L327" s="169"/>
      <c r="M327" s="173">
        <f t="shared" si="47"/>
        <v>0</v>
      </c>
      <c r="N327" s="169"/>
      <c r="O327" s="153" t="str">
        <f t="shared" si="46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73"/>
      <c r="I328" s="169"/>
      <c r="J328" s="175" t="str">
        <f t="shared" si="45"/>
        <v xml:space="preserve"> </v>
      </c>
      <c r="K328" s="169">
        <v>0</v>
      </c>
      <c r="L328" s="169"/>
      <c r="M328" s="173">
        <f t="shared" si="47"/>
        <v>0</v>
      </c>
      <c r="N328" s="169"/>
      <c r="O328" s="153" t="str">
        <f t="shared" si="46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73"/>
      <c r="I329" s="169"/>
      <c r="J329" s="175" t="str">
        <f t="shared" si="45"/>
        <v xml:space="preserve"> </v>
      </c>
      <c r="K329" s="169">
        <v>0</v>
      </c>
      <c r="L329" s="169"/>
      <c r="M329" s="173">
        <f t="shared" si="47"/>
        <v>0</v>
      </c>
      <c r="N329" s="169"/>
      <c r="O329" s="153" t="str">
        <f t="shared" si="46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73"/>
      <c r="I330" s="169"/>
      <c r="J330" s="175" t="str">
        <f t="shared" si="45"/>
        <v xml:space="preserve"> </v>
      </c>
      <c r="K330" s="169">
        <v>0</v>
      </c>
      <c r="L330" s="169"/>
      <c r="M330" s="173">
        <f t="shared" si="47"/>
        <v>0</v>
      </c>
      <c r="N330" s="169"/>
      <c r="O330" s="153" t="str">
        <f t="shared" si="46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73"/>
      <c r="I331" s="169"/>
      <c r="J331" s="175" t="str">
        <f t="shared" si="45"/>
        <v xml:space="preserve"> </v>
      </c>
      <c r="K331" s="169">
        <v>0</v>
      </c>
      <c r="L331" s="169"/>
      <c r="M331" s="173">
        <f t="shared" si="47"/>
        <v>0</v>
      </c>
      <c r="N331" s="169"/>
      <c r="O331" s="153" t="str">
        <f t="shared" si="46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73"/>
      <c r="I332" s="169"/>
      <c r="J332" s="175" t="str">
        <f t="shared" si="45"/>
        <v xml:space="preserve"> </v>
      </c>
      <c r="K332" s="169">
        <v>0</v>
      </c>
      <c r="L332" s="169"/>
      <c r="M332" s="173">
        <f t="shared" si="47"/>
        <v>0</v>
      </c>
      <c r="N332" s="169"/>
      <c r="O332" s="153" t="str">
        <f t="shared" si="46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73"/>
      <c r="I333" s="169"/>
      <c r="J333" s="175" t="str">
        <f t="shared" si="45"/>
        <v xml:space="preserve"> </v>
      </c>
      <c r="K333" s="169">
        <v>0</v>
      </c>
      <c r="L333" s="169"/>
      <c r="M333" s="173">
        <f t="shared" si="47"/>
        <v>0</v>
      </c>
      <c r="N333" s="169"/>
      <c r="O333" s="153" t="str">
        <f t="shared" si="46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73"/>
      <c r="I334" s="169"/>
      <c r="J334" s="175" t="str">
        <f t="shared" si="45"/>
        <v xml:space="preserve"> </v>
      </c>
      <c r="K334" s="169">
        <v>0</v>
      </c>
      <c r="L334" s="169"/>
      <c r="M334" s="173">
        <f t="shared" si="47"/>
        <v>0</v>
      </c>
      <c r="N334" s="169"/>
      <c r="O334" s="153" t="str">
        <f t="shared" si="46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73"/>
      <c r="I335" s="169"/>
      <c r="J335" s="175" t="str">
        <f t="shared" si="45"/>
        <v xml:space="preserve"> </v>
      </c>
      <c r="K335" s="169">
        <v>0</v>
      </c>
      <c r="L335" s="169"/>
      <c r="M335" s="173">
        <f t="shared" si="47"/>
        <v>0</v>
      </c>
      <c r="N335" s="169"/>
      <c r="O335" s="153" t="str">
        <f t="shared" si="46"/>
        <v xml:space="preserve"> 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258</v>
      </c>
      <c r="G336" s="59">
        <f t="shared" ref="G336" si="52">G326+G327+G328+G331+G335</f>
        <v>-202</v>
      </c>
      <c r="H336" s="174">
        <f>H326+H327+H328+H331+H335</f>
        <v>56</v>
      </c>
      <c r="I336" s="174">
        <f t="shared" ref="I336:M336" si="53">I326+I327+I328+I331+I335</f>
        <v>56</v>
      </c>
      <c r="J336" s="174" t="e">
        <f t="shared" si="53"/>
        <v>#VALUE!</v>
      </c>
      <c r="K336" s="174">
        <f t="shared" si="53"/>
        <v>218</v>
      </c>
      <c r="L336" s="174">
        <f t="shared" si="53"/>
        <v>0</v>
      </c>
      <c r="M336" s="174">
        <f t="shared" si="53"/>
        <v>218</v>
      </c>
      <c r="N336" s="174">
        <f t="shared" ref="N336" si="54">N326+N327+N328+N331+N335</f>
        <v>34</v>
      </c>
      <c r="O336" s="153">
        <f t="shared" si="46"/>
        <v>0.15596330275229359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1214</v>
      </c>
      <c r="G337" s="59">
        <f t="shared" ref="G337:H337" si="55">G308+G311+G322+G325+G336</f>
        <v>-855</v>
      </c>
      <c r="H337" s="174">
        <f t="shared" si="55"/>
        <v>359</v>
      </c>
      <c r="I337" s="174">
        <f t="shared" ref="I337:M337" si="56">I308+I311+I322+I325+I336</f>
        <v>262</v>
      </c>
      <c r="J337" s="174" t="e">
        <f t="shared" si="56"/>
        <v>#VALUE!</v>
      </c>
      <c r="K337" s="174">
        <f t="shared" si="56"/>
        <v>816</v>
      </c>
      <c r="L337" s="174">
        <f t="shared" si="56"/>
        <v>0</v>
      </c>
      <c r="M337" s="174">
        <f t="shared" si="56"/>
        <v>816</v>
      </c>
      <c r="N337" s="174">
        <f t="shared" ref="N337" si="57">N308+N311+N322+N325+N336</f>
        <v>199</v>
      </c>
      <c r="O337" s="153">
        <f t="shared" si="46"/>
        <v>0.24387254901960784</v>
      </c>
    </row>
    <row r="338" spans="1:15" ht="15" hidden="1" customHeight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45"/>
        <v xml:space="preserve"> </v>
      </c>
      <c r="K338" s="169">
        <v>0</v>
      </c>
      <c r="L338" s="169"/>
      <c r="M338" s="173">
        <f t="shared" si="47"/>
        <v>0</v>
      </c>
      <c r="N338" s="169"/>
      <c r="O338" s="153" t="str">
        <f t="shared" si="46"/>
        <v xml:space="preserve"> </v>
      </c>
    </row>
    <row r="339" spans="1:15" ht="15" hidden="1" customHeight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58">SUM(G340:G355)</f>
        <v>0</v>
      </c>
      <c r="H339" s="176">
        <f t="shared" si="58"/>
        <v>0</v>
      </c>
      <c r="I339" s="176">
        <f t="shared" ref="I339" si="59">SUM(I340:I355)</f>
        <v>0</v>
      </c>
      <c r="J339" s="175" t="str">
        <f t="shared" si="45"/>
        <v xml:space="preserve"> </v>
      </c>
      <c r="K339" s="169">
        <v>0</v>
      </c>
      <c r="L339" s="169"/>
      <c r="M339" s="173">
        <f t="shared" si="47"/>
        <v>0</v>
      </c>
      <c r="N339" s="169"/>
      <c r="O339" s="153" t="str">
        <f t="shared" si="46"/>
        <v xml:space="preserve"> </v>
      </c>
    </row>
    <row r="340" spans="1:15" ht="15" hidden="1" customHeight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45"/>
        <v xml:space="preserve"> </v>
      </c>
      <c r="K340" s="169">
        <v>0</v>
      </c>
      <c r="L340" s="169"/>
      <c r="M340" s="173">
        <f t="shared" si="47"/>
        <v>0</v>
      </c>
      <c r="N340" s="169"/>
      <c r="O340" s="153" t="str">
        <f t="shared" si="46"/>
        <v xml:space="preserve"> </v>
      </c>
    </row>
    <row r="341" spans="1:15" ht="15" hidden="1" customHeight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si="45"/>
        <v xml:space="preserve"> </v>
      </c>
      <c r="K341" s="169">
        <v>0</v>
      </c>
      <c r="L341" s="169"/>
      <c r="M341" s="173">
        <f t="shared" si="47"/>
        <v>0</v>
      </c>
      <c r="N341" s="169"/>
      <c r="O341" s="153" t="str">
        <f t="shared" si="46"/>
        <v xml:space="preserve"> </v>
      </c>
    </row>
    <row r="342" spans="1:15" ht="15" hidden="1" customHeight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45"/>
        <v xml:space="preserve"> </v>
      </c>
      <c r="K342" s="169">
        <v>0</v>
      </c>
      <c r="L342" s="169"/>
      <c r="M342" s="173">
        <f t="shared" si="47"/>
        <v>0</v>
      </c>
      <c r="N342" s="169"/>
      <c r="O342" s="153" t="str">
        <f t="shared" si="46"/>
        <v xml:space="preserve"> </v>
      </c>
    </row>
    <row r="343" spans="1:15" ht="15" hidden="1" customHeight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45"/>
        <v xml:space="preserve"> </v>
      </c>
      <c r="K343" s="169">
        <v>0</v>
      </c>
      <c r="L343" s="169"/>
      <c r="M343" s="173">
        <f t="shared" si="47"/>
        <v>0</v>
      </c>
      <c r="N343" s="169"/>
      <c r="O343" s="153" t="str">
        <f t="shared" si="46"/>
        <v xml:space="preserve"> </v>
      </c>
    </row>
    <row r="344" spans="1:15" ht="25.5" hidden="1" customHeight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45"/>
        <v xml:space="preserve"> </v>
      </c>
      <c r="K344" s="169">
        <v>0</v>
      </c>
      <c r="L344" s="169"/>
      <c r="M344" s="173">
        <f t="shared" si="47"/>
        <v>0</v>
      </c>
      <c r="N344" s="169"/>
      <c r="O344" s="153" t="str">
        <f t="shared" si="46"/>
        <v xml:space="preserve"> </v>
      </c>
    </row>
    <row r="345" spans="1:15" ht="15" hidden="1" customHeight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45"/>
        <v xml:space="preserve"> </v>
      </c>
      <c r="K345" s="169">
        <v>0</v>
      </c>
      <c r="L345" s="169"/>
      <c r="M345" s="173">
        <f t="shared" si="47"/>
        <v>0</v>
      </c>
      <c r="N345" s="169"/>
      <c r="O345" s="153" t="str">
        <f t="shared" si="46"/>
        <v xml:space="preserve"> </v>
      </c>
    </row>
    <row r="346" spans="1:15" ht="15" hidden="1" customHeight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45"/>
        <v xml:space="preserve"> </v>
      </c>
      <c r="K346" s="169">
        <v>0</v>
      </c>
      <c r="L346" s="169"/>
      <c r="M346" s="173">
        <f t="shared" si="47"/>
        <v>0</v>
      </c>
      <c r="N346" s="169"/>
      <c r="O346" s="153" t="str">
        <f t="shared" si="46"/>
        <v xml:space="preserve"> </v>
      </c>
    </row>
    <row r="347" spans="1:15" ht="15" hidden="1" customHeight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45"/>
        <v xml:space="preserve"> </v>
      </c>
      <c r="K347" s="169">
        <v>0</v>
      </c>
      <c r="L347" s="169"/>
      <c r="M347" s="173">
        <f t="shared" si="47"/>
        <v>0</v>
      </c>
      <c r="N347" s="169"/>
      <c r="O347" s="153" t="str">
        <f t="shared" si="46"/>
        <v xml:space="preserve"> </v>
      </c>
    </row>
    <row r="348" spans="1:15" ht="15" hidden="1" customHeight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45"/>
        <v xml:space="preserve"> </v>
      </c>
      <c r="K348" s="169">
        <v>0</v>
      </c>
      <c r="L348" s="169"/>
      <c r="M348" s="173">
        <f t="shared" si="47"/>
        <v>0</v>
      </c>
      <c r="N348" s="169"/>
      <c r="O348" s="153" t="str">
        <f t="shared" si="46"/>
        <v xml:space="preserve"> </v>
      </c>
    </row>
    <row r="349" spans="1:15" ht="25.5" hidden="1" customHeight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45"/>
        <v xml:space="preserve"> </v>
      </c>
      <c r="K349" s="169">
        <v>0</v>
      </c>
      <c r="L349" s="169"/>
      <c r="M349" s="173">
        <f t="shared" si="47"/>
        <v>0</v>
      </c>
      <c r="N349" s="169"/>
      <c r="O349" s="153" t="str">
        <f t="shared" si="46"/>
        <v xml:space="preserve"> </v>
      </c>
    </row>
    <row r="350" spans="1:15" ht="25.5" hidden="1" customHeight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45"/>
        <v xml:space="preserve"> </v>
      </c>
      <c r="K350" s="169">
        <v>0</v>
      </c>
      <c r="L350" s="169"/>
      <c r="M350" s="173">
        <f t="shared" si="47"/>
        <v>0</v>
      </c>
      <c r="N350" s="169"/>
      <c r="O350" s="153" t="str">
        <f t="shared" si="46"/>
        <v xml:space="preserve"> </v>
      </c>
    </row>
    <row r="351" spans="1:15" ht="25.5" hidden="1" customHeight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45"/>
        <v xml:space="preserve"> </v>
      </c>
      <c r="K351" s="169">
        <v>0</v>
      </c>
      <c r="L351" s="169"/>
      <c r="M351" s="173">
        <f t="shared" si="47"/>
        <v>0</v>
      </c>
      <c r="N351" s="169"/>
      <c r="O351" s="153" t="str">
        <f t="shared" si="46"/>
        <v xml:space="preserve"> </v>
      </c>
    </row>
    <row r="352" spans="1:15" ht="15" hidden="1" customHeight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45"/>
        <v xml:space="preserve"> </v>
      </c>
      <c r="K352" s="169">
        <v>0</v>
      </c>
      <c r="L352" s="169"/>
      <c r="M352" s="173">
        <f t="shared" si="47"/>
        <v>0</v>
      </c>
      <c r="N352" s="169"/>
      <c r="O352" s="153" t="str">
        <f t="shared" si="46"/>
        <v xml:space="preserve"> </v>
      </c>
    </row>
    <row r="353" spans="1:15" ht="25.5" hidden="1" customHeight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45"/>
        <v xml:space="preserve"> </v>
      </c>
      <c r="K353" s="169">
        <v>0</v>
      </c>
      <c r="L353" s="169"/>
      <c r="M353" s="173">
        <f t="shared" si="47"/>
        <v>0</v>
      </c>
      <c r="N353" s="169"/>
      <c r="O353" s="153" t="str">
        <f t="shared" si="46"/>
        <v xml:space="preserve"> </v>
      </c>
    </row>
    <row r="354" spans="1:15" ht="25.5" hidden="1" customHeight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45"/>
        <v xml:space="preserve"> </v>
      </c>
      <c r="K354" s="169">
        <v>0</v>
      </c>
      <c r="L354" s="169"/>
      <c r="M354" s="173">
        <f t="shared" si="47"/>
        <v>0</v>
      </c>
      <c r="N354" s="169"/>
      <c r="O354" s="153" t="str">
        <f t="shared" si="46"/>
        <v xml:space="preserve"> </v>
      </c>
    </row>
    <row r="355" spans="1:15" ht="25.5" hidden="1" customHeight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45"/>
        <v xml:space="preserve"> </v>
      </c>
      <c r="K355" s="169">
        <v>0</v>
      </c>
      <c r="L355" s="169"/>
      <c r="M355" s="173">
        <f t="shared" si="47"/>
        <v>0</v>
      </c>
      <c r="N355" s="169"/>
      <c r="O355" s="153" t="str">
        <f t="shared" si="46"/>
        <v xml:space="preserve"> </v>
      </c>
    </row>
    <row r="356" spans="1:15" ht="15" hidden="1" customHeight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45"/>
        <v xml:space="preserve"> </v>
      </c>
      <c r="K356" s="169">
        <v>0</v>
      </c>
      <c r="L356" s="169"/>
      <c r="M356" s="173">
        <f t="shared" si="47"/>
        <v>0</v>
      </c>
      <c r="N356" s="169"/>
      <c r="O356" s="153" t="str">
        <f t="shared" si="46"/>
        <v xml:space="preserve"> </v>
      </c>
    </row>
    <row r="357" spans="1:15" ht="25.5" hidden="1" customHeight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45"/>
        <v xml:space="preserve"> </v>
      </c>
      <c r="K357" s="169">
        <v>0</v>
      </c>
      <c r="L357" s="169"/>
      <c r="M357" s="173">
        <f t="shared" si="47"/>
        <v>0</v>
      </c>
      <c r="N357" s="169"/>
      <c r="O357" s="153" t="str">
        <f t="shared" si="46"/>
        <v xml:space="preserve"> </v>
      </c>
    </row>
    <row r="358" spans="1:15" ht="15" hidden="1" customHeight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si="45"/>
        <v xml:space="preserve"> </v>
      </c>
      <c r="K358" s="169">
        <v>0</v>
      </c>
      <c r="L358" s="169"/>
      <c r="M358" s="173">
        <f t="shared" si="47"/>
        <v>0</v>
      </c>
      <c r="N358" s="169"/>
      <c r="O358" s="153" t="str">
        <f t="shared" si="46"/>
        <v xml:space="preserve"> </v>
      </c>
    </row>
    <row r="359" spans="1:15" ht="15" hidden="1" customHeight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45"/>
        <v xml:space="preserve"> </v>
      </c>
      <c r="K359" s="169">
        <v>0</v>
      </c>
      <c r="L359" s="169"/>
      <c r="M359" s="173">
        <f t="shared" si="47"/>
        <v>0</v>
      </c>
      <c r="N359" s="169"/>
      <c r="O359" s="153" t="str">
        <f t="shared" si="46"/>
        <v xml:space="preserve"> </v>
      </c>
    </row>
    <row r="360" spans="1:15" ht="25.5" hidden="1" customHeight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60">SUM(G361:G369)</f>
        <v>0</v>
      </c>
      <c r="H360" s="176">
        <f t="shared" si="60"/>
        <v>0</v>
      </c>
      <c r="I360" s="176">
        <f t="shared" ref="I360" si="61">SUM(I361:I369)</f>
        <v>0</v>
      </c>
      <c r="J360" s="175" t="str">
        <f t="shared" si="45"/>
        <v xml:space="preserve"> </v>
      </c>
      <c r="K360" s="169">
        <v>0</v>
      </c>
      <c r="L360" s="169"/>
      <c r="M360" s="173">
        <f t="shared" si="47"/>
        <v>0</v>
      </c>
      <c r="N360" s="169"/>
      <c r="O360" s="153" t="str">
        <f t="shared" si="46"/>
        <v xml:space="preserve"> </v>
      </c>
    </row>
    <row r="361" spans="1:15" ht="15" hidden="1" customHeight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45"/>
        <v xml:space="preserve"> </v>
      </c>
      <c r="K361" s="169">
        <v>0</v>
      </c>
      <c r="L361" s="169"/>
      <c r="M361" s="173">
        <f t="shared" si="47"/>
        <v>0</v>
      </c>
      <c r="N361" s="169"/>
      <c r="O361" s="153" t="str">
        <f t="shared" si="46"/>
        <v xml:space="preserve"> </v>
      </c>
    </row>
    <row r="362" spans="1:15" ht="15" hidden="1" customHeight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45"/>
        <v xml:space="preserve"> </v>
      </c>
      <c r="K362" s="169">
        <v>0</v>
      </c>
      <c r="L362" s="169"/>
      <c r="M362" s="173">
        <f t="shared" si="47"/>
        <v>0</v>
      </c>
      <c r="N362" s="169"/>
      <c r="O362" s="153" t="str">
        <f t="shared" si="46"/>
        <v xml:space="preserve"> </v>
      </c>
    </row>
    <row r="363" spans="1:15" ht="15" hidden="1" customHeight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45"/>
        <v xml:space="preserve"> </v>
      </c>
      <c r="K363" s="169">
        <v>0</v>
      </c>
      <c r="L363" s="169"/>
      <c r="M363" s="173">
        <f t="shared" si="47"/>
        <v>0</v>
      </c>
      <c r="N363" s="169"/>
      <c r="O363" s="153" t="str">
        <f t="shared" si="46"/>
        <v xml:space="preserve"> </v>
      </c>
    </row>
    <row r="364" spans="1:15" ht="15" hidden="1" customHeight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45"/>
        <v xml:space="preserve"> </v>
      </c>
      <c r="K364" s="169">
        <v>0</v>
      </c>
      <c r="L364" s="169"/>
      <c r="M364" s="173">
        <f t="shared" si="47"/>
        <v>0</v>
      </c>
      <c r="N364" s="169"/>
      <c r="O364" s="153" t="str">
        <f t="shared" si="46"/>
        <v xml:space="preserve"> </v>
      </c>
    </row>
    <row r="365" spans="1:15" ht="25.5" hidden="1" customHeight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45"/>
        <v xml:space="preserve"> </v>
      </c>
      <c r="K365" s="169">
        <v>0</v>
      </c>
      <c r="L365" s="169"/>
      <c r="M365" s="173">
        <f t="shared" si="47"/>
        <v>0</v>
      </c>
      <c r="N365" s="169"/>
      <c r="O365" s="153" t="str">
        <f t="shared" si="46"/>
        <v xml:space="preserve"> </v>
      </c>
    </row>
    <row r="366" spans="1:15" ht="25.5" hidden="1" customHeight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45"/>
        <v xml:space="preserve"> </v>
      </c>
      <c r="K366" s="169">
        <v>0</v>
      </c>
      <c r="L366" s="169"/>
      <c r="M366" s="173">
        <f t="shared" si="47"/>
        <v>0</v>
      </c>
      <c r="N366" s="169"/>
      <c r="O366" s="153" t="str">
        <f t="shared" si="46"/>
        <v xml:space="preserve"> </v>
      </c>
    </row>
    <row r="367" spans="1:15" ht="15" hidden="1" customHeight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45"/>
        <v xml:space="preserve"> </v>
      </c>
      <c r="K367" s="169">
        <v>0</v>
      </c>
      <c r="L367" s="169"/>
      <c r="M367" s="173">
        <f t="shared" si="47"/>
        <v>0</v>
      </c>
      <c r="N367" s="169"/>
      <c r="O367" s="153" t="str">
        <f t="shared" si="46"/>
        <v xml:space="preserve"> </v>
      </c>
    </row>
    <row r="368" spans="1:15" ht="15" hidden="1" customHeight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45"/>
        <v xml:space="preserve"> </v>
      </c>
      <c r="K368" s="169">
        <v>0</v>
      </c>
      <c r="L368" s="169"/>
      <c r="M368" s="173">
        <f t="shared" si="47"/>
        <v>0</v>
      </c>
      <c r="N368" s="169"/>
      <c r="O368" s="153" t="str">
        <f t="shared" si="46"/>
        <v xml:space="preserve"> </v>
      </c>
    </row>
    <row r="369" spans="1:15" ht="25.5" hidden="1" customHeight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45"/>
        <v xml:space="preserve"> </v>
      </c>
      <c r="K369" s="169">
        <v>0</v>
      </c>
      <c r="L369" s="169"/>
      <c r="M369" s="173">
        <f t="shared" si="47"/>
        <v>0</v>
      </c>
      <c r="N369" s="169"/>
      <c r="O369" s="153" t="str">
        <f t="shared" si="46"/>
        <v xml:space="preserve"> </v>
      </c>
    </row>
    <row r="370" spans="1:15" ht="25.5" hidden="1" customHeight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62">SUM(G371:G379)</f>
        <v>0</v>
      </c>
      <c r="H370" s="179">
        <f t="shared" si="62"/>
        <v>0</v>
      </c>
      <c r="I370" s="179">
        <f t="shared" ref="I370" si="63">SUM(I371:I379)</f>
        <v>0</v>
      </c>
      <c r="J370" s="175" t="str">
        <f t="shared" ref="J370:J433" si="64">IF(H370=0," ",I370/H370)</f>
        <v xml:space="preserve"> </v>
      </c>
      <c r="K370" s="169">
        <v>0</v>
      </c>
      <c r="L370" s="169"/>
      <c r="M370" s="173">
        <f t="shared" si="47"/>
        <v>0</v>
      </c>
      <c r="N370" s="169"/>
      <c r="O370" s="153" t="str">
        <f t="shared" ref="O370:O433" si="65">IF(M370=0," ",N370/M370)</f>
        <v xml:space="preserve"> </v>
      </c>
    </row>
    <row r="371" spans="1:15" ht="51" hidden="1" customHeight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64"/>
        <v xml:space="preserve"> </v>
      </c>
      <c r="K371" s="169">
        <v>0</v>
      </c>
      <c r="L371" s="169"/>
      <c r="M371" s="173">
        <f t="shared" ref="M371:M434" si="66">SUM(K371:L371)</f>
        <v>0</v>
      </c>
      <c r="N371" s="169"/>
      <c r="O371" s="153" t="str">
        <f t="shared" si="65"/>
        <v xml:space="preserve"> </v>
      </c>
    </row>
    <row r="372" spans="1:15" ht="25.5" hidden="1" customHeight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64"/>
        <v xml:space="preserve"> </v>
      </c>
      <c r="K372" s="169">
        <v>0</v>
      </c>
      <c r="L372" s="169"/>
      <c r="M372" s="173">
        <f t="shared" si="66"/>
        <v>0</v>
      </c>
      <c r="N372" s="169"/>
      <c r="O372" s="153" t="str">
        <f t="shared" si="65"/>
        <v xml:space="preserve"> </v>
      </c>
    </row>
    <row r="373" spans="1:15" ht="25.5" hidden="1" customHeight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64"/>
        <v xml:space="preserve"> </v>
      </c>
      <c r="K373" s="169">
        <v>0</v>
      </c>
      <c r="L373" s="169"/>
      <c r="M373" s="173">
        <f t="shared" si="66"/>
        <v>0</v>
      </c>
      <c r="N373" s="169"/>
      <c r="O373" s="153" t="str">
        <f t="shared" si="65"/>
        <v xml:space="preserve"> </v>
      </c>
    </row>
    <row r="374" spans="1:15" ht="15" hidden="1" customHeight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64"/>
        <v xml:space="preserve"> </v>
      </c>
      <c r="K374" s="169">
        <v>0</v>
      </c>
      <c r="L374" s="169"/>
      <c r="M374" s="173">
        <f t="shared" si="66"/>
        <v>0</v>
      </c>
      <c r="N374" s="169"/>
      <c r="O374" s="153" t="str">
        <f t="shared" si="65"/>
        <v xml:space="preserve"> </v>
      </c>
    </row>
    <row r="375" spans="1:15" ht="15" hidden="1" customHeight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64"/>
        <v xml:space="preserve"> </v>
      </c>
      <c r="K375" s="169">
        <v>0</v>
      </c>
      <c r="L375" s="169"/>
      <c r="M375" s="173">
        <f t="shared" si="66"/>
        <v>0</v>
      </c>
      <c r="N375" s="169"/>
      <c r="O375" s="153" t="str">
        <f t="shared" si="65"/>
        <v xml:space="preserve"> </v>
      </c>
    </row>
    <row r="376" spans="1:15" ht="25.5" hidden="1" customHeight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64"/>
        <v xml:space="preserve"> </v>
      </c>
      <c r="K376" s="169">
        <v>0</v>
      </c>
      <c r="L376" s="169"/>
      <c r="M376" s="173">
        <f t="shared" si="66"/>
        <v>0</v>
      </c>
      <c r="N376" s="169"/>
      <c r="O376" s="153" t="str">
        <f t="shared" si="65"/>
        <v xml:space="preserve"> </v>
      </c>
    </row>
    <row r="377" spans="1:15" ht="15" hidden="1" customHeight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64"/>
        <v xml:space="preserve"> </v>
      </c>
      <c r="K377" s="169">
        <v>0</v>
      </c>
      <c r="L377" s="169"/>
      <c r="M377" s="173">
        <f t="shared" si="66"/>
        <v>0</v>
      </c>
      <c r="N377" s="169"/>
      <c r="O377" s="153" t="str">
        <f t="shared" si="65"/>
        <v xml:space="preserve"> </v>
      </c>
    </row>
    <row r="378" spans="1:15" ht="25.5" hidden="1" customHeight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64"/>
        <v xml:space="preserve"> </v>
      </c>
      <c r="K378" s="169">
        <v>0</v>
      </c>
      <c r="L378" s="169"/>
      <c r="M378" s="173">
        <f t="shared" si="66"/>
        <v>0</v>
      </c>
      <c r="N378" s="169"/>
      <c r="O378" s="153" t="str">
        <f t="shared" si="65"/>
        <v xml:space="preserve"> </v>
      </c>
    </row>
    <row r="379" spans="1:15" ht="15" hidden="1" customHeight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64"/>
        <v xml:space="preserve"> </v>
      </c>
      <c r="K379" s="169">
        <v>0</v>
      </c>
      <c r="L379" s="169"/>
      <c r="M379" s="173">
        <f t="shared" si="66"/>
        <v>0</v>
      </c>
      <c r="N379" s="169"/>
      <c r="O379" s="153" t="str">
        <f t="shared" si="65"/>
        <v xml:space="preserve"> </v>
      </c>
    </row>
    <row r="380" spans="1:15" ht="15" hidden="1" customHeight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67">SUM(G381:G386)</f>
        <v>0</v>
      </c>
      <c r="H380" s="176">
        <f t="shared" si="67"/>
        <v>0</v>
      </c>
      <c r="I380" s="176">
        <f t="shared" ref="I380" si="68">SUM(I381:I386)</f>
        <v>0</v>
      </c>
      <c r="J380" s="175" t="str">
        <f t="shared" si="64"/>
        <v xml:space="preserve"> </v>
      </c>
      <c r="K380" s="169">
        <v>0</v>
      </c>
      <c r="L380" s="169"/>
      <c r="M380" s="173">
        <f t="shared" si="66"/>
        <v>0</v>
      </c>
      <c r="N380" s="169"/>
      <c r="O380" s="153" t="str">
        <f t="shared" si="65"/>
        <v xml:space="preserve"> </v>
      </c>
    </row>
    <row r="381" spans="1:15" ht="15" hidden="1" customHeight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64"/>
        <v xml:space="preserve"> </v>
      </c>
      <c r="K381" s="169">
        <v>0</v>
      </c>
      <c r="L381" s="169"/>
      <c r="M381" s="173">
        <f t="shared" si="66"/>
        <v>0</v>
      </c>
      <c r="N381" s="169"/>
      <c r="O381" s="153" t="str">
        <f t="shared" si="65"/>
        <v xml:space="preserve"> </v>
      </c>
    </row>
    <row r="382" spans="1:15" ht="15" hidden="1" customHeight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64"/>
        <v xml:space="preserve"> </v>
      </c>
      <c r="K382" s="169">
        <v>0</v>
      </c>
      <c r="L382" s="169"/>
      <c r="M382" s="173">
        <f t="shared" si="66"/>
        <v>0</v>
      </c>
      <c r="N382" s="169"/>
      <c r="O382" s="153" t="str">
        <f t="shared" si="65"/>
        <v xml:space="preserve"> </v>
      </c>
    </row>
    <row r="383" spans="1:15" ht="25.5" hidden="1" customHeight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si="64"/>
        <v xml:space="preserve"> </v>
      </c>
      <c r="K383" s="169">
        <v>0</v>
      </c>
      <c r="L383" s="169"/>
      <c r="M383" s="173">
        <f t="shared" si="66"/>
        <v>0</v>
      </c>
      <c r="N383" s="169"/>
      <c r="O383" s="153" t="str">
        <f t="shared" si="65"/>
        <v xml:space="preserve"> </v>
      </c>
    </row>
    <row r="384" spans="1:15" ht="25.5" hidden="1" customHeight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64"/>
        <v xml:space="preserve"> </v>
      </c>
      <c r="K384" s="169">
        <v>0</v>
      </c>
      <c r="L384" s="169"/>
      <c r="M384" s="173">
        <f t="shared" si="66"/>
        <v>0</v>
      </c>
      <c r="N384" s="169"/>
      <c r="O384" s="153" t="str">
        <f t="shared" si="65"/>
        <v xml:space="preserve"> </v>
      </c>
    </row>
    <row r="385" spans="1:15" ht="25.5" hidden="1" customHeight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64"/>
        <v xml:space="preserve"> </v>
      </c>
      <c r="K385" s="169">
        <v>0</v>
      </c>
      <c r="L385" s="169"/>
      <c r="M385" s="173">
        <f t="shared" si="66"/>
        <v>0</v>
      </c>
      <c r="N385" s="169"/>
      <c r="O385" s="153" t="str">
        <f t="shared" si="65"/>
        <v xml:space="preserve"> </v>
      </c>
    </row>
    <row r="386" spans="1:15" ht="38.25" hidden="1" customHeight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64"/>
        <v xml:space="preserve"> </v>
      </c>
      <c r="K386" s="169">
        <v>0</v>
      </c>
      <c r="L386" s="169"/>
      <c r="M386" s="173">
        <f t="shared" si="66"/>
        <v>0</v>
      </c>
      <c r="N386" s="169"/>
      <c r="O386" s="153" t="str">
        <f t="shared" si="65"/>
        <v xml:space="preserve"> </v>
      </c>
    </row>
    <row r="387" spans="1:15" ht="15" hidden="1" customHeight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64"/>
        <v xml:space="preserve"> </v>
      </c>
      <c r="K387" s="169">
        <v>0</v>
      </c>
      <c r="L387" s="169"/>
      <c r="M387" s="173">
        <f t="shared" si="66"/>
        <v>0</v>
      </c>
      <c r="N387" s="169"/>
      <c r="O387" s="153" t="str">
        <f t="shared" si="65"/>
        <v xml:space="preserve"> </v>
      </c>
    </row>
    <row r="388" spans="1:15" ht="15" hidden="1" customHeight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64"/>
        <v xml:space="preserve"> </v>
      </c>
      <c r="K388" s="169">
        <v>0</v>
      </c>
      <c r="L388" s="169"/>
      <c r="M388" s="173">
        <f t="shared" si="66"/>
        <v>0</v>
      </c>
      <c r="N388" s="169"/>
      <c r="O388" s="153" t="str">
        <f t="shared" si="65"/>
        <v xml:space="preserve"> </v>
      </c>
    </row>
    <row r="389" spans="1:15" ht="15" hidden="1" customHeight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64"/>
        <v xml:space="preserve"> </v>
      </c>
      <c r="K389" s="169">
        <v>0</v>
      </c>
      <c r="L389" s="169"/>
      <c r="M389" s="173">
        <f t="shared" si="66"/>
        <v>0</v>
      </c>
      <c r="N389" s="169"/>
      <c r="O389" s="153" t="str">
        <f t="shared" si="65"/>
        <v xml:space="preserve"> </v>
      </c>
    </row>
    <row r="390" spans="1:15" ht="15" hidden="1" customHeight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64"/>
        <v xml:space="preserve"> </v>
      </c>
      <c r="K390" s="169">
        <v>0</v>
      </c>
      <c r="L390" s="169"/>
      <c r="M390" s="173">
        <f t="shared" si="66"/>
        <v>0</v>
      </c>
      <c r="N390" s="169"/>
      <c r="O390" s="153" t="str">
        <f t="shared" si="65"/>
        <v xml:space="preserve"> </v>
      </c>
    </row>
    <row r="391" spans="1:15" ht="15" hidden="1" customHeight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64"/>
        <v xml:space="preserve"> </v>
      </c>
      <c r="K391" s="169">
        <v>0</v>
      </c>
      <c r="L391" s="169"/>
      <c r="M391" s="173">
        <f t="shared" si="66"/>
        <v>0</v>
      </c>
      <c r="N391" s="169"/>
      <c r="O391" s="153" t="str">
        <f t="shared" si="65"/>
        <v xml:space="preserve"> </v>
      </c>
    </row>
    <row r="392" spans="1:15" ht="25.5" hidden="1" customHeight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64"/>
        <v xml:space="preserve"> </v>
      </c>
      <c r="K392" s="169">
        <v>0</v>
      </c>
      <c r="L392" s="169"/>
      <c r="M392" s="173">
        <f t="shared" si="66"/>
        <v>0</v>
      </c>
      <c r="N392" s="169"/>
      <c r="O392" s="153" t="str">
        <f t="shared" si="65"/>
        <v xml:space="preserve"> </v>
      </c>
    </row>
    <row r="393" spans="1:15" ht="15" hidden="1" customHeight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64"/>
        <v xml:space="preserve"> </v>
      </c>
      <c r="K393" s="169">
        <v>0</v>
      </c>
      <c r="L393" s="169"/>
      <c r="M393" s="173">
        <f t="shared" si="66"/>
        <v>0</v>
      </c>
      <c r="N393" s="169"/>
      <c r="O393" s="153" t="str">
        <f t="shared" si="65"/>
        <v xml:space="preserve"> </v>
      </c>
    </row>
    <row r="394" spans="1:15" ht="15" hidden="1" customHeight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64"/>
        <v xml:space="preserve"> </v>
      </c>
      <c r="K394" s="169">
        <v>0</v>
      </c>
      <c r="L394" s="169"/>
      <c r="M394" s="173">
        <f t="shared" si="66"/>
        <v>0</v>
      </c>
      <c r="N394" s="169"/>
      <c r="O394" s="153" t="str">
        <f t="shared" si="65"/>
        <v xml:space="preserve"> </v>
      </c>
    </row>
    <row r="395" spans="1:15" ht="15" hidden="1" customHeight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64"/>
        <v xml:space="preserve"> </v>
      </c>
      <c r="K395" s="169">
        <v>0</v>
      </c>
      <c r="L395" s="169"/>
      <c r="M395" s="173">
        <f t="shared" si="66"/>
        <v>0</v>
      </c>
      <c r="N395" s="169"/>
      <c r="O395" s="153" t="str">
        <f t="shared" si="65"/>
        <v xml:space="preserve"> </v>
      </c>
    </row>
    <row r="396" spans="1:15" ht="25.5" hidden="1" customHeight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64"/>
        <v xml:space="preserve"> </v>
      </c>
      <c r="K396" s="169">
        <v>0</v>
      </c>
      <c r="L396" s="169"/>
      <c r="M396" s="173">
        <f t="shared" si="66"/>
        <v>0</v>
      </c>
      <c r="N396" s="169"/>
      <c r="O396" s="153" t="str">
        <f t="shared" si="65"/>
        <v xml:space="preserve"> </v>
      </c>
    </row>
    <row r="397" spans="1:15" ht="25.5" hidden="1" customHeight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64"/>
        <v xml:space="preserve"> </v>
      </c>
      <c r="K397" s="169">
        <v>0</v>
      </c>
      <c r="L397" s="169"/>
      <c r="M397" s="173">
        <f t="shared" si="66"/>
        <v>0</v>
      </c>
      <c r="N397" s="169"/>
      <c r="O397" s="153" t="str">
        <f t="shared" si="65"/>
        <v xml:space="preserve"> </v>
      </c>
    </row>
    <row r="398" spans="1:15" ht="38.25" hidden="1" customHeight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64"/>
        <v xml:space="preserve"> </v>
      </c>
      <c r="K398" s="169">
        <v>0</v>
      </c>
      <c r="L398" s="169"/>
      <c r="M398" s="173">
        <f t="shared" si="66"/>
        <v>0</v>
      </c>
      <c r="N398" s="169"/>
      <c r="O398" s="153" t="str">
        <f t="shared" si="65"/>
        <v xml:space="preserve"> </v>
      </c>
    </row>
    <row r="399" spans="1:15" ht="25.5" hidden="1" customHeight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64"/>
        <v xml:space="preserve"> </v>
      </c>
      <c r="K399" s="169">
        <v>0</v>
      </c>
      <c r="L399" s="169"/>
      <c r="M399" s="173">
        <f t="shared" si="66"/>
        <v>0</v>
      </c>
      <c r="N399" s="169"/>
      <c r="O399" s="153" t="str">
        <f t="shared" si="65"/>
        <v xml:space="preserve"> </v>
      </c>
    </row>
    <row r="400" spans="1:15" ht="25.5" hidden="1" customHeight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64"/>
        <v xml:space="preserve"> </v>
      </c>
      <c r="K400" s="169">
        <v>0</v>
      </c>
      <c r="L400" s="169"/>
      <c r="M400" s="173">
        <f t="shared" si="66"/>
        <v>0</v>
      </c>
      <c r="N400" s="169"/>
      <c r="O400" s="153" t="str">
        <f t="shared" si="65"/>
        <v xml:space="preserve"> </v>
      </c>
    </row>
    <row r="401" spans="1:15" ht="15" hidden="1" customHeight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64"/>
        <v xml:space="preserve"> </v>
      </c>
      <c r="K401" s="169">
        <v>0</v>
      </c>
      <c r="L401" s="169"/>
      <c r="M401" s="173">
        <f t="shared" si="66"/>
        <v>0</v>
      </c>
      <c r="N401" s="169"/>
      <c r="O401" s="153" t="str">
        <f t="shared" si="65"/>
        <v xml:space="preserve"> </v>
      </c>
    </row>
    <row r="402" spans="1:15" ht="25.5" hidden="1" customHeight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64"/>
        <v xml:space="preserve"> </v>
      </c>
      <c r="K402" s="169">
        <v>0</v>
      </c>
      <c r="L402" s="169"/>
      <c r="M402" s="173">
        <f t="shared" si="66"/>
        <v>0</v>
      </c>
      <c r="N402" s="169"/>
      <c r="O402" s="153" t="str">
        <f t="shared" si="65"/>
        <v xml:space="preserve"> </v>
      </c>
    </row>
    <row r="403" spans="1:15" ht="15" hidden="1" customHeight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64"/>
        <v xml:space="preserve"> </v>
      </c>
      <c r="K403" s="169">
        <v>0</v>
      </c>
      <c r="L403" s="169"/>
      <c r="M403" s="173">
        <f t="shared" si="66"/>
        <v>0</v>
      </c>
      <c r="N403" s="169"/>
      <c r="O403" s="153" t="str">
        <f t="shared" si="65"/>
        <v xml:space="preserve"> </v>
      </c>
    </row>
    <row r="404" spans="1:15" ht="15" hidden="1" customHeight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64"/>
        <v xml:space="preserve"> </v>
      </c>
      <c r="K404" s="169">
        <v>0</v>
      </c>
      <c r="L404" s="169"/>
      <c r="M404" s="173">
        <f t="shared" si="66"/>
        <v>0</v>
      </c>
      <c r="N404" s="169"/>
      <c r="O404" s="153" t="str">
        <f t="shared" si="65"/>
        <v xml:space="preserve"> </v>
      </c>
    </row>
    <row r="405" spans="1:15" ht="25.5" hidden="1" customHeight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si="64"/>
        <v xml:space="preserve"> </v>
      </c>
      <c r="K405" s="169">
        <v>0</v>
      </c>
      <c r="L405" s="169"/>
      <c r="M405" s="173">
        <f t="shared" si="66"/>
        <v>0</v>
      </c>
      <c r="N405" s="169"/>
      <c r="O405" s="153" t="str">
        <f t="shared" si="65"/>
        <v xml:space="preserve"> </v>
      </c>
    </row>
    <row r="406" spans="1:15" ht="15" hidden="1" customHeight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64"/>
        <v xml:space="preserve"> </v>
      </c>
      <c r="K406" s="169">
        <v>0</v>
      </c>
      <c r="L406" s="169"/>
      <c r="M406" s="173">
        <f t="shared" si="66"/>
        <v>0</v>
      </c>
      <c r="N406" s="169"/>
      <c r="O406" s="153" t="str">
        <f t="shared" si="65"/>
        <v xml:space="preserve"> </v>
      </c>
    </row>
    <row r="407" spans="1:15" ht="15" hidden="1" customHeight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64"/>
        <v xml:space="preserve"> </v>
      </c>
      <c r="K407" s="169">
        <v>0</v>
      </c>
      <c r="L407" s="169"/>
      <c r="M407" s="173">
        <f t="shared" si="66"/>
        <v>0</v>
      </c>
      <c r="N407" s="169"/>
      <c r="O407" s="153" t="str">
        <f t="shared" si="65"/>
        <v xml:space="preserve"> </v>
      </c>
    </row>
    <row r="408" spans="1:15" ht="25.5" hidden="1" customHeight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64"/>
        <v xml:space="preserve"> </v>
      </c>
      <c r="K408" s="169">
        <v>0</v>
      </c>
      <c r="L408" s="169"/>
      <c r="M408" s="173">
        <f t="shared" si="66"/>
        <v>0</v>
      </c>
      <c r="N408" s="169"/>
      <c r="O408" s="153" t="str">
        <f t="shared" si="65"/>
        <v xml:space="preserve"> </v>
      </c>
    </row>
    <row r="409" spans="1:15" ht="25.5" hidden="1" customHeight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64"/>
        <v xml:space="preserve"> </v>
      </c>
      <c r="K409" s="169">
        <v>0</v>
      </c>
      <c r="L409" s="169"/>
      <c r="M409" s="173">
        <f t="shared" si="66"/>
        <v>0</v>
      </c>
      <c r="N409" s="169"/>
      <c r="O409" s="153" t="str">
        <f t="shared" si="65"/>
        <v xml:space="preserve"> </v>
      </c>
    </row>
    <row r="410" spans="1:15" ht="15" hidden="1" customHeight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64"/>
        <v xml:space="preserve"> </v>
      </c>
      <c r="K410" s="169">
        <v>0</v>
      </c>
      <c r="L410" s="169"/>
      <c r="M410" s="173">
        <f t="shared" si="66"/>
        <v>0</v>
      </c>
      <c r="N410" s="169"/>
      <c r="O410" s="153" t="str">
        <f t="shared" si="65"/>
        <v xml:space="preserve"> </v>
      </c>
    </row>
    <row r="411" spans="1:15" ht="15" hidden="1" customHeight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64"/>
        <v xml:space="preserve"> </v>
      </c>
      <c r="K411" s="169">
        <v>0</v>
      </c>
      <c r="L411" s="169"/>
      <c r="M411" s="173">
        <f t="shared" si="66"/>
        <v>0</v>
      </c>
      <c r="N411" s="169"/>
      <c r="O411" s="153" t="str">
        <f t="shared" si="65"/>
        <v xml:space="preserve"> </v>
      </c>
    </row>
    <row r="412" spans="1:15" ht="15" hidden="1" customHeight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64"/>
        <v xml:space="preserve"> </v>
      </c>
      <c r="K412" s="169">
        <v>0</v>
      </c>
      <c r="L412" s="169"/>
      <c r="M412" s="173">
        <f t="shared" si="66"/>
        <v>0</v>
      </c>
      <c r="N412" s="169"/>
      <c r="O412" s="153" t="str">
        <f t="shared" si="65"/>
        <v xml:space="preserve"> </v>
      </c>
    </row>
    <row r="413" spans="1:15" ht="25.5" hidden="1" customHeight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64"/>
        <v xml:space="preserve"> </v>
      </c>
      <c r="K413" s="169">
        <v>0</v>
      </c>
      <c r="L413" s="169"/>
      <c r="M413" s="173">
        <f t="shared" si="66"/>
        <v>0</v>
      </c>
      <c r="N413" s="169"/>
      <c r="O413" s="153" t="str">
        <f t="shared" si="65"/>
        <v xml:space="preserve"> </v>
      </c>
    </row>
    <row r="414" spans="1:15" ht="25.5" hidden="1" customHeight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64"/>
        <v xml:space="preserve"> </v>
      </c>
      <c r="K414" s="169">
        <v>0</v>
      </c>
      <c r="L414" s="169"/>
      <c r="M414" s="173">
        <f t="shared" si="66"/>
        <v>0</v>
      </c>
      <c r="N414" s="169"/>
      <c r="O414" s="153" t="str">
        <f t="shared" si="65"/>
        <v xml:space="preserve"> </v>
      </c>
    </row>
    <row r="415" spans="1:15" ht="25.5" hidden="1" customHeight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64"/>
        <v xml:space="preserve"> </v>
      </c>
      <c r="K415" s="169">
        <v>0</v>
      </c>
      <c r="L415" s="169"/>
      <c r="M415" s="173">
        <f t="shared" si="66"/>
        <v>0</v>
      </c>
      <c r="N415" s="169"/>
      <c r="O415" s="153" t="str">
        <f t="shared" si="65"/>
        <v xml:space="preserve"> </v>
      </c>
    </row>
    <row r="416" spans="1:15" ht="25.5" hidden="1" customHeight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69">G338+G339+G356+G360+G370+G380+G387+G390</f>
        <v>0</v>
      </c>
      <c r="H416" s="177">
        <f t="shared" si="69"/>
        <v>0</v>
      </c>
      <c r="I416" s="177">
        <f t="shared" ref="I416" si="70">I338+I339+I356+I360+I370+I380+I387+I390</f>
        <v>0</v>
      </c>
      <c r="J416" s="175" t="str">
        <f t="shared" si="64"/>
        <v xml:space="preserve"> </v>
      </c>
      <c r="K416" s="169">
        <v>0</v>
      </c>
      <c r="L416" s="169"/>
      <c r="M416" s="173">
        <f t="shared" si="66"/>
        <v>0</v>
      </c>
      <c r="N416" s="169"/>
      <c r="O416" s="153" t="str">
        <f t="shared" si="65"/>
        <v xml:space="preserve"> </v>
      </c>
    </row>
    <row r="417" spans="1:15" ht="15" hidden="1" customHeight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64"/>
        <v xml:space="preserve"> </v>
      </c>
      <c r="K417" s="169">
        <v>0</v>
      </c>
      <c r="L417" s="169"/>
      <c r="M417" s="173">
        <f t="shared" si="66"/>
        <v>0</v>
      </c>
      <c r="N417" s="169"/>
      <c r="O417" s="153" t="str">
        <f t="shared" si="65"/>
        <v xml:space="preserve"> </v>
      </c>
    </row>
    <row r="418" spans="1:15" ht="15" hidden="1" customHeight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64"/>
        <v xml:space="preserve"> </v>
      </c>
      <c r="K418" s="169">
        <v>0</v>
      </c>
      <c r="L418" s="169"/>
      <c r="M418" s="173">
        <f t="shared" si="66"/>
        <v>0</v>
      </c>
      <c r="N418" s="169"/>
      <c r="O418" s="153" t="str">
        <f t="shared" si="65"/>
        <v xml:space="preserve"> </v>
      </c>
    </row>
    <row r="419" spans="1:15" ht="15" hidden="1" customHeight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64"/>
        <v xml:space="preserve"> </v>
      </c>
      <c r="K419" s="169">
        <v>0</v>
      </c>
      <c r="L419" s="169"/>
      <c r="M419" s="173">
        <f t="shared" si="66"/>
        <v>0</v>
      </c>
      <c r="N419" s="169"/>
      <c r="O419" s="153" t="str">
        <f t="shared" si="65"/>
        <v xml:space="preserve"> </v>
      </c>
    </row>
    <row r="420" spans="1:15" ht="25.5" hidden="1" customHeight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64"/>
        <v xml:space="preserve"> </v>
      </c>
      <c r="K420" s="169">
        <v>0</v>
      </c>
      <c r="L420" s="169"/>
      <c r="M420" s="173">
        <f t="shared" si="66"/>
        <v>0</v>
      </c>
      <c r="N420" s="169"/>
      <c r="O420" s="153" t="str">
        <f t="shared" si="65"/>
        <v xml:space="preserve"> </v>
      </c>
    </row>
    <row r="421" spans="1:15" ht="25.5" hidden="1" customHeight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71">SUM(G422:G431)</f>
        <v>0</v>
      </c>
      <c r="H421" s="176">
        <f t="shared" si="71"/>
        <v>0</v>
      </c>
      <c r="I421" s="176">
        <f t="shared" ref="I421" si="72">SUM(I422:I431)</f>
        <v>0</v>
      </c>
      <c r="J421" s="175" t="str">
        <f t="shared" si="64"/>
        <v xml:space="preserve"> </v>
      </c>
      <c r="K421" s="169">
        <v>0</v>
      </c>
      <c r="L421" s="169"/>
      <c r="M421" s="173">
        <f t="shared" si="66"/>
        <v>0</v>
      </c>
      <c r="N421" s="169"/>
      <c r="O421" s="153" t="str">
        <f t="shared" si="65"/>
        <v xml:space="preserve"> </v>
      </c>
    </row>
    <row r="422" spans="1:15" ht="15" hidden="1" customHeight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64"/>
        <v xml:space="preserve"> </v>
      </c>
      <c r="K422" s="169">
        <v>0</v>
      </c>
      <c r="L422" s="169"/>
      <c r="M422" s="173">
        <f t="shared" si="66"/>
        <v>0</v>
      </c>
      <c r="N422" s="169"/>
      <c r="O422" s="153" t="str">
        <f t="shared" si="65"/>
        <v xml:space="preserve"> </v>
      </c>
    </row>
    <row r="423" spans="1:15" ht="15" hidden="1" customHeight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64"/>
        <v xml:space="preserve"> </v>
      </c>
      <c r="K423" s="169">
        <v>0</v>
      </c>
      <c r="L423" s="169"/>
      <c r="M423" s="173">
        <f t="shared" si="66"/>
        <v>0</v>
      </c>
      <c r="N423" s="169"/>
      <c r="O423" s="153" t="str">
        <f t="shared" si="65"/>
        <v xml:space="preserve"> </v>
      </c>
    </row>
    <row r="424" spans="1:15" ht="25.5" hidden="1" customHeight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64"/>
        <v xml:space="preserve"> </v>
      </c>
      <c r="K424" s="169">
        <v>0</v>
      </c>
      <c r="L424" s="169"/>
      <c r="M424" s="173">
        <f t="shared" si="66"/>
        <v>0</v>
      </c>
      <c r="N424" s="169"/>
      <c r="O424" s="153" t="str">
        <f t="shared" si="65"/>
        <v xml:space="preserve"> </v>
      </c>
    </row>
    <row r="425" spans="1:15" ht="15" hidden="1" customHeight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64"/>
        <v xml:space="preserve"> </v>
      </c>
      <c r="K425" s="169">
        <v>0</v>
      </c>
      <c r="L425" s="169"/>
      <c r="M425" s="173">
        <f t="shared" si="66"/>
        <v>0</v>
      </c>
      <c r="N425" s="169"/>
      <c r="O425" s="153" t="str">
        <f t="shared" si="65"/>
        <v xml:space="preserve"> </v>
      </c>
    </row>
    <row r="426" spans="1:15" ht="15" hidden="1" customHeight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64"/>
        <v xml:space="preserve"> </v>
      </c>
      <c r="K426" s="169">
        <v>0</v>
      </c>
      <c r="L426" s="169"/>
      <c r="M426" s="173">
        <f t="shared" si="66"/>
        <v>0</v>
      </c>
      <c r="N426" s="169"/>
      <c r="O426" s="153" t="str">
        <f t="shared" si="65"/>
        <v xml:space="preserve"> </v>
      </c>
    </row>
    <row r="427" spans="1:15" ht="15" hidden="1" customHeight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64"/>
        <v xml:space="preserve"> </v>
      </c>
      <c r="K427" s="169">
        <v>0</v>
      </c>
      <c r="L427" s="169"/>
      <c r="M427" s="173">
        <f t="shared" si="66"/>
        <v>0</v>
      </c>
      <c r="N427" s="169"/>
      <c r="O427" s="153" t="str">
        <f t="shared" si="65"/>
        <v xml:space="preserve"> </v>
      </c>
    </row>
    <row r="428" spans="1:15" ht="15" hidden="1" customHeight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64"/>
        <v xml:space="preserve"> </v>
      </c>
      <c r="K428" s="169">
        <v>0</v>
      </c>
      <c r="L428" s="169"/>
      <c r="M428" s="173">
        <f t="shared" si="66"/>
        <v>0</v>
      </c>
      <c r="N428" s="169"/>
      <c r="O428" s="153" t="str">
        <f t="shared" si="65"/>
        <v xml:space="preserve"> </v>
      </c>
    </row>
    <row r="429" spans="1:15" ht="15" hidden="1" customHeight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64"/>
        <v xml:space="preserve"> </v>
      </c>
      <c r="K429" s="169">
        <v>0</v>
      </c>
      <c r="L429" s="169"/>
      <c r="M429" s="173">
        <f t="shared" si="66"/>
        <v>0</v>
      </c>
      <c r="N429" s="169"/>
      <c r="O429" s="153" t="str">
        <f t="shared" si="65"/>
        <v xml:space="preserve"> </v>
      </c>
    </row>
    <row r="430" spans="1:15" ht="15" hidden="1" customHeight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64"/>
        <v xml:space="preserve"> </v>
      </c>
      <c r="K430" s="169">
        <v>0</v>
      </c>
      <c r="L430" s="169"/>
      <c r="M430" s="173">
        <f t="shared" si="66"/>
        <v>0</v>
      </c>
      <c r="N430" s="169"/>
      <c r="O430" s="153" t="str">
        <f t="shared" si="65"/>
        <v xml:space="preserve"> </v>
      </c>
    </row>
    <row r="431" spans="1:15" ht="15" hidden="1" customHeight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64"/>
        <v xml:space="preserve"> </v>
      </c>
      <c r="K431" s="169">
        <v>0</v>
      </c>
      <c r="L431" s="169"/>
      <c r="M431" s="173">
        <f t="shared" si="66"/>
        <v>0</v>
      </c>
      <c r="N431" s="169"/>
      <c r="O431" s="153" t="str">
        <f t="shared" si="65"/>
        <v xml:space="preserve"> </v>
      </c>
    </row>
    <row r="432" spans="1:15" ht="25.5" hidden="1" customHeight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73">SUM(G433:G442)</f>
        <v>0</v>
      </c>
      <c r="H432" s="176">
        <f t="shared" si="73"/>
        <v>0</v>
      </c>
      <c r="I432" s="176">
        <f t="shared" ref="I432" si="74">SUM(I433:I442)</f>
        <v>0</v>
      </c>
      <c r="J432" s="175" t="str">
        <f t="shared" si="64"/>
        <v xml:space="preserve"> </v>
      </c>
      <c r="K432" s="169">
        <v>0</v>
      </c>
      <c r="L432" s="169"/>
      <c r="M432" s="173">
        <f t="shared" si="66"/>
        <v>0</v>
      </c>
      <c r="N432" s="169"/>
      <c r="O432" s="153" t="str">
        <f t="shared" si="65"/>
        <v xml:space="preserve"> </v>
      </c>
    </row>
    <row r="433" spans="1:15" ht="15" hidden="1" customHeight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64"/>
        <v xml:space="preserve"> </v>
      </c>
      <c r="K433" s="169">
        <v>0</v>
      </c>
      <c r="L433" s="169"/>
      <c r="M433" s="173">
        <f t="shared" si="66"/>
        <v>0</v>
      </c>
      <c r="N433" s="169"/>
      <c r="O433" s="153" t="str">
        <f t="shared" si="65"/>
        <v xml:space="preserve"> </v>
      </c>
    </row>
    <row r="434" spans="1:15" ht="15" hidden="1" customHeight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ref="J434:J497" si="75">IF(H434=0," ",I434/H434)</f>
        <v xml:space="preserve"> </v>
      </c>
      <c r="K434" s="169">
        <v>0</v>
      </c>
      <c r="L434" s="169"/>
      <c r="M434" s="173">
        <f t="shared" si="66"/>
        <v>0</v>
      </c>
      <c r="N434" s="169"/>
      <c r="O434" s="153" t="str">
        <f t="shared" ref="O434:O497" si="76">IF(M434=0," ",N434/M434)</f>
        <v xml:space="preserve"> </v>
      </c>
    </row>
    <row r="435" spans="1:15" ht="25.5" hidden="1" customHeight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75"/>
        <v xml:space="preserve"> </v>
      </c>
      <c r="K435" s="169">
        <v>0</v>
      </c>
      <c r="L435" s="169"/>
      <c r="M435" s="173">
        <f t="shared" ref="M435:M498" si="77">SUM(K435:L435)</f>
        <v>0</v>
      </c>
      <c r="N435" s="169"/>
      <c r="O435" s="153" t="str">
        <f t="shared" si="76"/>
        <v xml:space="preserve"> </v>
      </c>
    </row>
    <row r="436" spans="1:15" ht="15" hidden="1" customHeight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75"/>
        <v xml:space="preserve"> </v>
      </c>
      <c r="K436" s="169">
        <v>0</v>
      </c>
      <c r="L436" s="169"/>
      <c r="M436" s="173">
        <f t="shared" si="77"/>
        <v>0</v>
      </c>
      <c r="N436" s="169"/>
      <c r="O436" s="153" t="str">
        <f t="shared" si="76"/>
        <v xml:space="preserve"> </v>
      </c>
    </row>
    <row r="437" spans="1:15" ht="15" hidden="1" customHeight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75"/>
        <v xml:space="preserve"> </v>
      </c>
      <c r="K437" s="169">
        <v>0</v>
      </c>
      <c r="L437" s="169"/>
      <c r="M437" s="173">
        <f t="shared" si="77"/>
        <v>0</v>
      </c>
      <c r="N437" s="169"/>
      <c r="O437" s="153" t="str">
        <f t="shared" si="76"/>
        <v xml:space="preserve"> </v>
      </c>
    </row>
    <row r="438" spans="1:15" ht="15" hidden="1" customHeight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75"/>
        <v xml:space="preserve"> </v>
      </c>
      <c r="K438" s="169">
        <v>0</v>
      </c>
      <c r="L438" s="169"/>
      <c r="M438" s="173">
        <f t="shared" si="77"/>
        <v>0</v>
      </c>
      <c r="N438" s="169"/>
      <c r="O438" s="153" t="str">
        <f t="shared" si="76"/>
        <v xml:space="preserve"> </v>
      </c>
    </row>
    <row r="439" spans="1:15" ht="15" hidden="1" customHeight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75"/>
        <v xml:space="preserve"> </v>
      </c>
      <c r="K439" s="169">
        <v>0</v>
      </c>
      <c r="L439" s="169"/>
      <c r="M439" s="173">
        <f t="shared" si="77"/>
        <v>0</v>
      </c>
      <c r="N439" s="169"/>
      <c r="O439" s="153" t="str">
        <f t="shared" si="76"/>
        <v xml:space="preserve"> </v>
      </c>
    </row>
    <row r="440" spans="1:15" ht="15" hidden="1" customHeight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75"/>
        <v xml:space="preserve"> </v>
      </c>
      <c r="K440" s="169">
        <v>0</v>
      </c>
      <c r="L440" s="169"/>
      <c r="M440" s="173">
        <f t="shared" si="77"/>
        <v>0</v>
      </c>
      <c r="N440" s="169"/>
      <c r="O440" s="153" t="str">
        <f t="shared" si="76"/>
        <v xml:space="preserve"> </v>
      </c>
    </row>
    <row r="441" spans="1:15" ht="15" hidden="1" customHeight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75"/>
        <v xml:space="preserve"> </v>
      </c>
      <c r="K441" s="169">
        <v>0</v>
      </c>
      <c r="L441" s="169"/>
      <c r="M441" s="173">
        <f t="shared" si="77"/>
        <v>0</v>
      </c>
      <c r="N441" s="169"/>
      <c r="O441" s="153" t="str">
        <f t="shared" si="76"/>
        <v xml:space="preserve"> </v>
      </c>
    </row>
    <row r="442" spans="1:15" ht="15" hidden="1" customHeight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75"/>
        <v xml:space="preserve"> </v>
      </c>
      <c r="K442" s="169">
        <v>0</v>
      </c>
      <c r="L442" s="169"/>
      <c r="M442" s="173">
        <f t="shared" si="77"/>
        <v>0</v>
      </c>
      <c r="N442" s="169"/>
      <c r="O442" s="153" t="str">
        <f t="shared" si="76"/>
        <v xml:space="preserve"> </v>
      </c>
    </row>
    <row r="443" spans="1:15" ht="25.5" hidden="1" customHeight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78">SUM(G444:G453)</f>
        <v>0</v>
      </c>
      <c r="H443" s="176">
        <f t="shared" si="78"/>
        <v>0</v>
      </c>
      <c r="I443" s="176">
        <f t="shared" ref="I443" si="79">SUM(I444:I453)</f>
        <v>0</v>
      </c>
      <c r="J443" s="175" t="str">
        <f t="shared" si="75"/>
        <v xml:space="preserve"> </v>
      </c>
      <c r="K443" s="169">
        <v>0</v>
      </c>
      <c r="L443" s="169"/>
      <c r="M443" s="173">
        <f t="shared" si="77"/>
        <v>0</v>
      </c>
      <c r="N443" s="169"/>
      <c r="O443" s="153" t="str">
        <f t="shared" si="76"/>
        <v xml:space="preserve"> </v>
      </c>
    </row>
    <row r="444" spans="1:15" ht="15" hidden="1" customHeight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75"/>
        <v xml:space="preserve"> </v>
      </c>
      <c r="K444" s="169">
        <v>0</v>
      </c>
      <c r="L444" s="169"/>
      <c r="M444" s="173">
        <f t="shared" si="77"/>
        <v>0</v>
      </c>
      <c r="N444" s="169"/>
      <c r="O444" s="153" t="str">
        <f t="shared" si="76"/>
        <v xml:space="preserve"> </v>
      </c>
    </row>
    <row r="445" spans="1:15" ht="15" hidden="1" customHeight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75"/>
        <v xml:space="preserve"> </v>
      </c>
      <c r="K445" s="169">
        <v>0</v>
      </c>
      <c r="L445" s="169"/>
      <c r="M445" s="173">
        <f t="shared" si="77"/>
        <v>0</v>
      </c>
      <c r="N445" s="169"/>
      <c r="O445" s="153" t="str">
        <f t="shared" si="76"/>
        <v xml:space="preserve"> </v>
      </c>
    </row>
    <row r="446" spans="1:15" ht="25.5" hidden="1" customHeight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75"/>
        <v xml:space="preserve"> </v>
      </c>
      <c r="K446" s="169">
        <v>0</v>
      </c>
      <c r="L446" s="169"/>
      <c r="M446" s="173">
        <f t="shared" si="77"/>
        <v>0</v>
      </c>
      <c r="N446" s="169"/>
      <c r="O446" s="153" t="str">
        <f t="shared" si="76"/>
        <v xml:space="preserve"> </v>
      </c>
    </row>
    <row r="447" spans="1:15" ht="15" hidden="1" customHeight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si="75"/>
        <v xml:space="preserve"> </v>
      </c>
      <c r="K447" s="169">
        <v>0</v>
      </c>
      <c r="L447" s="169"/>
      <c r="M447" s="173">
        <f t="shared" si="77"/>
        <v>0</v>
      </c>
      <c r="N447" s="169"/>
      <c r="O447" s="153" t="str">
        <f t="shared" si="76"/>
        <v xml:space="preserve"> </v>
      </c>
    </row>
    <row r="448" spans="1:15" ht="15" hidden="1" customHeight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75"/>
        <v xml:space="preserve"> </v>
      </c>
      <c r="K448" s="169">
        <v>0</v>
      </c>
      <c r="L448" s="169"/>
      <c r="M448" s="173">
        <f t="shared" si="77"/>
        <v>0</v>
      </c>
      <c r="N448" s="169"/>
      <c r="O448" s="153" t="str">
        <f t="shared" si="76"/>
        <v xml:space="preserve"> </v>
      </c>
    </row>
    <row r="449" spans="1:15" ht="15" hidden="1" customHeight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75"/>
        <v xml:space="preserve"> </v>
      </c>
      <c r="K449" s="169">
        <v>0</v>
      </c>
      <c r="L449" s="169"/>
      <c r="M449" s="173">
        <f t="shared" si="77"/>
        <v>0</v>
      </c>
      <c r="N449" s="169"/>
      <c r="O449" s="153" t="str">
        <f t="shared" si="76"/>
        <v xml:space="preserve"> </v>
      </c>
    </row>
    <row r="450" spans="1:15" ht="15" hidden="1" customHeight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75"/>
        <v xml:space="preserve"> </v>
      </c>
      <c r="K450" s="169">
        <v>0</v>
      </c>
      <c r="L450" s="169"/>
      <c r="M450" s="173">
        <f t="shared" si="77"/>
        <v>0</v>
      </c>
      <c r="N450" s="169"/>
      <c r="O450" s="153" t="str">
        <f t="shared" si="76"/>
        <v xml:space="preserve"> </v>
      </c>
    </row>
    <row r="451" spans="1:15" ht="15" hidden="1" customHeight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75"/>
        <v xml:space="preserve"> </v>
      </c>
      <c r="K451" s="169">
        <v>0</v>
      </c>
      <c r="L451" s="169"/>
      <c r="M451" s="173">
        <f t="shared" si="77"/>
        <v>0</v>
      </c>
      <c r="N451" s="169"/>
      <c r="O451" s="153" t="str">
        <f t="shared" si="76"/>
        <v xml:space="preserve"> </v>
      </c>
    </row>
    <row r="452" spans="1:15" ht="15" hidden="1" customHeight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75"/>
        <v xml:space="preserve"> </v>
      </c>
      <c r="K452" s="169">
        <v>0</v>
      </c>
      <c r="L452" s="169"/>
      <c r="M452" s="173">
        <f t="shared" si="77"/>
        <v>0</v>
      </c>
      <c r="N452" s="169"/>
      <c r="O452" s="153" t="str">
        <f t="shared" si="76"/>
        <v xml:space="preserve"> </v>
      </c>
    </row>
    <row r="453" spans="1:15" ht="15" hidden="1" customHeight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75"/>
        <v xml:space="preserve"> </v>
      </c>
      <c r="K453" s="169">
        <v>0</v>
      </c>
      <c r="L453" s="169"/>
      <c r="M453" s="173">
        <f t="shared" si="77"/>
        <v>0</v>
      </c>
      <c r="N453" s="169"/>
      <c r="O453" s="153" t="str">
        <f t="shared" si="76"/>
        <v xml:space="preserve"> </v>
      </c>
    </row>
    <row r="454" spans="1:15" ht="25.5" hidden="1" customHeight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75"/>
        <v xml:space="preserve"> </v>
      </c>
      <c r="K454" s="169">
        <v>0</v>
      </c>
      <c r="L454" s="169"/>
      <c r="M454" s="173">
        <f t="shared" si="77"/>
        <v>0</v>
      </c>
      <c r="N454" s="169"/>
      <c r="O454" s="153" t="str">
        <f t="shared" si="76"/>
        <v xml:space="preserve"> </v>
      </c>
    </row>
    <row r="455" spans="1:15" ht="25.5" hidden="1" customHeight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75"/>
        <v xml:space="preserve"> </v>
      </c>
      <c r="K455" s="169">
        <v>0</v>
      </c>
      <c r="L455" s="169"/>
      <c r="M455" s="173">
        <f t="shared" si="77"/>
        <v>0</v>
      </c>
      <c r="N455" s="169"/>
      <c r="O455" s="153" t="str">
        <f t="shared" si="76"/>
        <v xml:space="preserve"> </v>
      </c>
    </row>
    <row r="456" spans="1:15" ht="25.5" hidden="1" customHeight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80">SUM(G457:G466)</f>
        <v>0</v>
      </c>
      <c r="H456" s="176">
        <f t="shared" si="80"/>
        <v>0</v>
      </c>
      <c r="I456" s="176">
        <f t="shared" ref="I456" si="81">SUM(I457:I466)</f>
        <v>0</v>
      </c>
      <c r="J456" s="175" t="str">
        <f t="shared" si="75"/>
        <v xml:space="preserve"> </v>
      </c>
      <c r="K456" s="169">
        <v>0</v>
      </c>
      <c r="L456" s="169"/>
      <c r="M456" s="173">
        <f t="shared" si="77"/>
        <v>0</v>
      </c>
      <c r="N456" s="169"/>
      <c r="O456" s="153" t="str">
        <f t="shared" si="76"/>
        <v xml:space="preserve"> </v>
      </c>
    </row>
    <row r="457" spans="1:15" ht="15" hidden="1" customHeight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75"/>
        <v xml:space="preserve"> </v>
      </c>
      <c r="K457" s="169">
        <v>0</v>
      </c>
      <c r="L457" s="169"/>
      <c r="M457" s="173">
        <f t="shared" si="77"/>
        <v>0</v>
      </c>
      <c r="N457" s="169"/>
      <c r="O457" s="153" t="str">
        <f t="shared" si="76"/>
        <v xml:space="preserve"> </v>
      </c>
    </row>
    <row r="458" spans="1:15" ht="15" hidden="1" customHeight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75"/>
        <v xml:space="preserve"> </v>
      </c>
      <c r="K458" s="169">
        <v>0</v>
      </c>
      <c r="L458" s="169"/>
      <c r="M458" s="173">
        <f t="shared" si="77"/>
        <v>0</v>
      </c>
      <c r="N458" s="169"/>
      <c r="O458" s="153" t="str">
        <f t="shared" si="76"/>
        <v xml:space="preserve"> </v>
      </c>
    </row>
    <row r="459" spans="1:15" ht="15" hidden="1" customHeight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75"/>
        <v xml:space="preserve"> </v>
      </c>
      <c r="K459" s="169">
        <v>0</v>
      </c>
      <c r="L459" s="169"/>
      <c r="M459" s="173">
        <f t="shared" si="77"/>
        <v>0</v>
      </c>
      <c r="N459" s="169"/>
      <c r="O459" s="153" t="str">
        <f t="shared" si="76"/>
        <v xml:space="preserve"> </v>
      </c>
    </row>
    <row r="460" spans="1:15" ht="15" hidden="1" customHeight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75"/>
        <v xml:space="preserve"> </v>
      </c>
      <c r="K460" s="169">
        <v>0</v>
      </c>
      <c r="L460" s="169"/>
      <c r="M460" s="173">
        <f t="shared" si="77"/>
        <v>0</v>
      </c>
      <c r="N460" s="169"/>
      <c r="O460" s="153" t="str">
        <f t="shared" si="76"/>
        <v xml:space="preserve"> </v>
      </c>
    </row>
    <row r="461" spans="1:15" ht="15" hidden="1" customHeight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75"/>
        <v xml:space="preserve"> </v>
      </c>
      <c r="K461" s="169">
        <v>0</v>
      </c>
      <c r="L461" s="169"/>
      <c r="M461" s="173">
        <f t="shared" si="77"/>
        <v>0</v>
      </c>
      <c r="N461" s="169"/>
      <c r="O461" s="153" t="str">
        <f t="shared" si="76"/>
        <v xml:space="preserve"> </v>
      </c>
    </row>
    <row r="462" spans="1:15" ht="25.5" hidden="1" customHeight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75"/>
        <v xml:space="preserve"> </v>
      </c>
      <c r="K462" s="169">
        <v>0</v>
      </c>
      <c r="L462" s="169"/>
      <c r="M462" s="173">
        <f t="shared" si="77"/>
        <v>0</v>
      </c>
      <c r="N462" s="169"/>
      <c r="O462" s="153" t="str">
        <f t="shared" si="76"/>
        <v xml:space="preserve"> </v>
      </c>
    </row>
    <row r="463" spans="1:15" ht="15" hidden="1" customHeight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75"/>
        <v xml:space="preserve"> </v>
      </c>
      <c r="K463" s="169">
        <v>0</v>
      </c>
      <c r="L463" s="169"/>
      <c r="M463" s="173">
        <f t="shared" si="77"/>
        <v>0</v>
      </c>
      <c r="N463" s="169"/>
      <c r="O463" s="153" t="str">
        <f t="shared" si="76"/>
        <v xml:space="preserve"> </v>
      </c>
    </row>
    <row r="464" spans="1:15" ht="15" hidden="1" customHeight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75"/>
        <v xml:space="preserve"> </v>
      </c>
      <c r="K464" s="169">
        <v>0</v>
      </c>
      <c r="L464" s="169"/>
      <c r="M464" s="173">
        <f t="shared" si="77"/>
        <v>0</v>
      </c>
      <c r="N464" s="169"/>
      <c r="O464" s="153" t="str">
        <f t="shared" si="76"/>
        <v xml:space="preserve"> </v>
      </c>
    </row>
    <row r="465" spans="1:15" ht="15" hidden="1" customHeight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75"/>
        <v xml:space="preserve"> </v>
      </c>
      <c r="K465" s="169">
        <v>0</v>
      </c>
      <c r="L465" s="169"/>
      <c r="M465" s="173">
        <f t="shared" si="77"/>
        <v>0</v>
      </c>
      <c r="N465" s="169"/>
      <c r="O465" s="153" t="str">
        <f t="shared" si="76"/>
        <v xml:space="preserve"> </v>
      </c>
    </row>
    <row r="466" spans="1:15" ht="15" hidden="1" customHeight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75"/>
        <v xml:space="preserve"> </v>
      </c>
      <c r="K466" s="169">
        <v>0</v>
      </c>
      <c r="L466" s="169"/>
      <c r="M466" s="173">
        <f t="shared" si="77"/>
        <v>0</v>
      </c>
      <c r="N466" s="169"/>
      <c r="O466" s="153" t="str">
        <f t="shared" si="76"/>
        <v xml:space="preserve"> </v>
      </c>
    </row>
    <row r="467" spans="1:15" ht="15" hidden="1" customHeight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75"/>
        <v xml:space="preserve"> </v>
      </c>
      <c r="K467" s="169">
        <v>0</v>
      </c>
      <c r="L467" s="169"/>
      <c r="M467" s="173">
        <f t="shared" si="77"/>
        <v>0</v>
      </c>
      <c r="N467" s="169"/>
      <c r="O467" s="153" t="str">
        <f t="shared" si="76"/>
        <v xml:space="preserve"> </v>
      </c>
    </row>
    <row r="468" spans="1:15" ht="15" hidden="1" customHeight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75"/>
        <v xml:space="preserve"> </v>
      </c>
      <c r="K468" s="169">
        <v>0</v>
      </c>
      <c r="L468" s="169"/>
      <c r="M468" s="173">
        <f t="shared" si="77"/>
        <v>0</v>
      </c>
      <c r="N468" s="169"/>
      <c r="O468" s="153" t="str">
        <f t="shared" si="76"/>
        <v xml:space="preserve"> </v>
      </c>
    </row>
    <row r="469" spans="1:15" ht="25.5" hidden="1" customHeight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82">SUM(G470:G479)</f>
        <v>0</v>
      </c>
      <c r="H469" s="176">
        <f t="shared" si="82"/>
        <v>0</v>
      </c>
      <c r="I469" s="176">
        <f t="shared" ref="I469" si="83">SUM(I470:I479)</f>
        <v>0</v>
      </c>
      <c r="J469" s="175" t="str">
        <f t="shared" si="75"/>
        <v xml:space="preserve"> </v>
      </c>
      <c r="K469" s="169">
        <v>0</v>
      </c>
      <c r="L469" s="169"/>
      <c r="M469" s="173">
        <f t="shared" si="77"/>
        <v>0</v>
      </c>
      <c r="N469" s="169"/>
      <c r="O469" s="153" t="str">
        <f t="shared" si="76"/>
        <v xml:space="preserve"> </v>
      </c>
    </row>
    <row r="470" spans="1:15" ht="15" hidden="1" customHeight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75"/>
        <v xml:space="preserve"> </v>
      </c>
      <c r="K470" s="169">
        <v>0</v>
      </c>
      <c r="L470" s="169"/>
      <c r="M470" s="173">
        <f t="shared" si="77"/>
        <v>0</v>
      </c>
      <c r="N470" s="169"/>
      <c r="O470" s="153" t="str">
        <f t="shared" si="76"/>
        <v xml:space="preserve"> </v>
      </c>
    </row>
    <row r="471" spans="1:15" ht="15" hidden="1" customHeight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75"/>
        <v xml:space="preserve"> </v>
      </c>
      <c r="K471" s="169">
        <v>0</v>
      </c>
      <c r="L471" s="169"/>
      <c r="M471" s="173">
        <f t="shared" si="77"/>
        <v>0</v>
      </c>
      <c r="N471" s="169"/>
      <c r="O471" s="153" t="str">
        <f t="shared" si="76"/>
        <v xml:space="preserve"> </v>
      </c>
    </row>
    <row r="472" spans="1:15" ht="15" hidden="1" customHeight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75"/>
        <v xml:space="preserve"> </v>
      </c>
      <c r="K472" s="169">
        <v>0</v>
      </c>
      <c r="L472" s="169"/>
      <c r="M472" s="173">
        <f t="shared" si="77"/>
        <v>0</v>
      </c>
      <c r="N472" s="169"/>
      <c r="O472" s="153" t="str">
        <f t="shared" si="76"/>
        <v xml:space="preserve"> </v>
      </c>
    </row>
    <row r="473" spans="1:15" ht="15" hidden="1" customHeight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75"/>
        <v xml:space="preserve"> </v>
      </c>
      <c r="K473" s="169">
        <v>0</v>
      </c>
      <c r="L473" s="169"/>
      <c r="M473" s="173">
        <f t="shared" si="77"/>
        <v>0</v>
      </c>
      <c r="N473" s="169"/>
      <c r="O473" s="153" t="str">
        <f t="shared" si="76"/>
        <v xml:space="preserve"> </v>
      </c>
    </row>
    <row r="474" spans="1:15" ht="15" hidden="1" customHeight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75"/>
        <v xml:space="preserve"> </v>
      </c>
      <c r="K474" s="169">
        <v>0</v>
      </c>
      <c r="L474" s="169"/>
      <c r="M474" s="173">
        <f t="shared" si="77"/>
        <v>0</v>
      </c>
      <c r="N474" s="169"/>
      <c r="O474" s="153" t="str">
        <f t="shared" si="76"/>
        <v xml:space="preserve"> </v>
      </c>
    </row>
    <row r="475" spans="1:15" ht="25.5" hidden="1" customHeight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75"/>
        <v xml:space="preserve"> </v>
      </c>
      <c r="K475" s="169">
        <v>0</v>
      </c>
      <c r="L475" s="169"/>
      <c r="M475" s="173">
        <f t="shared" si="77"/>
        <v>0</v>
      </c>
      <c r="N475" s="169"/>
      <c r="O475" s="153" t="str">
        <f t="shared" si="76"/>
        <v xml:space="preserve"> </v>
      </c>
    </row>
    <row r="476" spans="1:15" ht="15" hidden="1" customHeight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75"/>
        <v xml:space="preserve"> </v>
      </c>
      <c r="K476" s="169">
        <v>0</v>
      </c>
      <c r="L476" s="169"/>
      <c r="M476" s="173">
        <f t="shared" si="77"/>
        <v>0</v>
      </c>
      <c r="N476" s="169"/>
      <c r="O476" s="153" t="str">
        <f t="shared" si="76"/>
        <v xml:space="preserve"> </v>
      </c>
    </row>
    <row r="477" spans="1:15" ht="15" hidden="1" customHeight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75"/>
        <v xml:space="preserve"> </v>
      </c>
      <c r="K477" s="169">
        <v>0</v>
      </c>
      <c r="L477" s="169"/>
      <c r="M477" s="173">
        <f t="shared" si="77"/>
        <v>0</v>
      </c>
      <c r="N477" s="169"/>
      <c r="O477" s="153" t="str">
        <f t="shared" si="76"/>
        <v xml:space="preserve"> </v>
      </c>
    </row>
    <row r="478" spans="1:15" ht="15" hidden="1" customHeight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75"/>
        <v xml:space="preserve"> </v>
      </c>
      <c r="K478" s="169">
        <v>0</v>
      </c>
      <c r="L478" s="169"/>
      <c r="M478" s="173">
        <f t="shared" si="77"/>
        <v>0</v>
      </c>
      <c r="N478" s="169"/>
      <c r="O478" s="153" t="str">
        <f t="shared" si="76"/>
        <v xml:space="preserve"> </v>
      </c>
    </row>
    <row r="479" spans="1:15" ht="15" hidden="1" customHeight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75"/>
        <v xml:space="preserve"> </v>
      </c>
      <c r="K479" s="169">
        <v>0</v>
      </c>
      <c r="L479" s="169"/>
      <c r="M479" s="173">
        <f t="shared" si="77"/>
        <v>0</v>
      </c>
      <c r="N479" s="169"/>
      <c r="O479" s="153" t="str">
        <f t="shared" si="76"/>
        <v xml:space="preserve"> </v>
      </c>
    </row>
    <row r="480" spans="1:15" ht="15" hidden="1" customHeight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75"/>
        <v xml:space="preserve"> </v>
      </c>
      <c r="K480" s="169">
        <v>0</v>
      </c>
      <c r="L480" s="169"/>
      <c r="M480" s="173">
        <f t="shared" si="77"/>
        <v>0</v>
      </c>
      <c r="N480" s="169"/>
      <c r="O480" s="153" t="str">
        <f t="shared" si="76"/>
        <v xml:space="preserve"> </v>
      </c>
    </row>
    <row r="481" spans="1:15" ht="25.5" hidden="1" customHeight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84">G417+G419+G420+G421+G432+G443+G454+G456+G467+G468+G469+G480</f>
        <v>0</v>
      </c>
      <c r="H481" s="177">
        <f t="shared" si="84"/>
        <v>0</v>
      </c>
      <c r="I481" s="177">
        <f t="shared" si="84"/>
        <v>0</v>
      </c>
      <c r="J481" s="177" t="e">
        <f t="shared" si="84"/>
        <v>#VALUE!</v>
      </c>
      <c r="K481" s="177">
        <f t="shared" si="84"/>
        <v>0</v>
      </c>
      <c r="L481" s="177">
        <f t="shared" si="84"/>
        <v>0</v>
      </c>
      <c r="M481" s="177">
        <f t="shared" si="84"/>
        <v>0</v>
      </c>
      <c r="N481" s="169"/>
      <c r="O481" s="153" t="str">
        <f t="shared" si="76"/>
        <v xml:space="preserve"> </v>
      </c>
    </row>
    <row r="482" spans="1:15" ht="15" hidden="1" customHeight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75"/>
        <v xml:space="preserve"> </v>
      </c>
      <c r="K482" s="169">
        <v>0</v>
      </c>
      <c r="L482" s="169"/>
      <c r="M482" s="173">
        <f t="shared" si="77"/>
        <v>0</v>
      </c>
      <c r="N482" s="169"/>
      <c r="O482" s="153" t="str">
        <f t="shared" si="76"/>
        <v xml:space="preserve"> </v>
      </c>
    </row>
    <row r="483" spans="1:15" ht="15" hidden="1" customHeight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75"/>
        <v xml:space="preserve"> </v>
      </c>
      <c r="K483" s="169">
        <v>0</v>
      </c>
      <c r="L483" s="169"/>
      <c r="M483" s="173">
        <f t="shared" si="77"/>
        <v>0</v>
      </c>
      <c r="N483" s="169"/>
      <c r="O483" s="153" t="str">
        <f t="shared" si="76"/>
        <v xml:space="preserve"> </v>
      </c>
    </row>
    <row r="484" spans="1:15" ht="15" hidden="1" customHeight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75"/>
        <v xml:space="preserve"> </v>
      </c>
      <c r="K484" s="169">
        <v>0</v>
      </c>
      <c r="L484" s="169"/>
      <c r="M484" s="173">
        <f t="shared" si="77"/>
        <v>0</v>
      </c>
      <c r="N484" s="169"/>
      <c r="O484" s="153" t="str">
        <f t="shared" si="76"/>
        <v xml:space="preserve"> </v>
      </c>
    </row>
    <row r="485" spans="1:15" ht="15" hidden="1" customHeight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75"/>
        <v xml:space="preserve"> </v>
      </c>
      <c r="K485" s="169">
        <v>0</v>
      </c>
      <c r="L485" s="169"/>
      <c r="M485" s="173">
        <f t="shared" si="77"/>
        <v>0</v>
      </c>
      <c r="N485" s="169"/>
      <c r="O485" s="153" t="str">
        <f t="shared" si="76"/>
        <v xml:space="preserve"> </v>
      </c>
    </row>
    <row r="486" spans="1:15" ht="15" customHeight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75"/>
        <v xml:space="preserve"> </v>
      </c>
      <c r="K486" s="169">
        <v>164</v>
      </c>
      <c r="L486" s="169"/>
      <c r="M486" s="173">
        <f t="shared" si="77"/>
        <v>164</v>
      </c>
      <c r="N486" s="169">
        <v>164</v>
      </c>
      <c r="O486" s="153">
        <f t="shared" si="76"/>
        <v>1</v>
      </c>
    </row>
    <row r="487" spans="1:15" ht="15" customHeight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75"/>
        <v xml:space="preserve"> </v>
      </c>
      <c r="K487" s="169">
        <v>0</v>
      </c>
      <c r="L487" s="169"/>
      <c r="M487" s="173">
        <f t="shared" si="77"/>
        <v>0</v>
      </c>
      <c r="N487" s="169"/>
      <c r="O487" s="153" t="str">
        <f t="shared" si="76"/>
        <v xml:space="preserve"> </v>
      </c>
    </row>
    <row r="488" spans="1:15" ht="15" customHeight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75"/>
        <v xml:space="preserve"> </v>
      </c>
      <c r="K488" s="169">
        <v>0</v>
      </c>
      <c r="L488" s="169"/>
      <c r="M488" s="173">
        <f t="shared" si="77"/>
        <v>0</v>
      </c>
      <c r="N488" s="169"/>
      <c r="O488" s="153" t="str">
        <f t="shared" si="76"/>
        <v xml:space="preserve"> </v>
      </c>
    </row>
    <row r="489" spans="1:15" ht="15" customHeight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75"/>
        <v xml:space="preserve"> </v>
      </c>
      <c r="K489" s="169">
        <v>44</v>
      </c>
      <c r="L489" s="169"/>
      <c r="M489" s="173">
        <f t="shared" si="77"/>
        <v>44</v>
      </c>
      <c r="N489" s="169">
        <v>44</v>
      </c>
      <c r="O489" s="153">
        <f t="shared" si="76"/>
        <v>1</v>
      </c>
    </row>
    <row r="490" spans="1:15" ht="15" customHeight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N490" si="85">G482+G483+G485+G486+G487+G488+G489</f>
        <v>0</v>
      </c>
      <c r="H490" s="177">
        <f t="shared" si="85"/>
        <v>0</v>
      </c>
      <c r="I490" s="177">
        <f t="shared" si="85"/>
        <v>0</v>
      </c>
      <c r="J490" s="177" t="e">
        <f t="shared" si="85"/>
        <v>#VALUE!</v>
      </c>
      <c r="K490" s="177">
        <v>208</v>
      </c>
      <c r="L490" s="177">
        <f t="shared" si="85"/>
        <v>0</v>
      </c>
      <c r="M490" s="177">
        <f t="shared" si="85"/>
        <v>208</v>
      </c>
      <c r="N490" s="177">
        <f t="shared" si="85"/>
        <v>208</v>
      </c>
      <c r="O490" s="153">
        <f t="shared" si="76"/>
        <v>1</v>
      </c>
    </row>
    <row r="491" spans="1:15" ht="15" hidden="1" customHeight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75"/>
        <v xml:space="preserve"> </v>
      </c>
      <c r="K491" s="169">
        <v>0</v>
      </c>
      <c r="L491" s="169"/>
      <c r="M491" s="173">
        <f t="shared" si="77"/>
        <v>0</v>
      </c>
      <c r="N491" s="169"/>
      <c r="O491" s="153" t="str">
        <f t="shared" si="76"/>
        <v xml:space="preserve"> </v>
      </c>
    </row>
    <row r="492" spans="1:15" ht="15" hidden="1" customHeight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75"/>
        <v xml:space="preserve"> </v>
      </c>
      <c r="K492" s="169">
        <v>0</v>
      </c>
      <c r="L492" s="169"/>
      <c r="M492" s="173">
        <f t="shared" si="77"/>
        <v>0</v>
      </c>
      <c r="N492" s="169"/>
      <c r="O492" s="153" t="str">
        <f t="shared" si="76"/>
        <v xml:space="preserve"> </v>
      </c>
    </row>
    <row r="493" spans="1:15" ht="15" hidden="1" customHeight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75"/>
        <v xml:space="preserve"> </v>
      </c>
      <c r="K493" s="169">
        <v>0</v>
      </c>
      <c r="L493" s="169"/>
      <c r="M493" s="173">
        <f t="shared" si="77"/>
        <v>0</v>
      </c>
      <c r="N493" s="169"/>
      <c r="O493" s="153" t="str">
        <f t="shared" si="76"/>
        <v xml:space="preserve"> </v>
      </c>
    </row>
    <row r="494" spans="1:15" ht="15" hidden="1" customHeight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75"/>
        <v xml:space="preserve"> </v>
      </c>
      <c r="K494" s="169">
        <v>0</v>
      </c>
      <c r="L494" s="169"/>
      <c r="M494" s="173">
        <f t="shared" si="77"/>
        <v>0</v>
      </c>
      <c r="N494" s="169"/>
      <c r="O494" s="153" t="str">
        <f t="shared" si="76"/>
        <v xml:space="preserve"> </v>
      </c>
    </row>
    <row r="495" spans="1:15" ht="15" hidden="1" customHeight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86">SUM(G491:G494)</f>
        <v>0</v>
      </c>
      <c r="H495" s="177">
        <f t="shared" si="86"/>
        <v>0</v>
      </c>
      <c r="I495" s="177">
        <f t="shared" ref="I495" si="87">SUM(I491:I494)</f>
        <v>0</v>
      </c>
      <c r="J495" s="175" t="str">
        <f t="shared" si="75"/>
        <v xml:space="preserve"> </v>
      </c>
      <c r="K495" s="169">
        <v>0</v>
      </c>
      <c r="L495" s="169"/>
      <c r="M495" s="173">
        <f t="shared" si="77"/>
        <v>0</v>
      </c>
      <c r="N495" s="169"/>
      <c r="O495" s="153" t="str">
        <f t="shared" si="76"/>
        <v xml:space="preserve"> </v>
      </c>
    </row>
    <row r="496" spans="1:15" ht="25.5" hidden="1" customHeight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75"/>
        <v xml:space="preserve"> </v>
      </c>
      <c r="K496" s="169">
        <v>0</v>
      </c>
      <c r="L496" s="169"/>
      <c r="M496" s="173">
        <f t="shared" si="77"/>
        <v>0</v>
      </c>
      <c r="N496" s="169"/>
      <c r="O496" s="153" t="str">
        <f t="shared" si="76"/>
        <v xml:space="preserve"> </v>
      </c>
    </row>
    <row r="497" spans="1:15" ht="25.5" hidden="1" customHeight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88">SUM(G498:G507)</f>
        <v>0</v>
      </c>
      <c r="H497" s="176">
        <f t="shared" si="88"/>
        <v>0</v>
      </c>
      <c r="I497" s="176">
        <f t="shared" ref="I497" si="89">SUM(I498:I507)</f>
        <v>0</v>
      </c>
      <c r="J497" s="175" t="str">
        <f t="shared" si="75"/>
        <v xml:space="preserve"> </v>
      </c>
      <c r="K497" s="169">
        <v>0</v>
      </c>
      <c r="L497" s="169"/>
      <c r="M497" s="173">
        <f t="shared" si="77"/>
        <v>0</v>
      </c>
      <c r="N497" s="169"/>
      <c r="O497" s="153" t="str">
        <f t="shared" si="76"/>
        <v xml:space="preserve"> </v>
      </c>
    </row>
    <row r="498" spans="1:15" ht="15" hidden="1" customHeight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ref="J498:J555" si="90">IF(H498=0," ",I498/H498)</f>
        <v xml:space="preserve"> </v>
      </c>
      <c r="K498" s="169">
        <v>0</v>
      </c>
      <c r="L498" s="169"/>
      <c r="M498" s="173">
        <f t="shared" si="77"/>
        <v>0</v>
      </c>
      <c r="N498" s="169"/>
      <c r="O498" s="153" t="str">
        <f t="shared" ref="O498:O556" si="91">IF(M498=0," ",N498/M498)</f>
        <v xml:space="preserve"> </v>
      </c>
    </row>
    <row r="499" spans="1:15" ht="15" hidden="1" customHeight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90"/>
        <v xml:space="preserve"> </v>
      </c>
      <c r="K499" s="169">
        <v>0</v>
      </c>
      <c r="L499" s="169"/>
      <c r="M499" s="173">
        <f t="shared" ref="M499:M555" si="92">SUM(K499:L499)</f>
        <v>0</v>
      </c>
      <c r="N499" s="169"/>
      <c r="O499" s="153" t="str">
        <f t="shared" si="91"/>
        <v xml:space="preserve"> </v>
      </c>
    </row>
    <row r="500" spans="1:15" ht="25.5" hidden="1" customHeight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90"/>
        <v xml:space="preserve"> </v>
      </c>
      <c r="K500" s="169">
        <v>0</v>
      </c>
      <c r="L500" s="169"/>
      <c r="M500" s="173">
        <f t="shared" si="92"/>
        <v>0</v>
      </c>
      <c r="N500" s="169"/>
      <c r="O500" s="153" t="str">
        <f t="shared" si="91"/>
        <v xml:space="preserve"> </v>
      </c>
    </row>
    <row r="501" spans="1:15" ht="15" hidden="1" customHeight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90"/>
        <v xml:space="preserve"> </v>
      </c>
      <c r="K501" s="169">
        <v>0</v>
      </c>
      <c r="L501" s="169"/>
      <c r="M501" s="173">
        <f t="shared" si="92"/>
        <v>0</v>
      </c>
      <c r="N501" s="169"/>
      <c r="O501" s="153" t="str">
        <f t="shared" si="91"/>
        <v xml:space="preserve"> </v>
      </c>
    </row>
    <row r="502" spans="1:15" ht="15" hidden="1" customHeight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90"/>
        <v xml:space="preserve"> </v>
      </c>
      <c r="K502" s="169">
        <v>0</v>
      </c>
      <c r="L502" s="169"/>
      <c r="M502" s="173">
        <f t="shared" si="92"/>
        <v>0</v>
      </c>
      <c r="N502" s="169"/>
      <c r="O502" s="153" t="str">
        <f t="shared" si="91"/>
        <v xml:space="preserve"> </v>
      </c>
    </row>
    <row r="503" spans="1:15" ht="15" hidden="1" customHeight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90"/>
        <v xml:space="preserve"> </v>
      </c>
      <c r="K503" s="169">
        <v>0</v>
      </c>
      <c r="L503" s="169"/>
      <c r="M503" s="173">
        <f t="shared" si="92"/>
        <v>0</v>
      </c>
      <c r="N503" s="169"/>
      <c r="O503" s="153" t="str">
        <f t="shared" si="91"/>
        <v xml:space="preserve"> </v>
      </c>
    </row>
    <row r="504" spans="1:15" ht="15" hidden="1" customHeight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90"/>
        <v xml:space="preserve"> </v>
      </c>
      <c r="K504" s="169">
        <v>0</v>
      </c>
      <c r="L504" s="169"/>
      <c r="M504" s="173">
        <f t="shared" si="92"/>
        <v>0</v>
      </c>
      <c r="N504" s="169"/>
      <c r="O504" s="153" t="str">
        <f t="shared" si="91"/>
        <v xml:space="preserve"> </v>
      </c>
    </row>
    <row r="505" spans="1:15" ht="15" hidden="1" customHeight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90"/>
        <v xml:space="preserve"> </v>
      </c>
      <c r="K505" s="169">
        <v>0</v>
      </c>
      <c r="L505" s="169"/>
      <c r="M505" s="173">
        <f t="shared" si="92"/>
        <v>0</v>
      </c>
      <c r="N505" s="169"/>
      <c r="O505" s="153" t="str">
        <f t="shared" si="91"/>
        <v xml:space="preserve"> </v>
      </c>
    </row>
    <row r="506" spans="1:15" ht="15" hidden="1" customHeight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90"/>
        <v xml:space="preserve"> </v>
      </c>
      <c r="K506" s="169">
        <v>0</v>
      </c>
      <c r="L506" s="169"/>
      <c r="M506" s="173">
        <f t="shared" si="92"/>
        <v>0</v>
      </c>
      <c r="N506" s="169"/>
      <c r="O506" s="153" t="str">
        <f t="shared" si="91"/>
        <v xml:space="preserve"> </v>
      </c>
    </row>
    <row r="507" spans="1:15" ht="15" hidden="1" customHeight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90"/>
        <v xml:space="preserve"> </v>
      </c>
      <c r="K507" s="169">
        <v>0</v>
      </c>
      <c r="L507" s="169"/>
      <c r="M507" s="173">
        <f t="shared" si="92"/>
        <v>0</v>
      </c>
      <c r="N507" s="169"/>
      <c r="O507" s="153" t="str">
        <f t="shared" si="91"/>
        <v xml:space="preserve"> </v>
      </c>
    </row>
    <row r="508" spans="1:15" ht="25.5" hidden="1" customHeight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93">SUM(G509:G518)</f>
        <v>0</v>
      </c>
      <c r="H508" s="176">
        <f t="shared" si="93"/>
        <v>0</v>
      </c>
      <c r="I508" s="176">
        <f t="shared" ref="I508" si="94">SUM(I509:I518)</f>
        <v>0</v>
      </c>
      <c r="J508" s="175" t="str">
        <f t="shared" si="90"/>
        <v xml:space="preserve"> </v>
      </c>
      <c r="K508" s="169">
        <v>0</v>
      </c>
      <c r="L508" s="169"/>
      <c r="M508" s="173">
        <f t="shared" si="92"/>
        <v>0</v>
      </c>
      <c r="N508" s="169"/>
      <c r="O508" s="153" t="str">
        <f t="shared" si="91"/>
        <v xml:space="preserve"> </v>
      </c>
    </row>
    <row r="509" spans="1:15" ht="15" hidden="1" customHeight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90"/>
        <v xml:space="preserve"> </v>
      </c>
      <c r="K509" s="169">
        <v>0</v>
      </c>
      <c r="L509" s="169"/>
      <c r="M509" s="173">
        <f t="shared" si="92"/>
        <v>0</v>
      </c>
      <c r="N509" s="169"/>
      <c r="O509" s="153" t="str">
        <f t="shared" si="91"/>
        <v xml:space="preserve"> </v>
      </c>
    </row>
    <row r="510" spans="1:15" ht="15" hidden="1" customHeight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90"/>
        <v xml:space="preserve"> </v>
      </c>
      <c r="K510" s="169">
        <v>0</v>
      </c>
      <c r="L510" s="169"/>
      <c r="M510" s="173">
        <f t="shared" si="92"/>
        <v>0</v>
      </c>
      <c r="N510" s="169"/>
      <c r="O510" s="153" t="str">
        <f t="shared" si="91"/>
        <v xml:space="preserve"> </v>
      </c>
    </row>
    <row r="511" spans="1:15" ht="25.5" hidden="1" customHeight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90"/>
        <v xml:space="preserve"> </v>
      </c>
      <c r="K511" s="169">
        <v>0</v>
      </c>
      <c r="L511" s="169"/>
      <c r="M511" s="173">
        <f t="shared" si="92"/>
        <v>0</v>
      </c>
      <c r="N511" s="169"/>
      <c r="O511" s="153" t="str">
        <f t="shared" si="91"/>
        <v xml:space="preserve"> </v>
      </c>
    </row>
    <row r="512" spans="1:15" ht="15" hidden="1" customHeight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90"/>
        <v xml:space="preserve"> </v>
      </c>
      <c r="K512" s="169">
        <v>0</v>
      </c>
      <c r="L512" s="169"/>
      <c r="M512" s="173">
        <f t="shared" si="92"/>
        <v>0</v>
      </c>
      <c r="N512" s="169"/>
      <c r="O512" s="153" t="str">
        <f t="shared" si="91"/>
        <v xml:space="preserve"> </v>
      </c>
    </row>
    <row r="513" spans="1:15" ht="15" hidden="1" customHeight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90"/>
        <v xml:space="preserve"> </v>
      </c>
      <c r="K513" s="169">
        <v>0</v>
      </c>
      <c r="L513" s="169"/>
      <c r="M513" s="173">
        <f t="shared" si="92"/>
        <v>0</v>
      </c>
      <c r="N513" s="169"/>
      <c r="O513" s="153" t="str">
        <f t="shared" si="91"/>
        <v xml:space="preserve"> </v>
      </c>
    </row>
    <row r="514" spans="1:15" ht="15" hidden="1" customHeight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90"/>
        <v xml:space="preserve"> </v>
      </c>
      <c r="K514" s="169">
        <v>0</v>
      </c>
      <c r="L514" s="169"/>
      <c r="M514" s="173">
        <f t="shared" si="92"/>
        <v>0</v>
      </c>
      <c r="N514" s="169"/>
      <c r="O514" s="153" t="str">
        <f t="shared" si="91"/>
        <v xml:space="preserve"> </v>
      </c>
    </row>
    <row r="515" spans="1:15" ht="15" hidden="1" customHeight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90"/>
        <v xml:space="preserve"> </v>
      </c>
      <c r="K515" s="169">
        <v>0</v>
      </c>
      <c r="L515" s="169"/>
      <c r="M515" s="173">
        <f t="shared" si="92"/>
        <v>0</v>
      </c>
      <c r="N515" s="169"/>
      <c r="O515" s="153" t="str">
        <f t="shared" si="91"/>
        <v xml:space="preserve"> </v>
      </c>
    </row>
    <row r="516" spans="1:15" ht="15" hidden="1" customHeight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90"/>
        <v xml:space="preserve"> </v>
      </c>
      <c r="K516" s="169">
        <v>0</v>
      </c>
      <c r="L516" s="169"/>
      <c r="M516" s="173">
        <f t="shared" si="92"/>
        <v>0</v>
      </c>
      <c r="N516" s="169"/>
      <c r="O516" s="153" t="str">
        <f t="shared" si="91"/>
        <v xml:space="preserve"> </v>
      </c>
    </row>
    <row r="517" spans="1:15" ht="15" hidden="1" customHeight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90"/>
        <v xml:space="preserve"> </v>
      </c>
      <c r="K517" s="169">
        <v>0</v>
      </c>
      <c r="L517" s="169"/>
      <c r="M517" s="173">
        <f t="shared" si="92"/>
        <v>0</v>
      </c>
      <c r="N517" s="169"/>
      <c r="O517" s="153" t="str">
        <f t="shared" si="91"/>
        <v xml:space="preserve"> </v>
      </c>
    </row>
    <row r="518" spans="1:15" ht="15" hidden="1" customHeight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90"/>
        <v xml:space="preserve"> </v>
      </c>
      <c r="K518" s="169">
        <v>0</v>
      </c>
      <c r="L518" s="169"/>
      <c r="M518" s="173">
        <f t="shared" si="92"/>
        <v>0</v>
      </c>
      <c r="N518" s="169"/>
      <c r="O518" s="153" t="str">
        <f t="shared" si="91"/>
        <v xml:space="preserve"> </v>
      </c>
    </row>
    <row r="519" spans="1:15" ht="25.5" hidden="1" customHeight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95">SUM(G520:G529)</f>
        <v>0</v>
      </c>
      <c r="H519" s="176">
        <f t="shared" si="95"/>
        <v>0</v>
      </c>
      <c r="I519" s="176">
        <f t="shared" ref="I519" si="96">SUM(I520:I529)</f>
        <v>0</v>
      </c>
      <c r="J519" s="175" t="str">
        <f t="shared" si="90"/>
        <v xml:space="preserve"> </v>
      </c>
      <c r="K519" s="169">
        <v>0</v>
      </c>
      <c r="L519" s="169"/>
      <c r="M519" s="173">
        <f t="shared" si="92"/>
        <v>0</v>
      </c>
      <c r="N519" s="169"/>
      <c r="O519" s="153" t="str">
        <f t="shared" si="91"/>
        <v xml:space="preserve"> </v>
      </c>
    </row>
    <row r="520" spans="1:15" ht="15" hidden="1" customHeight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90"/>
        <v xml:space="preserve"> </v>
      </c>
      <c r="K520" s="169">
        <v>0</v>
      </c>
      <c r="L520" s="169"/>
      <c r="M520" s="173">
        <f t="shared" si="92"/>
        <v>0</v>
      </c>
      <c r="N520" s="169"/>
      <c r="O520" s="153" t="str">
        <f t="shared" si="91"/>
        <v xml:space="preserve"> </v>
      </c>
    </row>
    <row r="521" spans="1:15" ht="15" hidden="1" customHeight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90"/>
        <v xml:space="preserve"> </v>
      </c>
      <c r="K521" s="169">
        <v>0</v>
      </c>
      <c r="L521" s="169"/>
      <c r="M521" s="173">
        <f t="shared" si="92"/>
        <v>0</v>
      </c>
      <c r="N521" s="169"/>
      <c r="O521" s="153" t="str">
        <f t="shared" si="91"/>
        <v xml:space="preserve"> </v>
      </c>
    </row>
    <row r="522" spans="1:15" ht="25.5" hidden="1" customHeight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90"/>
        <v xml:space="preserve"> </v>
      </c>
      <c r="K522" s="169">
        <v>0</v>
      </c>
      <c r="L522" s="169"/>
      <c r="M522" s="173">
        <f t="shared" si="92"/>
        <v>0</v>
      </c>
      <c r="N522" s="169"/>
      <c r="O522" s="153" t="str">
        <f t="shared" si="91"/>
        <v xml:space="preserve"> </v>
      </c>
    </row>
    <row r="523" spans="1:15" ht="15" hidden="1" customHeight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90"/>
        <v xml:space="preserve"> </v>
      </c>
      <c r="K523" s="169">
        <v>0</v>
      </c>
      <c r="L523" s="169"/>
      <c r="M523" s="173">
        <f t="shared" si="92"/>
        <v>0</v>
      </c>
      <c r="N523" s="169"/>
      <c r="O523" s="153" t="str">
        <f t="shared" si="91"/>
        <v xml:space="preserve"> </v>
      </c>
    </row>
    <row r="524" spans="1:15" ht="15" hidden="1" customHeight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90"/>
        <v xml:space="preserve"> </v>
      </c>
      <c r="K524" s="169">
        <v>0</v>
      </c>
      <c r="L524" s="169"/>
      <c r="M524" s="173">
        <f t="shared" si="92"/>
        <v>0</v>
      </c>
      <c r="N524" s="169"/>
      <c r="O524" s="153" t="str">
        <f t="shared" si="91"/>
        <v xml:space="preserve"> </v>
      </c>
    </row>
    <row r="525" spans="1:15" ht="15" hidden="1" customHeight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90"/>
        <v xml:space="preserve"> </v>
      </c>
      <c r="K525" s="169">
        <v>0</v>
      </c>
      <c r="L525" s="169"/>
      <c r="M525" s="173">
        <f t="shared" si="92"/>
        <v>0</v>
      </c>
      <c r="N525" s="169"/>
      <c r="O525" s="153" t="str">
        <f t="shared" si="91"/>
        <v xml:space="preserve"> </v>
      </c>
    </row>
    <row r="526" spans="1:15" ht="15" hidden="1" customHeight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90"/>
        <v xml:space="preserve"> </v>
      </c>
      <c r="K526" s="169">
        <v>0</v>
      </c>
      <c r="L526" s="169"/>
      <c r="M526" s="173">
        <f t="shared" si="92"/>
        <v>0</v>
      </c>
      <c r="N526" s="169"/>
      <c r="O526" s="153" t="str">
        <f t="shared" si="91"/>
        <v xml:space="preserve"> </v>
      </c>
    </row>
    <row r="527" spans="1:15" ht="15" hidden="1" customHeight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90"/>
        <v xml:space="preserve"> </v>
      </c>
      <c r="K527" s="169">
        <v>0</v>
      </c>
      <c r="L527" s="169"/>
      <c r="M527" s="173">
        <f t="shared" si="92"/>
        <v>0</v>
      </c>
      <c r="N527" s="169"/>
      <c r="O527" s="153" t="str">
        <f t="shared" si="91"/>
        <v xml:space="preserve"> </v>
      </c>
    </row>
    <row r="528" spans="1:15" ht="15" hidden="1" customHeight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90"/>
        <v xml:space="preserve"> </v>
      </c>
      <c r="K528" s="169">
        <v>0</v>
      </c>
      <c r="L528" s="169"/>
      <c r="M528" s="173">
        <f t="shared" si="92"/>
        <v>0</v>
      </c>
      <c r="N528" s="169"/>
      <c r="O528" s="153" t="str">
        <f t="shared" si="91"/>
        <v xml:space="preserve"> </v>
      </c>
    </row>
    <row r="529" spans="1:15" ht="15" hidden="1" customHeight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90"/>
        <v xml:space="preserve"> </v>
      </c>
      <c r="K529" s="169">
        <v>0</v>
      </c>
      <c r="L529" s="169"/>
      <c r="M529" s="173">
        <f t="shared" si="92"/>
        <v>0</v>
      </c>
      <c r="N529" s="169"/>
      <c r="O529" s="153" t="str">
        <f t="shared" si="91"/>
        <v xml:space="preserve"> </v>
      </c>
    </row>
    <row r="530" spans="1:15" ht="25.5" hidden="1" customHeight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90"/>
        <v xml:space="preserve"> </v>
      </c>
      <c r="K530" s="169">
        <v>0</v>
      </c>
      <c r="L530" s="169"/>
      <c r="M530" s="173">
        <f t="shared" si="92"/>
        <v>0</v>
      </c>
      <c r="N530" s="169"/>
      <c r="O530" s="153" t="str">
        <f t="shared" si="91"/>
        <v xml:space="preserve"> </v>
      </c>
    </row>
    <row r="531" spans="1:15" ht="25.5" hidden="1" customHeight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90"/>
        <v xml:space="preserve"> </v>
      </c>
      <c r="K531" s="169">
        <v>0</v>
      </c>
      <c r="L531" s="169"/>
      <c r="M531" s="173">
        <f t="shared" si="92"/>
        <v>0</v>
      </c>
      <c r="N531" s="169"/>
      <c r="O531" s="153" t="str">
        <f t="shared" si="91"/>
        <v xml:space="preserve"> </v>
      </c>
    </row>
    <row r="532" spans="1:15" ht="25.5" hidden="1" customHeight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97">SUM(G533:G542)</f>
        <v>0</v>
      </c>
      <c r="H532" s="176">
        <f t="shared" si="97"/>
        <v>0</v>
      </c>
      <c r="I532" s="176">
        <f t="shared" ref="I532" si="98">SUM(I533:I542)</f>
        <v>0</v>
      </c>
      <c r="J532" s="175" t="str">
        <f t="shared" si="90"/>
        <v xml:space="preserve"> </v>
      </c>
      <c r="K532" s="169">
        <v>0</v>
      </c>
      <c r="L532" s="169"/>
      <c r="M532" s="173">
        <f t="shared" si="92"/>
        <v>0</v>
      </c>
      <c r="N532" s="169"/>
      <c r="O532" s="153" t="str">
        <f t="shared" si="91"/>
        <v xml:space="preserve"> </v>
      </c>
    </row>
    <row r="533" spans="1:15" ht="15" hidden="1" customHeight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90"/>
        <v xml:space="preserve"> </v>
      </c>
      <c r="K533" s="169">
        <v>0</v>
      </c>
      <c r="L533" s="169"/>
      <c r="M533" s="173">
        <f t="shared" si="92"/>
        <v>0</v>
      </c>
      <c r="N533" s="169"/>
      <c r="O533" s="153" t="str">
        <f t="shared" si="91"/>
        <v xml:space="preserve"> </v>
      </c>
    </row>
    <row r="534" spans="1:15" ht="15" hidden="1" customHeight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90"/>
        <v xml:space="preserve"> </v>
      </c>
      <c r="K534" s="169">
        <v>0</v>
      </c>
      <c r="L534" s="169"/>
      <c r="M534" s="173">
        <f t="shared" si="92"/>
        <v>0</v>
      </c>
      <c r="N534" s="169"/>
      <c r="O534" s="153" t="str">
        <f t="shared" si="91"/>
        <v xml:space="preserve"> </v>
      </c>
    </row>
    <row r="535" spans="1:15" ht="15" hidden="1" customHeight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90"/>
        <v xml:space="preserve"> </v>
      </c>
      <c r="K535" s="169">
        <v>0</v>
      </c>
      <c r="L535" s="169"/>
      <c r="M535" s="173">
        <f t="shared" si="92"/>
        <v>0</v>
      </c>
      <c r="N535" s="169"/>
      <c r="O535" s="153" t="str">
        <f t="shared" si="91"/>
        <v xml:space="preserve"> </v>
      </c>
    </row>
    <row r="536" spans="1:15" ht="15" hidden="1" customHeight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90"/>
        <v xml:space="preserve"> </v>
      </c>
      <c r="K536" s="169">
        <v>0</v>
      </c>
      <c r="L536" s="169"/>
      <c r="M536" s="173">
        <f t="shared" si="92"/>
        <v>0</v>
      </c>
      <c r="N536" s="169"/>
      <c r="O536" s="153" t="str">
        <f t="shared" si="91"/>
        <v xml:space="preserve"> </v>
      </c>
    </row>
    <row r="537" spans="1:15" ht="15" hidden="1" customHeight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90"/>
        <v xml:space="preserve"> </v>
      </c>
      <c r="K537" s="169">
        <v>0</v>
      </c>
      <c r="L537" s="169"/>
      <c r="M537" s="173">
        <f t="shared" si="92"/>
        <v>0</v>
      </c>
      <c r="N537" s="169"/>
      <c r="O537" s="153" t="str">
        <f t="shared" si="91"/>
        <v xml:space="preserve"> </v>
      </c>
    </row>
    <row r="538" spans="1:15" ht="25.5" hidden="1" customHeight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90"/>
        <v xml:space="preserve"> </v>
      </c>
      <c r="K538" s="169">
        <v>0</v>
      </c>
      <c r="L538" s="169"/>
      <c r="M538" s="173">
        <f t="shared" si="92"/>
        <v>0</v>
      </c>
      <c r="N538" s="169"/>
      <c r="O538" s="153" t="str">
        <f t="shared" si="91"/>
        <v xml:space="preserve"> </v>
      </c>
    </row>
    <row r="539" spans="1:15" ht="15" hidden="1" customHeight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90"/>
        <v xml:space="preserve"> </v>
      </c>
      <c r="K539" s="169">
        <v>0</v>
      </c>
      <c r="L539" s="169"/>
      <c r="M539" s="173">
        <f t="shared" si="92"/>
        <v>0</v>
      </c>
      <c r="N539" s="169"/>
      <c r="O539" s="153" t="str">
        <f t="shared" si="91"/>
        <v xml:space="preserve"> </v>
      </c>
    </row>
    <row r="540" spans="1:15" ht="15" hidden="1" customHeight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90"/>
        <v xml:space="preserve"> </v>
      </c>
      <c r="K540" s="169">
        <v>0</v>
      </c>
      <c r="L540" s="169"/>
      <c r="M540" s="173">
        <f t="shared" si="92"/>
        <v>0</v>
      </c>
      <c r="N540" s="169"/>
      <c r="O540" s="153" t="str">
        <f t="shared" si="91"/>
        <v xml:space="preserve"> </v>
      </c>
    </row>
    <row r="541" spans="1:15" ht="15" hidden="1" customHeight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90"/>
        <v xml:space="preserve"> </v>
      </c>
      <c r="K541" s="169">
        <v>0</v>
      </c>
      <c r="L541" s="169"/>
      <c r="M541" s="173">
        <f t="shared" si="92"/>
        <v>0</v>
      </c>
      <c r="N541" s="169"/>
      <c r="O541" s="153" t="str">
        <f t="shared" si="91"/>
        <v xml:space="preserve"> </v>
      </c>
    </row>
    <row r="542" spans="1:15" ht="15" hidden="1" customHeight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90"/>
        <v xml:space="preserve"> </v>
      </c>
      <c r="K542" s="169">
        <v>0</v>
      </c>
      <c r="L542" s="169"/>
      <c r="M542" s="173">
        <f t="shared" si="92"/>
        <v>0</v>
      </c>
      <c r="N542" s="169"/>
      <c r="O542" s="153" t="str">
        <f t="shared" si="91"/>
        <v xml:space="preserve"> </v>
      </c>
    </row>
    <row r="543" spans="1:15" ht="15" hidden="1" customHeight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90"/>
        <v xml:space="preserve"> </v>
      </c>
      <c r="K543" s="169">
        <v>0</v>
      </c>
      <c r="L543" s="169"/>
      <c r="M543" s="173">
        <f t="shared" si="92"/>
        <v>0</v>
      </c>
      <c r="N543" s="169"/>
      <c r="O543" s="153" t="str">
        <f t="shared" si="91"/>
        <v xml:space="preserve"> </v>
      </c>
    </row>
    <row r="544" spans="1:15" ht="25.5" hidden="1" customHeight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99">SUM(G545:G554)</f>
        <v>0</v>
      </c>
      <c r="H544" s="176">
        <f t="shared" si="99"/>
        <v>0</v>
      </c>
      <c r="I544" s="176">
        <f t="shared" ref="I544" si="100">SUM(I545:I554)</f>
        <v>0</v>
      </c>
      <c r="J544" s="175" t="str">
        <f t="shared" si="90"/>
        <v xml:space="preserve"> </v>
      </c>
      <c r="K544" s="169">
        <v>0</v>
      </c>
      <c r="L544" s="169"/>
      <c r="M544" s="173">
        <f t="shared" si="92"/>
        <v>0</v>
      </c>
      <c r="N544" s="169"/>
      <c r="O544" s="153" t="str">
        <f t="shared" si="91"/>
        <v xml:space="preserve"> </v>
      </c>
    </row>
    <row r="545" spans="1:15" ht="15" hidden="1" customHeight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90"/>
        <v xml:space="preserve"> </v>
      </c>
      <c r="K545" s="169">
        <v>0</v>
      </c>
      <c r="L545" s="169"/>
      <c r="M545" s="173">
        <f t="shared" si="92"/>
        <v>0</v>
      </c>
      <c r="N545" s="169"/>
      <c r="O545" s="153" t="str">
        <f t="shared" si="91"/>
        <v xml:space="preserve"> </v>
      </c>
    </row>
    <row r="546" spans="1:15" ht="15" hidden="1" customHeight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90"/>
        <v xml:space="preserve"> </v>
      </c>
      <c r="K546" s="169">
        <v>0</v>
      </c>
      <c r="L546" s="169"/>
      <c r="M546" s="173">
        <f t="shared" si="92"/>
        <v>0</v>
      </c>
      <c r="N546" s="169"/>
      <c r="O546" s="153" t="str">
        <f t="shared" si="91"/>
        <v xml:space="preserve"> </v>
      </c>
    </row>
    <row r="547" spans="1:15" ht="15" hidden="1" customHeight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90"/>
        <v xml:space="preserve"> </v>
      </c>
      <c r="K547" s="169">
        <v>0</v>
      </c>
      <c r="L547" s="169"/>
      <c r="M547" s="173">
        <f t="shared" si="92"/>
        <v>0</v>
      </c>
      <c r="N547" s="169"/>
      <c r="O547" s="153" t="str">
        <f t="shared" si="91"/>
        <v xml:space="preserve"> </v>
      </c>
    </row>
    <row r="548" spans="1:15" ht="15" hidden="1" customHeight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90"/>
        <v xml:space="preserve"> </v>
      </c>
      <c r="K548" s="169">
        <v>0</v>
      </c>
      <c r="L548" s="169"/>
      <c r="M548" s="173">
        <f t="shared" si="92"/>
        <v>0</v>
      </c>
      <c r="N548" s="169"/>
      <c r="O548" s="153" t="str">
        <f t="shared" si="91"/>
        <v xml:space="preserve"> </v>
      </c>
    </row>
    <row r="549" spans="1:15" ht="15" hidden="1" customHeight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90"/>
        <v xml:space="preserve"> </v>
      </c>
      <c r="K549" s="169">
        <v>0</v>
      </c>
      <c r="L549" s="169"/>
      <c r="M549" s="173">
        <f t="shared" si="92"/>
        <v>0</v>
      </c>
      <c r="N549" s="169"/>
      <c r="O549" s="153" t="str">
        <f t="shared" si="91"/>
        <v xml:space="preserve"> </v>
      </c>
    </row>
    <row r="550" spans="1:15" ht="25.5" hidden="1" customHeight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90"/>
        <v xml:space="preserve"> </v>
      </c>
      <c r="K550" s="169">
        <v>0</v>
      </c>
      <c r="L550" s="169"/>
      <c r="M550" s="173">
        <f t="shared" si="92"/>
        <v>0</v>
      </c>
      <c r="N550" s="169"/>
      <c r="O550" s="153" t="str">
        <f t="shared" si="91"/>
        <v xml:space="preserve"> </v>
      </c>
    </row>
    <row r="551" spans="1:15" ht="15" hidden="1" customHeight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90"/>
        <v xml:space="preserve"> </v>
      </c>
      <c r="K551" s="169">
        <v>0</v>
      </c>
      <c r="L551" s="169"/>
      <c r="M551" s="173">
        <f t="shared" si="92"/>
        <v>0</v>
      </c>
      <c r="N551" s="169"/>
      <c r="O551" s="153" t="str">
        <f t="shared" si="91"/>
        <v xml:space="preserve"> </v>
      </c>
    </row>
    <row r="552" spans="1:15" ht="15" hidden="1" customHeight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90"/>
        <v xml:space="preserve"> </v>
      </c>
      <c r="K552" s="169">
        <v>0</v>
      </c>
      <c r="L552" s="169"/>
      <c r="M552" s="173">
        <f t="shared" si="92"/>
        <v>0</v>
      </c>
      <c r="N552" s="169"/>
      <c r="O552" s="153" t="str">
        <f t="shared" si="91"/>
        <v xml:space="preserve"> </v>
      </c>
    </row>
    <row r="553" spans="1:15" ht="15" hidden="1" customHeight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90"/>
        <v xml:space="preserve"> </v>
      </c>
      <c r="K553" s="169">
        <v>0</v>
      </c>
      <c r="L553" s="169"/>
      <c r="M553" s="173">
        <f t="shared" si="92"/>
        <v>0</v>
      </c>
      <c r="N553" s="169"/>
      <c r="O553" s="153" t="str">
        <f t="shared" si="91"/>
        <v xml:space="preserve"> </v>
      </c>
    </row>
    <row r="554" spans="1:15" ht="15" hidden="1" customHeight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90"/>
        <v xml:space="preserve"> </v>
      </c>
      <c r="K554" s="169">
        <v>0</v>
      </c>
      <c r="L554" s="169"/>
      <c r="M554" s="173">
        <f t="shared" si="92"/>
        <v>0</v>
      </c>
      <c r="N554" s="169"/>
      <c r="O554" s="153" t="str">
        <f t="shared" si="91"/>
        <v xml:space="preserve"> </v>
      </c>
    </row>
    <row r="555" spans="1:15" ht="25.5" hidden="1" customHeight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01">G496+G497+G508+G519+G530+G532+G543+G544</f>
        <v>0</v>
      </c>
      <c r="H555" s="177">
        <f t="shared" si="101"/>
        <v>0</v>
      </c>
      <c r="I555" s="177">
        <f t="shared" ref="I555" si="102">I496+I497+I508+I519+I530+I532+I543+I544</f>
        <v>0</v>
      </c>
      <c r="J555" s="175" t="str">
        <f t="shared" si="90"/>
        <v xml:space="preserve"> </v>
      </c>
      <c r="K555" s="169">
        <v>0</v>
      </c>
      <c r="L555" s="169"/>
      <c r="M555" s="173">
        <f t="shared" si="92"/>
        <v>0</v>
      </c>
      <c r="N555" s="169"/>
      <c r="O555" s="153" t="str">
        <f t="shared" si="91"/>
        <v xml:space="preserve"> </v>
      </c>
    </row>
    <row r="556" spans="1:15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1214</v>
      </c>
      <c r="G556" s="64">
        <f t="shared" ref="G556:N556" si="103">G296+G297+G337+G416+G481+G490+G495+G555</f>
        <v>-855</v>
      </c>
      <c r="H556" s="177">
        <f t="shared" si="103"/>
        <v>359</v>
      </c>
      <c r="I556" s="177">
        <f t="shared" si="103"/>
        <v>262</v>
      </c>
      <c r="J556" s="177" t="e">
        <f t="shared" si="103"/>
        <v>#VALUE!</v>
      </c>
      <c r="K556" s="177">
        <v>1024</v>
      </c>
      <c r="L556" s="177">
        <f t="shared" si="103"/>
        <v>0</v>
      </c>
      <c r="M556" s="177">
        <f t="shared" si="103"/>
        <v>1024</v>
      </c>
      <c r="N556" s="177">
        <f t="shared" si="103"/>
        <v>407</v>
      </c>
      <c r="O556" s="153">
        <f t="shared" si="91"/>
        <v>0.3974609375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122"/>
      <c r="E558" s="81"/>
      <c r="F558" s="81"/>
      <c r="G558" s="81"/>
      <c r="H558" s="81"/>
      <c r="I558" s="156"/>
      <c r="J558" s="155"/>
      <c r="K558" s="155"/>
      <c r="L558" s="155"/>
      <c r="M558" s="155"/>
      <c r="N558" s="155"/>
      <c r="O558" s="155"/>
    </row>
    <row r="559" spans="1:15" x14ac:dyDescent="0.2">
      <c r="A559" s="80"/>
      <c r="B559" s="80"/>
      <c r="C559" s="5" t="s">
        <v>801</v>
      </c>
      <c r="D559" s="122"/>
      <c r="E559" s="80"/>
      <c r="F559" s="80"/>
      <c r="G559" s="80"/>
      <c r="H559" s="80"/>
      <c r="I559" s="156"/>
      <c r="J559" s="155"/>
      <c r="K559" s="155"/>
      <c r="L559" s="155"/>
      <c r="M559" s="155"/>
      <c r="N559" s="155"/>
      <c r="O559" s="155"/>
    </row>
    <row r="560" spans="1:15" x14ac:dyDescent="0.2">
      <c r="A560" s="229"/>
      <c r="B560" s="229"/>
      <c r="C560" s="229"/>
      <c r="D560" s="229"/>
      <c r="E560" s="229"/>
      <c r="F560" s="229"/>
      <c r="G560" s="229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</sheetData>
  <mergeCells count="577"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60:G560"/>
    <mergeCell ref="A553:B553"/>
    <mergeCell ref="A554:B554"/>
    <mergeCell ref="A555:B555"/>
    <mergeCell ref="A556:B556"/>
    <mergeCell ref="A549:B549"/>
    <mergeCell ref="A550:B550"/>
    <mergeCell ref="A551:B551"/>
    <mergeCell ref="A552:B552"/>
    <mergeCell ref="A533:B533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18:B318"/>
    <mergeCell ref="A319:B319"/>
    <mergeCell ref="A320:B320"/>
    <mergeCell ref="A313:B313"/>
    <mergeCell ref="A314:B314"/>
    <mergeCell ref="A315:B315"/>
    <mergeCell ref="A316:B316"/>
    <mergeCell ref="A317:B317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25:B25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2:B22"/>
    <mergeCell ref="A23:B23"/>
    <mergeCell ref="A24:B24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J274:J275"/>
    <mergeCell ref="G5:G6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283" zoomScaleNormal="100" zoomScaleSheetLayoutView="100" workbookViewId="0">
      <selection activeCell="N489" sqref="N489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0" hidden="1" customWidth="1"/>
    <col min="9" max="9" width="0" style="159" hidden="1" customWidth="1"/>
    <col min="10" max="10" width="0" style="154" hidden="1" customWidth="1"/>
  </cols>
  <sheetData>
    <row r="1" spans="1:15" ht="15" customHeight="1" x14ac:dyDescent="0.2">
      <c r="D1" s="233" t="s">
        <v>844</v>
      </c>
      <c r="E1" s="233"/>
      <c r="F1" s="233"/>
      <c r="G1" s="233"/>
      <c r="H1" s="233"/>
    </row>
    <row r="2" spans="1:15" x14ac:dyDescent="0.2">
      <c r="C2" s="229" t="s">
        <v>879</v>
      </c>
      <c r="D2" s="229"/>
      <c r="E2" s="229"/>
      <c r="F2" s="229"/>
      <c r="G2" s="229"/>
      <c r="H2" s="229"/>
    </row>
    <row r="3" spans="1:15" ht="15" customHeight="1" x14ac:dyDescent="0.2">
      <c r="C3" s="228" t="s">
        <v>799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69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7" customHeight="1" x14ac:dyDescent="0.2">
      <c r="A6" s="214"/>
      <c r="B6" s="220"/>
      <c r="C6" s="212"/>
      <c r="D6" s="210"/>
      <c r="E6" s="69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17"/>
      <c r="G8" s="17"/>
      <c r="H8" s="17"/>
      <c r="I8" s="156"/>
      <c r="J8" s="153" t="str">
        <f t="shared" ref="J8:J71" si="0">IF(H8=0," ",I8/H8)</f>
        <v xml:space="preserve"> </v>
      </c>
      <c r="K8" s="155">
        <v>0</v>
      </c>
      <c r="L8" s="155"/>
      <c r="M8" s="155">
        <f>K8+L8</f>
        <v>0</v>
      </c>
      <c r="N8" s="155"/>
      <c r="O8" s="153" t="str">
        <f t="shared" ref="O8:O71" si="1">IF(M8=0," ",N8/M8)</f>
        <v xml:space="preserve"> </v>
      </c>
    </row>
    <row r="9" spans="1:15" ht="25.5" x14ac:dyDescent="0.2">
      <c r="A9" s="215" t="s">
        <v>9</v>
      </c>
      <c r="B9" s="216"/>
      <c r="C9" s="3" t="s">
        <v>10</v>
      </c>
      <c r="D9" s="14" t="s">
        <v>11</v>
      </c>
      <c r="E9" s="14"/>
      <c r="F9" s="17"/>
      <c r="G9" s="17"/>
      <c r="H9" s="17"/>
      <c r="I9" s="156"/>
      <c r="J9" s="153" t="str">
        <f t="shared" si="0"/>
        <v xml:space="preserve"> </v>
      </c>
      <c r="K9" s="155">
        <v>0</v>
      </c>
      <c r="L9" s="155"/>
      <c r="M9" s="155">
        <f t="shared" ref="M9:M72" si="2">K9+L9</f>
        <v>0</v>
      </c>
      <c r="N9" s="155"/>
      <c r="O9" s="153" t="str">
        <f t="shared" si="1"/>
        <v xml:space="preserve"> </v>
      </c>
    </row>
    <row r="10" spans="1:15" ht="25.5" x14ac:dyDescent="0.2">
      <c r="A10" s="215" t="s">
        <v>12</v>
      </c>
      <c r="B10" s="216"/>
      <c r="C10" s="3" t="s">
        <v>13</v>
      </c>
      <c r="D10" s="14" t="s">
        <v>14</v>
      </c>
      <c r="E10" s="14"/>
      <c r="F10" s="17"/>
      <c r="G10" s="17"/>
      <c r="H10" s="17"/>
      <c r="I10" s="156"/>
      <c r="J10" s="153" t="str">
        <f t="shared" si="0"/>
        <v xml:space="preserve"> </v>
      </c>
      <c r="K10" s="155">
        <v>0</v>
      </c>
      <c r="L10" s="155"/>
      <c r="M10" s="155">
        <f t="shared" si="2"/>
        <v>0</v>
      </c>
      <c r="N10" s="155"/>
      <c r="O10" s="153" t="str">
        <f t="shared" si="1"/>
        <v xml:space="preserve"> </v>
      </c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17"/>
      <c r="G11" s="17"/>
      <c r="H11" s="17"/>
      <c r="I11" s="156"/>
      <c r="J11" s="153" t="str">
        <f t="shared" si="0"/>
        <v xml:space="preserve"> </v>
      </c>
      <c r="K11" s="155">
        <v>0</v>
      </c>
      <c r="L11" s="155"/>
      <c r="M11" s="155">
        <f t="shared" si="2"/>
        <v>0</v>
      </c>
      <c r="N11" s="155"/>
      <c r="O11" s="153" t="str">
        <f t="shared" si="1"/>
        <v xml:space="preserve"> 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17">
        <v>23</v>
      </c>
      <c r="G12" s="17">
        <v>-23</v>
      </c>
      <c r="H12" s="17">
        <f>SUM(F12:G12)</f>
        <v>0</v>
      </c>
      <c r="I12" s="156">
        <v>0</v>
      </c>
      <c r="J12" s="153" t="str">
        <f t="shared" si="0"/>
        <v xml:space="preserve"> </v>
      </c>
      <c r="K12" s="155">
        <v>0</v>
      </c>
      <c r="L12" s="155"/>
      <c r="M12" s="155">
        <f t="shared" si="2"/>
        <v>0</v>
      </c>
      <c r="N12" s="155"/>
      <c r="O12" s="153" t="str">
        <f t="shared" si="1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17"/>
      <c r="G13" s="17"/>
      <c r="H13" s="17"/>
      <c r="I13" s="156"/>
      <c r="J13" s="153" t="str">
        <f t="shared" si="0"/>
        <v xml:space="preserve"> </v>
      </c>
      <c r="K13" s="155">
        <v>0</v>
      </c>
      <c r="L13" s="155"/>
      <c r="M13" s="155">
        <f t="shared" si="2"/>
        <v>0</v>
      </c>
      <c r="N13" s="155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18">
        <f>SUM(F8:F13)</f>
        <v>23</v>
      </c>
      <c r="G14" s="18">
        <f t="shared" ref="G14:N14" si="3">SUM(G8:G13)</f>
        <v>-23</v>
      </c>
      <c r="H14" s="18">
        <f t="shared" si="3"/>
        <v>0</v>
      </c>
      <c r="I14" s="18">
        <f t="shared" si="3"/>
        <v>0</v>
      </c>
      <c r="J14" s="18">
        <f t="shared" si="3"/>
        <v>0</v>
      </c>
      <c r="K14" s="18">
        <f t="shared" si="3"/>
        <v>0</v>
      </c>
      <c r="L14" s="18">
        <f t="shared" si="3"/>
        <v>0</v>
      </c>
      <c r="M14" s="18">
        <f t="shared" si="3"/>
        <v>0</v>
      </c>
      <c r="N14" s="18">
        <f t="shared" si="3"/>
        <v>0</v>
      </c>
      <c r="O14" s="153" t="str">
        <f t="shared" si="1"/>
        <v xml:space="preserve"> 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17"/>
      <c r="G15" s="17"/>
      <c r="H15" s="17"/>
      <c r="I15" s="77"/>
      <c r="J15" s="153" t="str">
        <f t="shared" si="0"/>
        <v xml:space="preserve"> </v>
      </c>
      <c r="K15" s="155">
        <v>0</v>
      </c>
      <c r="L15" s="155"/>
      <c r="M15" s="155">
        <f t="shared" si="2"/>
        <v>0</v>
      </c>
      <c r="N15" s="155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17"/>
      <c r="G16" s="17"/>
      <c r="H16" s="17"/>
      <c r="I16" s="77"/>
      <c r="J16" s="153" t="str">
        <f t="shared" si="0"/>
        <v xml:space="preserve"> </v>
      </c>
      <c r="K16" s="155">
        <v>0</v>
      </c>
      <c r="L16" s="155"/>
      <c r="M16" s="155">
        <f t="shared" si="2"/>
        <v>0</v>
      </c>
      <c r="N16" s="155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4">SUM(G18:G27)</f>
        <v>0</v>
      </c>
      <c r="H17" s="17">
        <f t="shared" si="4"/>
        <v>0</v>
      </c>
      <c r="I17" s="77">
        <f t="shared" ref="I17" si="5">SUM(I18:I27)</f>
        <v>0</v>
      </c>
      <c r="J17" s="153" t="str">
        <f t="shared" si="0"/>
        <v xml:space="preserve"> </v>
      </c>
      <c r="K17" s="155">
        <v>0</v>
      </c>
      <c r="L17" s="155"/>
      <c r="M17" s="155">
        <f t="shared" si="2"/>
        <v>0</v>
      </c>
      <c r="N17" s="155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17"/>
      <c r="G18" s="17"/>
      <c r="H18" s="17"/>
      <c r="I18" s="77"/>
      <c r="J18" s="153" t="str">
        <f t="shared" si="0"/>
        <v xml:space="preserve"> </v>
      </c>
      <c r="K18" s="155">
        <v>0</v>
      </c>
      <c r="L18" s="155"/>
      <c r="M18" s="155">
        <f t="shared" si="2"/>
        <v>0</v>
      </c>
      <c r="N18" s="155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17"/>
      <c r="G19" s="17"/>
      <c r="H19" s="17"/>
      <c r="I19" s="77"/>
      <c r="J19" s="153" t="str">
        <f t="shared" si="0"/>
        <v xml:space="preserve"> </v>
      </c>
      <c r="K19" s="155">
        <v>0</v>
      </c>
      <c r="L19" s="155"/>
      <c r="M19" s="155">
        <f t="shared" si="2"/>
        <v>0</v>
      </c>
      <c r="N19" s="155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17"/>
      <c r="G20" s="17"/>
      <c r="H20" s="17"/>
      <c r="I20" s="77"/>
      <c r="J20" s="153" t="str">
        <f t="shared" si="0"/>
        <v xml:space="preserve"> </v>
      </c>
      <c r="K20" s="155">
        <v>0</v>
      </c>
      <c r="L20" s="155"/>
      <c r="M20" s="155">
        <f t="shared" si="2"/>
        <v>0</v>
      </c>
      <c r="N20" s="155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17"/>
      <c r="G21" s="17"/>
      <c r="H21" s="17"/>
      <c r="I21" s="77"/>
      <c r="J21" s="153" t="str">
        <f t="shared" si="0"/>
        <v xml:space="preserve"> </v>
      </c>
      <c r="K21" s="155">
        <v>0</v>
      </c>
      <c r="L21" s="155"/>
      <c r="M21" s="155">
        <f t="shared" si="2"/>
        <v>0</v>
      </c>
      <c r="N21" s="155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17"/>
      <c r="G22" s="17"/>
      <c r="H22" s="17"/>
      <c r="I22" s="77"/>
      <c r="J22" s="153" t="str">
        <f t="shared" si="0"/>
        <v xml:space="preserve"> </v>
      </c>
      <c r="K22" s="155">
        <v>0</v>
      </c>
      <c r="L22" s="155"/>
      <c r="M22" s="155">
        <f t="shared" si="2"/>
        <v>0</v>
      </c>
      <c r="N22" s="155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17"/>
      <c r="G23" s="17"/>
      <c r="H23" s="17"/>
      <c r="I23" s="77"/>
      <c r="J23" s="153" t="str">
        <f t="shared" si="0"/>
        <v xml:space="preserve"> </v>
      </c>
      <c r="K23" s="155">
        <v>0</v>
      </c>
      <c r="L23" s="155"/>
      <c r="M23" s="155">
        <f t="shared" si="2"/>
        <v>0</v>
      </c>
      <c r="N23" s="155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17"/>
      <c r="G24" s="17"/>
      <c r="H24" s="17"/>
      <c r="I24" s="77"/>
      <c r="J24" s="153" t="str">
        <f t="shared" si="0"/>
        <v xml:space="preserve"> </v>
      </c>
      <c r="K24" s="155">
        <v>0</v>
      </c>
      <c r="L24" s="155"/>
      <c r="M24" s="155">
        <f t="shared" si="2"/>
        <v>0</v>
      </c>
      <c r="N24" s="155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17"/>
      <c r="G25" s="17"/>
      <c r="H25" s="17"/>
      <c r="I25" s="77"/>
      <c r="J25" s="153" t="str">
        <f t="shared" si="0"/>
        <v xml:space="preserve"> </v>
      </c>
      <c r="K25" s="155">
        <v>0</v>
      </c>
      <c r="L25" s="155"/>
      <c r="M25" s="155">
        <f t="shared" si="2"/>
        <v>0</v>
      </c>
      <c r="N25" s="155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17"/>
      <c r="G26" s="17"/>
      <c r="H26" s="17"/>
      <c r="I26" s="77"/>
      <c r="J26" s="153" t="str">
        <f t="shared" si="0"/>
        <v xml:space="preserve"> </v>
      </c>
      <c r="K26" s="155">
        <v>0</v>
      </c>
      <c r="L26" s="155"/>
      <c r="M26" s="155">
        <f t="shared" si="2"/>
        <v>0</v>
      </c>
      <c r="N26" s="155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17"/>
      <c r="G27" s="17"/>
      <c r="H27" s="17"/>
      <c r="I27" s="77"/>
      <c r="J27" s="153" t="str">
        <f t="shared" si="0"/>
        <v xml:space="preserve"> </v>
      </c>
      <c r="K27" s="155">
        <v>0</v>
      </c>
      <c r="L27" s="155"/>
      <c r="M27" s="155">
        <f t="shared" si="2"/>
        <v>0</v>
      </c>
      <c r="N27" s="155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6">SUM(G29:G38)</f>
        <v>0</v>
      </c>
      <c r="H28" s="17">
        <f t="shared" si="6"/>
        <v>0</v>
      </c>
      <c r="I28" s="77">
        <f t="shared" ref="I28" si="7">SUM(I29:I38)</f>
        <v>0</v>
      </c>
      <c r="J28" s="153" t="str">
        <f t="shared" si="0"/>
        <v xml:space="preserve"> </v>
      </c>
      <c r="K28" s="155">
        <v>0</v>
      </c>
      <c r="L28" s="155"/>
      <c r="M28" s="155">
        <f t="shared" si="2"/>
        <v>0</v>
      </c>
      <c r="N28" s="155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17"/>
      <c r="G29" s="17"/>
      <c r="H29" s="17"/>
      <c r="I29" s="77"/>
      <c r="J29" s="153" t="str">
        <f t="shared" si="0"/>
        <v xml:space="preserve"> </v>
      </c>
      <c r="K29" s="155">
        <v>0</v>
      </c>
      <c r="L29" s="155"/>
      <c r="M29" s="155">
        <f t="shared" si="2"/>
        <v>0</v>
      </c>
      <c r="N29" s="155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17"/>
      <c r="G30" s="17"/>
      <c r="H30" s="17"/>
      <c r="I30" s="77"/>
      <c r="J30" s="153" t="str">
        <f t="shared" si="0"/>
        <v xml:space="preserve"> </v>
      </c>
      <c r="K30" s="155">
        <v>0</v>
      </c>
      <c r="L30" s="155"/>
      <c r="M30" s="155">
        <f t="shared" si="2"/>
        <v>0</v>
      </c>
      <c r="N30" s="155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17"/>
      <c r="G31" s="17"/>
      <c r="H31" s="17"/>
      <c r="I31" s="77"/>
      <c r="J31" s="153" t="str">
        <f t="shared" si="0"/>
        <v xml:space="preserve"> </v>
      </c>
      <c r="K31" s="155">
        <v>0</v>
      </c>
      <c r="L31" s="155"/>
      <c r="M31" s="155">
        <f t="shared" si="2"/>
        <v>0</v>
      </c>
      <c r="N31" s="155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17"/>
      <c r="G32" s="17"/>
      <c r="H32" s="17"/>
      <c r="I32" s="77"/>
      <c r="J32" s="153" t="str">
        <f t="shared" si="0"/>
        <v xml:space="preserve"> </v>
      </c>
      <c r="K32" s="155">
        <v>0</v>
      </c>
      <c r="L32" s="155"/>
      <c r="M32" s="155">
        <f t="shared" si="2"/>
        <v>0</v>
      </c>
      <c r="N32" s="155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17"/>
      <c r="G33" s="17"/>
      <c r="H33" s="17"/>
      <c r="I33" s="77"/>
      <c r="J33" s="153" t="str">
        <f t="shared" si="0"/>
        <v xml:space="preserve"> </v>
      </c>
      <c r="K33" s="155">
        <v>0</v>
      </c>
      <c r="L33" s="155"/>
      <c r="M33" s="155">
        <f t="shared" si="2"/>
        <v>0</v>
      </c>
      <c r="N33" s="155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17"/>
      <c r="G34" s="17"/>
      <c r="H34" s="17"/>
      <c r="I34" s="77"/>
      <c r="J34" s="153" t="str">
        <f t="shared" si="0"/>
        <v xml:space="preserve"> </v>
      </c>
      <c r="K34" s="155">
        <v>0</v>
      </c>
      <c r="L34" s="155"/>
      <c r="M34" s="155">
        <f t="shared" si="2"/>
        <v>0</v>
      </c>
      <c r="N34" s="155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17"/>
      <c r="G35" s="17"/>
      <c r="H35" s="17"/>
      <c r="I35" s="77"/>
      <c r="J35" s="153" t="str">
        <f t="shared" si="0"/>
        <v xml:space="preserve"> </v>
      </c>
      <c r="K35" s="155">
        <v>0</v>
      </c>
      <c r="L35" s="155"/>
      <c r="M35" s="155">
        <f t="shared" si="2"/>
        <v>0</v>
      </c>
      <c r="N35" s="155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17"/>
      <c r="G36" s="17"/>
      <c r="H36" s="17"/>
      <c r="I36" s="77"/>
      <c r="J36" s="153" t="str">
        <f t="shared" si="0"/>
        <v xml:space="preserve"> </v>
      </c>
      <c r="K36" s="155">
        <v>0</v>
      </c>
      <c r="L36" s="155"/>
      <c r="M36" s="155">
        <f t="shared" si="2"/>
        <v>0</v>
      </c>
      <c r="N36" s="155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17"/>
      <c r="G37" s="17"/>
      <c r="H37" s="17"/>
      <c r="I37" s="77"/>
      <c r="J37" s="153" t="str">
        <f t="shared" si="0"/>
        <v xml:space="preserve"> </v>
      </c>
      <c r="K37" s="155">
        <v>0</v>
      </c>
      <c r="L37" s="155"/>
      <c r="M37" s="155">
        <f t="shared" si="2"/>
        <v>0</v>
      </c>
      <c r="N37" s="155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17"/>
      <c r="G38" s="17"/>
      <c r="H38" s="17"/>
      <c r="I38" s="77"/>
      <c r="J38" s="153" t="str">
        <f t="shared" si="0"/>
        <v xml:space="preserve"> </v>
      </c>
      <c r="K38" s="155">
        <v>0</v>
      </c>
      <c r="L38" s="155"/>
      <c r="M38" s="155">
        <f t="shared" si="2"/>
        <v>0</v>
      </c>
      <c r="N38" s="155"/>
      <c r="O38" s="153" t="str">
        <f t="shared" si="1"/>
        <v xml:space="preserve"> </v>
      </c>
    </row>
    <row r="39" spans="1:15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17">
        <f>SUM(F40:F49)</f>
        <v>0</v>
      </c>
      <c r="G39" s="17">
        <f t="shared" ref="G39:H39" si="8">SUM(G40:G49)</f>
        <v>0</v>
      </c>
      <c r="H39" s="17">
        <f t="shared" si="8"/>
        <v>0</v>
      </c>
      <c r="I39" s="77">
        <f t="shared" ref="I39" si="9">SUM(I40:I49)</f>
        <v>0</v>
      </c>
      <c r="J39" s="153" t="str">
        <f t="shared" si="0"/>
        <v xml:space="preserve"> </v>
      </c>
      <c r="K39" s="155">
        <v>0</v>
      </c>
      <c r="L39" s="155"/>
      <c r="M39" s="155">
        <f t="shared" si="2"/>
        <v>0</v>
      </c>
      <c r="N39" s="155"/>
      <c r="O39" s="153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17"/>
      <c r="G40" s="17"/>
      <c r="H40" s="17"/>
      <c r="I40" s="77"/>
      <c r="J40" s="153" t="str">
        <f t="shared" si="0"/>
        <v xml:space="preserve"> </v>
      </c>
      <c r="K40" s="155">
        <v>0</v>
      </c>
      <c r="L40" s="155"/>
      <c r="M40" s="155">
        <f t="shared" si="2"/>
        <v>0</v>
      </c>
      <c r="N40" s="155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17"/>
      <c r="G41" s="17"/>
      <c r="H41" s="17"/>
      <c r="I41" s="77"/>
      <c r="J41" s="153" t="str">
        <f t="shared" si="0"/>
        <v xml:space="preserve"> </v>
      </c>
      <c r="K41" s="155">
        <v>0</v>
      </c>
      <c r="L41" s="155"/>
      <c r="M41" s="155">
        <f t="shared" si="2"/>
        <v>0</v>
      </c>
      <c r="N41" s="155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17"/>
      <c r="G42" s="17"/>
      <c r="H42" s="17"/>
      <c r="I42" s="77"/>
      <c r="J42" s="153" t="str">
        <f t="shared" si="0"/>
        <v xml:space="preserve"> </v>
      </c>
      <c r="K42" s="155">
        <v>0</v>
      </c>
      <c r="L42" s="155"/>
      <c r="M42" s="155">
        <f t="shared" si="2"/>
        <v>0</v>
      </c>
      <c r="N42" s="155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17"/>
      <c r="G43" s="17"/>
      <c r="H43" s="17"/>
      <c r="I43" s="77"/>
      <c r="J43" s="153" t="str">
        <f t="shared" si="0"/>
        <v xml:space="preserve"> </v>
      </c>
      <c r="K43" s="155">
        <v>0</v>
      </c>
      <c r="L43" s="155"/>
      <c r="M43" s="155">
        <f t="shared" si="2"/>
        <v>0</v>
      </c>
      <c r="N43" s="155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17"/>
      <c r="G44" s="17"/>
      <c r="H44" s="17"/>
      <c r="I44" s="77"/>
      <c r="J44" s="153" t="str">
        <f t="shared" si="0"/>
        <v xml:space="preserve"> </v>
      </c>
      <c r="K44" s="155">
        <v>0</v>
      </c>
      <c r="L44" s="155"/>
      <c r="M44" s="155">
        <f t="shared" si="2"/>
        <v>0</v>
      </c>
      <c r="N44" s="155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17"/>
      <c r="G45" s="17"/>
      <c r="H45" s="17"/>
      <c r="I45" s="77"/>
      <c r="J45" s="153" t="str">
        <f t="shared" si="0"/>
        <v xml:space="preserve"> </v>
      </c>
      <c r="K45" s="155">
        <v>0</v>
      </c>
      <c r="L45" s="155"/>
      <c r="M45" s="155">
        <f t="shared" si="2"/>
        <v>0</v>
      </c>
      <c r="N45" s="155"/>
      <c r="O45" s="153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17"/>
      <c r="G46" s="17"/>
      <c r="H46" s="17"/>
      <c r="I46" s="77"/>
      <c r="J46" s="153" t="str">
        <f t="shared" si="0"/>
        <v xml:space="preserve"> </v>
      </c>
      <c r="K46" s="155">
        <v>0</v>
      </c>
      <c r="L46" s="155"/>
      <c r="M46" s="155">
        <f t="shared" si="2"/>
        <v>0</v>
      </c>
      <c r="N46" s="196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17"/>
      <c r="G47" s="17"/>
      <c r="H47" s="17"/>
      <c r="I47" s="77"/>
      <c r="J47" s="153" t="str">
        <f t="shared" si="0"/>
        <v xml:space="preserve"> </v>
      </c>
      <c r="K47" s="155">
        <v>0</v>
      </c>
      <c r="L47" s="155"/>
      <c r="M47" s="155">
        <f t="shared" si="2"/>
        <v>0</v>
      </c>
      <c r="N47" s="155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17"/>
      <c r="G48" s="17"/>
      <c r="H48" s="17"/>
      <c r="I48" s="77"/>
      <c r="J48" s="153" t="str">
        <f t="shared" si="0"/>
        <v xml:space="preserve"> </v>
      </c>
      <c r="K48" s="155">
        <v>0</v>
      </c>
      <c r="L48" s="155"/>
      <c r="M48" s="155">
        <f t="shared" si="2"/>
        <v>0</v>
      </c>
      <c r="N48" s="155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17"/>
      <c r="G49" s="17"/>
      <c r="H49" s="17"/>
      <c r="I49" s="77"/>
      <c r="J49" s="153" t="str">
        <f t="shared" si="0"/>
        <v xml:space="preserve"> </v>
      </c>
      <c r="K49" s="155">
        <v>0</v>
      </c>
      <c r="L49" s="155"/>
      <c r="M49" s="155">
        <f t="shared" si="2"/>
        <v>0</v>
      </c>
      <c r="N49" s="155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18">
        <f>F14+F15+F16+F17+F28+F39</f>
        <v>23</v>
      </c>
      <c r="G50" s="18">
        <f t="shared" ref="G50:N50" si="10">G14+G15+G16+G17+G28+G39</f>
        <v>-23</v>
      </c>
      <c r="H50" s="18">
        <f t="shared" si="10"/>
        <v>0</v>
      </c>
      <c r="I50" s="18">
        <f t="shared" si="10"/>
        <v>0</v>
      </c>
      <c r="J50" s="18" t="e">
        <f t="shared" si="10"/>
        <v>#VALUE!</v>
      </c>
      <c r="K50" s="18">
        <f t="shared" si="10"/>
        <v>0</v>
      </c>
      <c r="L50" s="18">
        <f t="shared" si="10"/>
        <v>0</v>
      </c>
      <c r="M50" s="18">
        <f t="shared" si="10"/>
        <v>0</v>
      </c>
      <c r="N50" s="18">
        <f t="shared" si="10"/>
        <v>0</v>
      </c>
      <c r="O50" s="153" t="str">
        <f t="shared" si="1"/>
        <v xml:space="preserve"> 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17"/>
      <c r="G51" s="17"/>
      <c r="H51" s="17"/>
      <c r="I51" s="77"/>
      <c r="J51" s="153" t="str">
        <f t="shared" si="0"/>
        <v xml:space="preserve"> </v>
      </c>
      <c r="K51" s="155">
        <v>0</v>
      </c>
      <c r="L51" s="155"/>
      <c r="M51" s="155">
        <f t="shared" si="2"/>
        <v>0</v>
      </c>
      <c r="N51" s="155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17"/>
      <c r="G52" s="17"/>
      <c r="H52" s="17"/>
      <c r="I52" s="77"/>
      <c r="J52" s="153" t="str">
        <f t="shared" si="0"/>
        <v xml:space="preserve"> </v>
      </c>
      <c r="K52" s="155">
        <v>0</v>
      </c>
      <c r="L52" s="155"/>
      <c r="M52" s="155">
        <f t="shared" si="2"/>
        <v>0</v>
      </c>
      <c r="N52" s="155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11">SUM(G54:G63)</f>
        <v>0</v>
      </c>
      <c r="H53" s="17">
        <f t="shared" si="11"/>
        <v>0</v>
      </c>
      <c r="I53" s="77">
        <f t="shared" ref="I53" si="12">SUM(I54:I63)</f>
        <v>0</v>
      </c>
      <c r="J53" s="153" t="str">
        <f t="shared" si="0"/>
        <v xml:space="preserve"> </v>
      </c>
      <c r="K53" s="155">
        <v>0</v>
      </c>
      <c r="L53" s="155"/>
      <c r="M53" s="155">
        <f t="shared" si="2"/>
        <v>0</v>
      </c>
      <c r="N53" s="155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17"/>
      <c r="G54" s="17"/>
      <c r="H54" s="17"/>
      <c r="I54" s="77"/>
      <c r="J54" s="153" t="str">
        <f t="shared" si="0"/>
        <v xml:space="preserve"> </v>
      </c>
      <c r="K54" s="155">
        <v>0</v>
      </c>
      <c r="L54" s="155"/>
      <c r="M54" s="155">
        <f t="shared" si="2"/>
        <v>0</v>
      </c>
      <c r="N54" s="155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17"/>
      <c r="G55" s="17"/>
      <c r="H55" s="17"/>
      <c r="I55" s="77"/>
      <c r="J55" s="153" t="str">
        <f t="shared" si="0"/>
        <v xml:space="preserve"> </v>
      </c>
      <c r="K55" s="155">
        <v>0</v>
      </c>
      <c r="L55" s="155"/>
      <c r="M55" s="155">
        <f t="shared" si="2"/>
        <v>0</v>
      </c>
      <c r="N55" s="155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17"/>
      <c r="G56" s="17"/>
      <c r="H56" s="17"/>
      <c r="I56" s="77"/>
      <c r="J56" s="153" t="str">
        <f t="shared" si="0"/>
        <v xml:space="preserve"> </v>
      </c>
      <c r="K56" s="155">
        <v>0</v>
      </c>
      <c r="L56" s="155"/>
      <c r="M56" s="155">
        <f t="shared" si="2"/>
        <v>0</v>
      </c>
      <c r="N56" s="155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17"/>
      <c r="G57" s="17"/>
      <c r="H57" s="17"/>
      <c r="I57" s="77"/>
      <c r="J57" s="153" t="str">
        <f t="shared" si="0"/>
        <v xml:space="preserve"> </v>
      </c>
      <c r="K57" s="155">
        <v>0</v>
      </c>
      <c r="L57" s="155"/>
      <c r="M57" s="155">
        <f t="shared" si="2"/>
        <v>0</v>
      </c>
      <c r="N57" s="155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17"/>
      <c r="G58" s="17"/>
      <c r="H58" s="17"/>
      <c r="I58" s="77"/>
      <c r="J58" s="153" t="str">
        <f t="shared" si="0"/>
        <v xml:space="preserve"> </v>
      </c>
      <c r="K58" s="155">
        <v>0</v>
      </c>
      <c r="L58" s="155"/>
      <c r="M58" s="155">
        <f t="shared" si="2"/>
        <v>0</v>
      </c>
      <c r="N58" s="155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17"/>
      <c r="G59" s="17"/>
      <c r="H59" s="17"/>
      <c r="I59" s="77"/>
      <c r="J59" s="153" t="str">
        <f t="shared" si="0"/>
        <v xml:space="preserve"> </v>
      </c>
      <c r="K59" s="155">
        <v>0</v>
      </c>
      <c r="L59" s="155"/>
      <c r="M59" s="155">
        <f t="shared" si="2"/>
        <v>0</v>
      </c>
      <c r="N59" s="155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17"/>
      <c r="G60" s="17"/>
      <c r="H60" s="17"/>
      <c r="I60" s="77"/>
      <c r="J60" s="153" t="str">
        <f t="shared" si="0"/>
        <v xml:space="preserve"> </v>
      </c>
      <c r="K60" s="155">
        <v>0</v>
      </c>
      <c r="L60" s="155"/>
      <c r="M60" s="155">
        <f t="shared" si="2"/>
        <v>0</v>
      </c>
      <c r="N60" s="155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17"/>
      <c r="G61" s="17"/>
      <c r="H61" s="17"/>
      <c r="I61" s="77"/>
      <c r="J61" s="153" t="str">
        <f t="shared" si="0"/>
        <v xml:space="preserve"> </v>
      </c>
      <c r="K61" s="155">
        <v>0</v>
      </c>
      <c r="L61" s="155"/>
      <c r="M61" s="155">
        <f t="shared" si="2"/>
        <v>0</v>
      </c>
      <c r="N61" s="155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17"/>
      <c r="G62" s="17"/>
      <c r="H62" s="17"/>
      <c r="I62" s="77"/>
      <c r="J62" s="153" t="str">
        <f t="shared" si="0"/>
        <v xml:space="preserve"> </v>
      </c>
      <c r="K62" s="155">
        <v>0</v>
      </c>
      <c r="L62" s="155"/>
      <c r="M62" s="155">
        <f t="shared" si="2"/>
        <v>0</v>
      </c>
      <c r="N62" s="155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17"/>
      <c r="G63" s="17"/>
      <c r="H63" s="17"/>
      <c r="I63" s="77"/>
      <c r="J63" s="153" t="str">
        <f t="shared" si="0"/>
        <v xml:space="preserve"> </v>
      </c>
      <c r="K63" s="155">
        <v>0</v>
      </c>
      <c r="L63" s="155"/>
      <c r="M63" s="155">
        <f t="shared" si="2"/>
        <v>0</v>
      </c>
      <c r="N63" s="155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13">SUM(G65:G74)</f>
        <v>0</v>
      </c>
      <c r="H64" s="17">
        <f t="shared" si="13"/>
        <v>0</v>
      </c>
      <c r="I64" s="77">
        <f t="shared" ref="I64" si="14">SUM(I65:I74)</f>
        <v>0</v>
      </c>
      <c r="J64" s="153" t="str">
        <f t="shared" si="0"/>
        <v xml:space="preserve"> </v>
      </c>
      <c r="K64" s="155">
        <v>0</v>
      </c>
      <c r="L64" s="155"/>
      <c r="M64" s="155">
        <f t="shared" si="2"/>
        <v>0</v>
      </c>
      <c r="N64" s="155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17"/>
      <c r="G65" s="17"/>
      <c r="H65" s="17"/>
      <c r="I65" s="77"/>
      <c r="J65" s="153" t="str">
        <f t="shared" si="0"/>
        <v xml:space="preserve"> </v>
      </c>
      <c r="K65" s="155">
        <v>0</v>
      </c>
      <c r="L65" s="155"/>
      <c r="M65" s="155">
        <f t="shared" si="2"/>
        <v>0</v>
      </c>
      <c r="N65" s="155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17"/>
      <c r="G66" s="17"/>
      <c r="H66" s="17"/>
      <c r="I66" s="77"/>
      <c r="J66" s="153" t="str">
        <f t="shared" si="0"/>
        <v xml:space="preserve"> </v>
      </c>
      <c r="K66" s="155">
        <v>0</v>
      </c>
      <c r="L66" s="155"/>
      <c r="M66" s="155">
        <f t="shared" si="2"/>
        <v>0</v>
      </c>
      <c r="N66" s="155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17"/>
      <c r="G67" s="17"/>
      <c r="H67" s="17"/>
      <c r="I67" s="77"/>
      <c r="J67" s="153" t="str">
        <f t="shared" si="0"/>
        <v xml:space="preserve"> </v>
      </c>
      <c r="K67" s="155">
        <v>0</v>
      </c>
      <c r="L67" s="155"/>
      <c r="M67" s="155">
        <f t="shared" si="2"/>
        <v>0</v>
      </c>
      <c r="N67" s="155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17"/>
      <c r="G68" s="17"/>
      <c r="H68" s="17"/>
      <c r="I68" s="77"/>
      <c r="J68" s="153" t="str">
        <f t="shared" si="0"/>
        <v xml:space="preserve"> </v>
      </c>
      <c r="K68" s="155">
        <v>0</v>
      </c>
      <c r="L68" s="155"/>
      <c r="M68" s="155">
        <f t="shared" si="2"/>
        <v>0</v>
      </c>
      <c r="N68" s="155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17"/>
      <c r="G69" s="17"/>
      <c r="H69" s="17"/>
      <c r="I69" s="77"/>
      <c r="J69" s="153" t="str">
        <f t="shared" si="0"/>
        <v xml:space="preserve"> </v>
      </c>
      <c r="K69" s="155">
        <v>0</v>
      </c>
      <c r="L69" s="155"/>
      <c r="M69" s="155">
        <f t="shared" si="2"/>
        <v>0</v>
      </c>
      <c r="N69" s="155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17"/>
      <c r="G70" s="17"/>
      <c r="H70" s="17"/>
      <c r="I70" s="77"/>
      <c r="J70" s="153" t="str">
        <f t="shared" si="0"/>
        <v xml:space="preserve"> </v>
      </c>
      <c r="K70" s="155">
        <v>0</v>
      </c>
      <c r="L70" s="155"/>
      <c r="M70" s="155">
        <f t="shared" si="2"/>
        <v>0</v>
      </c>
      <c r="N70" s="155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17"/>
      <c r="G71" s="17"/>
      <c r="H71" s="17"/>
      <c r="I71" s="77"/>
      <c r="J71" s="153" t="str">
        <f t="shared" si="0"/>
        <v xml:space="preserve"> </v>
      </c>
      <c r="K71" s="155">
        <v>0</v>
      </c>
      <c r="L71" s="155"/>
      <c r="M71" s="155">
        <f t="shared" si="2"/>
        <v>0</v>
      </c>
      <c r="N71" s="155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17"/>
      <c r="G72" s="17"/>
      <c r="H72" s="17"/>
      <c r="I72" s="77"/>
      <c r="J72" s="153" t="str">
        <f t="shared" ref="J72:J135" si="15">IF(H72=0," ",I72/H72)</f>
        <v xml:space="preserve"> </v>
      </c>
      <c r="K72" s="155">
        <v>0</v>
      </c>
      <c r="L72" s="155"/>
      <c r="M72" s="155">
        <f t="shared" si="2"/>
        <v>0</v>
      </c>
      <c r="N72" s="155"/>
      <c r="O72" s="153" t="str">
        <f t="shared" ref="O72:O135" si="16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17"/>
      <c r="G73" s="17"/>
      <c r="H73" s="17"/>
      <c r="I73" s="77"/>
      <c r="J73" s="153" t="str">
        <f t="shared" si="15"/>
        <v xml:space="preserve"> </v>
      </c>
      <c r="K73" s="155">
        <v>0</v>
      </c>
      <c r="L73" s="155"/>
      <c r="M73" s="155">
        <f t="shared" ref="M73:M136" si="17">K73+L73</f>
        <v>0</v>
      </c>
      <c r="N73" s="155"/>
      <c r="O73" s="153" t="str">
        <f t="shared" si="16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17"/>
      <c r="G74" s="17"/>
      <c r="H74" s="17"/>
      <c r="I74" s="77"/>
      <c r="J74" s="153" t="str">
        <f t="shared" si="15"/>
        <v xml:space="preserve"> </v>
      </c>
      <c r="K74" s="155">
        <v>0</v>
      </c>
      <c r="L74" s="155"/>
      <c r="M74" s="155">
        <f t="shared" si="17"/>
        <v>0</v>
      </c>
      <c r="N74" s="155"/>
      <c r="O74" s="153" t="str">
        <f t="shared" si="16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18">SUM(G76:G85)</f>
        <v>0</v>
      </c>
      <c r="H75" s="17">
        <f t="shared" si="18"/>
        <v>0</v>
      </c>
      <c r="I75" s="77">
        <f t="shared" ref="I75" si="19">SUM(I76:I85)</f>
        <v>0</v>
      </c>
      <c r="J75" s="153" t="str">
        <f t="shared" si="15"/>
        <v xml:space="preserve"> </v>
      </c>
      <c r="K75" s="155">
        <v>0</v>
      </c>
      <c r="L75" s="155"/>
      <c r="M75" s="155">
        <f t="shared" si="17"/>
        <v>0</v>
      </c>
      <c r="N75" s="155"/>
      <c r="O75" s="153" t="str">
        <f t="shared" si="16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17"/>
      <c r="G76" s="17"/>
      <c r="H76" s="17"/>
      <c r="I76" s="77"/>
      <c r="J76" s="153" t="str">
        <f t="shared" si="15"/>
        <v xml:space="preserve"> </v>
      </c>
      <c r="K76" s="155">
        <v>0</v>
      </c>
      <c r="L76" s="155"/>
      <c r="M76" s="155">
        <f t="shared" si="17"/>
        <v>0</v>
      </c>
      <c r="N76" s="155"/>
      <c r="O76" s="153" t="str">
        <f t="shared" si="16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17"/>
      <c r="G77" s="17"/>
      <c r="H77" s="17"/>
      <c r="I77" s="77"/>
      <c r="J77" s="153" t="str">
        <f t="shared" si="15"/>
        <v xml:space="preserve"> </v>
      </c>
      <c r="K77" s="155">
        <v>0</v>
      </c>
      <c r="L77" s="155"/>
      <c r="M77" s="155">
        <f t="shared" si="17"/>
        <v>0</v>
      </c>
      <c r="N77" s="155"/>
      <c r="O77" s="153" t="str">
        <f t="shared" si="16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17"/>
      <c r="G78" s="17"/>
      <c r="H78" s="17"/>
      <c r="I78" s="77"/>
      <c r="J78" s="153" t="str">
        <f t="shared" si="15"/>
        <v xml:space="preserve"> </v>
      </c>
      <c r="K78" s="155">
        <v>0</v>
      </c>
      <c r="L78" s="155"/>
      <c r="M78" s="155">
        <f t="shared" si="17"/>
        <v>0</v>
      </c>
      <c r="N78" s="155"/>
      <c r="O78" s="153" t="str">
        <f t="shared" si="16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17"/>
      <c r="G79" s="17"/>
      <c r="H79" s="17"/>
      <c r="I79" s="77"/>
      <c r="J79" s="153" t="str">
        <f t="shared" si="15"/>
        <v xml:space="preserve"> </v>
      </c>
      <c r="K79" s="155">
        <v>0</v>
      </c>
      <c r="L79" s="155"/>
      <c r="M79" s="155">
        <f t="shared" si="17"/>
        <v>0</v>
      </c>
      <c r="N79" s="155"/>
      <c r="O79" s="153" t="str">
        <f t="shared" si="16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17"/>
      <c r="G80" s="17"/>
      <c r="H80" s="17"/>
      <c r="I80" s="77"/>
      <c r="J80" s="153" t="str">
        <f t="shared" si="15"/>
        <v xml:space="preserve"> </v>
      </c>
      <c r="K80" s="155">
        <v>0</v>
      </c>
      <c r="L80" s="155"/>
      <c r="M80" s="155">
        <f t="shared" si="17"/>
        <v>0</v>
      </c>
      <c r="N80" s="155"/>
      <c r="O80" s="153" t="str">
        <f t="shared" si="16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17"/>
      <c r="G81" s="17"/>
      <c r="H81" s="17"/>
      <c r="I81" s="77"/>
      <c r="J81" s="153" t="str">
        <f t="shared" si="15"/>
        <v xml:space="preserve"> </v>
      </c>
      <c r="K81" s="155">
        <v>0</v>
      </c>
      <c r="L81" s="155"/>
      <c r="M81" s="155">
        <f t="shared" si="17"/>
        <v>0</v>
      </c>
      <c r="N81" s="155"/>
      <c r="O81" s="153" t="str">
        <f t="shared" si="16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17"/>
      <c r="G82" s="17"/>
      <c r="H82" s="17"/>
      <c r="I82" s="77"/>
      <c r="J82" s="153" t="str">
        <f t="shared" si="15"/>
        <v xml:space="preserve"> </v>
      </c>
      <c r="K82" s="155">
        <v>0</v>
      </c>
      <c r="L82" s="155"/>
      <c r="M82" s="155">
        <f t="shared" si="17"/>
        <v>0</v>
      </c>
      <c r="N82" s="155"/>
      <c r="O82" s="153" t="str">
        <f t="shared" si="16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17"/>
      <c r="G83" s="17"/>
      <c r="H83" s="17"/>
      <c r="I83" s="77"/>
      <c r="J83" s="153" t="str">
        <f t="shared" si="15"/>
        <v xml:space="preserve"> </v>
      </c>
      <c r="K83" s="155">
        <v>0</v>
      </c>
      <c r="L83" s="155"/>
      <c r="M83" s="155">
        <f t="shared" si="17"/>
        <v>0</v>
      </c>
      <c r="N83" s="155"/>
      <c r="O83" s="153" t="str">
        <f t="shared" si="16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17"/>
      <c r="G84" s="17"/>
      <c r="H84" s="17"/>
      <c r="I84" s="77"/>
      <c r="J84" s="153" t="str">
        <f t="shared" si="15"/>
        <v xml:space="preserve"> </v>
      </c>
      <c r="K84" s="155">
        <v>0</v>
      </c>
      <c r="L84" s="155"/>
      <c r="M84" s="155">
        <f t="shared" si="17"/>
        <v>0</v>
      </c>
      <c r="N84" s="155"/>
      <c r="O84" s="153" t="str">
        <f t="shared" si="16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17"/>
      <c r="G85" s="17"/>
      <c r="H85" s="17"/>
      <c r="I85" s="77"/>
      <c r="J85" s="153" t="str">
        <f t="shared" si="15"/>
        <v xml:space="preserve"> </v>
      </c>
      <c r="K85" s="155">
        <v>0</v>
      </c>
      <c r="L85" s="155"/>
      <c r="M85" s="155">
        <f t="shared" si="17"/>
        <v>0</v>
      </c>
      <c r="N85" s="155"/>
      <c r="O85" s="153" t="str">
        <f t="shared" si="16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20">G51+G52+G53+G64+G75</f>
        <v>0</v>
      </c>
      <c r="H86" s="18">
        <f t="shared" si="20"/>
        <v>0</v>
      </c>
      <c r="I86" s="78">
        <f t="shared" ref="I86" si="21">I51+I52+I53+I64+I75</f>
        <v>0</v>
      </c>
      <c r="J86" s="153" t="str">
        <f t="shared" si="15"/>
        <v xml:space="preserve"> </v>
      </c>
      <c r="K86" s="155">
        <v>0</v>
      </c>
      <c r="L86" s="155"/>
      <c r="M86" s="155">
        <f t="shared" si="17"/>
        <v>0</v>
      </c>
      <c r="N86" s="155"/>
      <c r="O86" s="153" t="str">
        <f t="shared" si="16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22">SUM(G88:G90)</f>
        <v>0</v>
      </c>
      <c r="H87" s="17">
        <f t="shared" si="22"/>
        <v>0</v>
      </c>
      <c r="I87" s="77">
        <f t="shared" ref="I87" si="23">SUM(I88:I90)</f>
        <v>0</v>
      </c>
      <c r="J87" s="153" t="str">
        <f t="shared" si="15"/>
        <v xml:space="preserve"> </v>
      </c>
      <c r="K87" s="155">
        <v>0</v>
      </c>
      <c r="L87" s="155"/>
      <c r="M87" s="155">
        <f t="shared" si="17"/>
        <v>0</v>
      </c>
      <c r="N87" s="155"/>
      <c r="O87" s="153" t="str">
        <f t="shared" si="16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17"/>
      <c r="G88" s="17"/>
      <c r="H88" s="17"/>
      <c r="I88" s="77"/>
      <c r="J88" s="153" t="str">
        <f t="shared" si="15"/>
        <v xml:space="preserve"> </v>
      </c>
      <c r="K88" s="155">
        <v>0</v>
      </c>
      <c r="L88" s="155"/>
      <c r="M88" s="155">
        <f t="shared" si="17"/>
        <v>0</v>
      </c>
      <c r="N88" s="155"/>
      <c r="O88" s="153" t="str">
        <f t="shared" si="16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17"/>
      <c r="G89" s="17"/>
      <c r="H89" s="17"/>
      <c r="I89" s="77"/>
      <c r="J89" s="153" t="str">
        <f t="shared" si="15"/>
        <v xml:space="preserve"> </v>
      </c>
      <c r="K89" s="155">
        <v>0</v>
      </c>
      <c r="L89" s="155"/>
      <c r="M89" s="155">
        <f t="shared" si="17"/>
        <v>0</v>
      </c>
      <c r="N89" s="155"/>
      <c r="O89" s="153" t="str">
        <f t="shared" si="16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17"/>
      <c r="G90" s="17"/>
      <c r="H90" s="17"/>
      <c r="I90" s="77"/>
      <c r="J90" s="153" t="str">
        <f t="shared" si="15"/>
        <v xml:space="preserve"> </v>
      </c>
      <c r="K90" s="155">
        <v>0</v>
      </c>
      <c r="L90" s="155"/>
      <c r="M90" s="155">
        <f t="shared" si="17"/>
        <v>0</v>
      </c>
      <c r="N90" s="155"/>
      <c r="O90" s="153" t="str">
        <f t="shared" si="16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24">SUM(G92:G99)</f>
        <v>0</v>
      </c>
      <c r="H91" s="17">
        <f t="shared" si="24"/>
        <v>0</v>
      </c>
      <c r="I91" s="77">
        <f t="shared" ref="I91" si="25">SUM(I92:I99)</f>
        <v>0</v>
      </c>
      <c r="J91" s="153" t="str">
        <f t="shared" si="15"/>
        <v xml:space="preserve"> </v>
      </c>
      <c r="K91" s="155">
        <v>0</v>
      </c>
      <c r="L91" s="155"/>
      <c r="M91" s="155">
        <f t="shared" si="17"/>
        <v>0</v>
      </c>
      <c r="N91" s="155"/>
      <c r="O91" s="153" t="str">
        <f t="shared" si="16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17"/>
      <c r="G92" s="17"/>
      <c r="H92" s="17"/>
      <c r="I92" s="77"/>
      <c r="J92" s="153" t="str">
        <f t="shared" si="15"/>
        <v xml:space="preserve"> </v>
      </c>
      <c r="K92" s="155">
        <v>0</v>
      </c>
      <c r="L92" s="155"/>
      <c r="M92" s="155">
        <f t="shared" si="17"/>
        <v>0</v>
      </c>
      <c r="N92" s="155"/>
      <c r="O92" s="153" t="str">
        <f t="shared" si="16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17"/>
      <c r="G93" s="17"/>
      <c r="H93" s="17"/>
      <c r="I93" s="77"/>
      <c r="J93" s="153" t="str">
        <f t="shared" si="15"/>
        <v xml:space="preserve"> </v>
      </c>
      <c r="K93" s="155">
        <v>0</v>
      </c>
      <c r="L93" s="155"/>
      <c r="M93" s="155">
        <f t="shared" si="17"/>
        <v>0</v>
      </c>
      <c r="N93" s="155"/>
      <c r="O93" s="153" t="str">
        <f t="shared" si="16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17"/>
      <c r="G94" s="17"/>
      <c r="H94" s="17"/>
      <c r="I94" s="77"/>
      <c r="J94" s="153" t="str">
        <f t="shared" si="15"/>
        <v xml:space="preserve"> </v>
      </c>
      <c r="K94" s="155">
        <v>0</v>
      </c>
      <c r="L94" s="155"/>
      <c r="M94" s="155">
        <f t="shared" si="17"/>
        <v>0</v>
      </c>
      <c r="N94" s="155"/>
      <c r="O94" s="153" t="str">
        <f t="shared" si="16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17"/>
      <c r="G95" s="17"/>
      <c r="H95" s="17"/>
      <c r="I95" s="77"/>
      <c r="J95" s="153" t="str">
        <f t="shared" si="15"/>
        <v xml:space="preserve"> </v>
      </c>
      <c r="K95" s="155">
        <v>0</v>
      </c>
      <c r="L95" s="155"/>
      <c r="M95" s="155">
        <f t="shared" si="17"/>
        <v>0</v>
      </c>
      <c r="N95" s="155"/>
      <c r="O95" s="153" t="str">
        <f t="shared" si="16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17"/>
      <c r="G96" s="17"/>
      <c r="H96" s="17"/>
      <c r="I96" s="77"/>
      <c r="J96" s="153" t="str">
        <f t="shared" si="15"/>
        <v xml:space="preserve"> </v>
      </c>
      <c r="K96" s="155">
        <v>0</v>
      </c>
      <c r="L96" s="155"/>
      <c r="M96" s="155">
        <f t="shared" si="17"/>
        <v>0</v>
      </c>
      <c r="N96" s="155"/>
      <c r="O96" s="153" t="str">
        <f t="shared" si="16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17"/>
      <c r="G97" s="17"/>
      <c r="H97" s="17"/>
      <c r="I97" s="77"/>
      <c r="J97" s="153" t="str">
        <f t="shared" si="15"/>
        <v xml:space="preserve"> </v>
      </c>
      <c r="K97" s="155">
        <v>0</v>
      </c>
      <c r="L97" s="155"/>
      <c r="M97" s="155">
        <f t="shared" si="17"/>
        <v>0</v>
      </c>
      <c r="N97" s="155"/>
      <c r="O97" s="153" t="str">
        <f t="shared" si="16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17"/>
      <c r="G98" s="17"/>
      <c r="H98" s="17"/>
      <c r="I98" s="77"/>
      <c r="J98" s="153" t="str">
        <f t="shared" si="15"/>
        <v xml:space="preserve"> </v>
      </c>
      <c r="K98" s="155">
        <v>0</v>
      </c>
      <c r="L98" s="155"/>
      <c r="M98" s="155">
        <f t="shared" si="17"/>
        <v>0</v>
      </c>
      <c r="N98" s="155"/>
      <c r="O98" s="153" t="str">
        <f t="shared" si="16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17"/>
      <c r="G99" s="17"/>
      <c r="H99" s="17"/>
      <c r="I99" s="77"/>
      <c r="J99" s="153" t="str">
        <f t="shared" si="15"/>
        <v xml:space="preserve"> </v>
      </c>
      <c r="K99" s="155">
        <v>0</v>
      </c>
      <c r="L99" s="155"/>
      <c r="M99" s="155">
        <f t="shared" si="17"/>
        <v>0</v>
      </c>
      <c r="N99" s="155"/>
      <c r="O99" s="153" t="str">
        <f t="shared" si="16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26">G87+G91</f>
        <v>0</v>
      </c>
      <c r="H100" s="18">
        <f t="shared" si="26"/>
        <v>0</v>
      </c>
      <c r="I100" s="78">
        <f t="shared" ref="I100" si="27">I87+I91</f>
        <v>0</v>
      </c>
      <c r="J100" s="153" t="str">
        <f t="shared" si="15"/>
        <v xml:space="preserve"> </v>
      </c>
      <c r="K100" s="155">
        <v>0</v>
      </c>
      <c r="L100" s="155"/>
      <c r="M100" s="155">
        <f t="shared" si="17"/>
        <v>0</v>
      </c>
      <c r="N100" s="155"/>
      <c r="O100" s="153" t="str">
        <f t="shared" si="16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28">SUM(G102:G107)</f>
        <v>0</v>
      </c>
      <c r="H101" s="17">
        <f t="shared" si="28"/>
        <v>0</v>
      </c>
      <c r="I101" s="77">
        <f t="shared" ref="I101" si="29">SUM(I102:I107)</f>
        <v>0</v>
      </c>
      <c r="J101" s="153" t="str">
        <f t="shared" si="15"/>
        <v xml:space="preserve"> </v>
      </c>
      <c r="K101" s="155">
        <v>0</v>
      </c>
      <c r="L101" s="155"/>
      <c r="M101" s="155">
        <f t="shared" si="17"/>
        <v>0</v>
      </c>
      <c r="N101" s="155"/>
      <c r="O101" s="153" t="str">
        <f t="shared" si="16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17"/>
      <c r="G102" s="17"/>
      <c r="H102" s="17"/>
      <c r="I102" s="77"/>
      <c r="J102" s="153" t="str">
        <f t="shared" si="15"/>
        <v xml:space="preserve"> </v>
      </c>
      <c r="K102" s="155">
        <v>0</v>
      </c>
      <c r="L102" s="155"/>
      <c r="M102" s="155">
        <f t="shared" si="17"/>
        <v>0</v>
      </c>
      <c r="N102" s="155"/>
      <c r="O102" s="153" t="str">
        <f t="shared" si="16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17"/>
      <c r="G103" s="17"/>
      <c r="H103" s="17"/>
      <c r="I103" s="77"/>
      <c r="J103" s="153" t="str">
        <f t="shared" si="15"/>
        <v xml:space="preserve"> </v>
      </c>
      <c r="K103" s="155">
        <v>0</v>
      </c>
      <c r="L103" s="155"/>
      <c r="M103" s="155">
        <f t="shared" si="17"/>
        <v>0</v>
      </c>
      <c r="N103" s="155"/>
      <c r="O103" s="153" t="str">
        <f t="shared" si="16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17"/>
      <c r="G104" s="17"/>
      <c r="H104" s="17"/>
      <c r="I104" s="77"/>
      <c r="J104" s="153" t="str">
        <f t="shared" si="15"/>
        <v xml:space="preserve"> </v>
      </c>
      <c r="K104" s="155">
        <v>0</v>
      </c>
      <c r="L104" s="155"/>
      <c r="M104" s="155">
        <f t="shared" si="17"/>
        <v>0</v>
      </c>
      <c r="N104" s="155"/>
      <c r="O104" s="153" t="str">
        <f t="shared" si="16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17"/>
      <c r="G105" s="17"/>
      <c r="H105" s="17"/>
      <c r="I105" s="77"/>
      <c r="J105" s="153" t="str">
        <f t="shared" si="15"/>
        <v xml:space="preserve"> </v>
      </c>
      <c r="K105" s="155">
        <v>0</v>
      </c>
      <c r="L105" s="155"/>
      <c r="M105" s="155">
        <f t="shared" si="17"/>
        <v>0</v>
      </c>
      <c r="N105" s="155"/>
      <c r="O105" s="153" t="str">
        <f t="shared" si="16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17"/>
      <c r="G106" s="17"/>
      <c r="H106" s="17"/>
      <c r="I106" s="77"/>
      <c r="J106" s="153" t="str">
        <f t="shared" si="15"/>
        <v xml:space="preserve"> </v>
      </c>
      <c r="K106" s="155">
        <v>0</v>
      </c>
      <c r="L106" s="155"/>
      <c r="M106" s="155">
        <f t="shared" si="17"/>
        <v>0</v>
      </c>
      <c r="N106" s="155"/>
      <c r="O106" s="153" t="str">
        <f t="shared" si="16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17"/>
      <c r="G107" s="17"/>
      <c r="H107" s="17"/>
      <c r="I107" s="77"/>
      <c r="J107" s="153" t="str">
        <f t="shared" si="15"/>
        <v xml:space="preserve"> </v>
      </c>
      <c r="K107" s="155">
        <v>0</v>
      </c>
      <c r="L107" s="155"/>
      <c r="M107" s="155">
        <f t="shared" si="17"/>
        <v>0</v>
      </c>
      <c r="N107" s="155"/>
      <c r="O107" s="153" t="str">
        <f t="shared" si="16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30">SUM(G109:G114)</f>
        <v>0</v>
      </c>
      <c r="H108" s="17">
        <f t="shared" si="30"/>
        <v>0</v>
      </c>
      <c r="I108" s="77">
        <f t="shared" ref="I108" si="31">SUM(I109:I114)</f>
        <v>0</v>
      </c>
      <c r="J108" s="153" t="str">
        <f t="shared" si="15"/>
        <v xml:space="preserve"> </v>
      </c>
      <c r="K108" s="155">
        <v>0</v>
      </c>
      <c r="L108" s="155"/>
      <c r="M108" s="155">
        <f t="shared" si="17"/>
        <v>0</v>
      </c>
      <c r="N108" s="155"/>
      <c r="O108" s="153" t="str">
        <f t="shared" si="16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17"/>
      <c r="G109" s="17"/>
      <c r="H109" s="17"/>
      <c r="I109" s="77"/>
      <c r="J109" s="153" t="str">
        <f t="shared" si="15"/>
        <v xml:space="preserve"> </v>
      </c>
      <c r="K109" s="155">
        <v>0</v>
      </c>
      <c r="L109" s="155"/>
      <c r="M109" s="155">
        <f t="shared" si="17"/>
        <v>0</v>
      </c>
      <c r="N109" s="155"/>
      <c r="O109" s="153" t="str">
        <f t="shared" si="16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17"/>
      <c r="G110" s="17"/>
      <c r="H110" s="17"/>
      <c r="I110" s="77"/>
      <c r="J110" s="153" t="str">
        <f t="shared" si="15"/>
        <v xml:space="preserve"> </v>
      </c>
      <c r="K110" s="155">
        <v>0</v>
      </c>
      <c r="L110" s="155"/>
      <c r="M110" s="155">
        <f t="shared" si="17"/>
        <v>0</v>
      </c>
      <c r="N110" s="155"/>
      <c r="O110" s="153" t="str">
        <f t="shared" si="16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17"/>
      <c r="G111" s="17"/>
      <c r="H111" s="17"/>
      <c r="I111" s="77"/>
      <c r="J111" s="153" t="str">
        <f t="shared" si="15"/>
        <v xml:space="preserve"> </v>
      </c>
      <c r="K111" s="155">
        <v>0</v>
      </c>
      <c r="L111" s="155"/>
      <c r="M111" s="155">
        <f t="shared" si="17"/>
        <v>0</v>
      </c>
      <c r="N111" s="155"/>
      <c r="O111" s="153" t="str">
        <f t="shared" si="16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17"/>
      <c r="G112" s="17"/>
      <c r="H112" s="17"/>
      <c r="I112" s="77"/>
      <c r="J112" s="153" t="str">
        <f t="shared" si="15"/>
        <v xml:space="preserve"> </v>
      </c>
      <c r="K112" s="155">
        <v>0</v>
      </c>
      <c r="L112" s="155"/>
      <c r="M112" s="155">
        <f t="shared" si="17"/>
        <v>0</v>
      </c>
      <c r="N112" s="155"/>
      <c r="O112" s="153" t="str">
        <f t="shared" si="16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17"/>
      <c r="G113" s="17"/>
      <c r="H113" s="17"/>
      <c r="I113" s="77"/>
      <c r="J113" s="153" t="str">
        <f t="shared" si="15"/>
        <v xml:space="preserve"> </v>
      </c>
      <c r="K113" s="155">
        <v>0</v>
      </c>
      <c r="L113" s="155"/>
      <c r="M113" s="155">
        <f t="shared" si="17"/>
        <v>0</v>
      </c>
      <c r="N113" s="155"/>
      <c r="O113" s="153" t="str">
        <f t="shared" si="16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17"/>
      <c r="G114" s="17"/>
      <c r="H114" s="17"/>
      <c r="I114" s="77"/>
      <c r="J114" s="153" t="str">
        <f t="shared" si="15"/>
        <v xml:space="preserve"> </v>
      </c>
      <c r="K114" s="155">
        <v>0</v>
      </c>
      <c r="L114" s="155"/>
      <c r="M114" s="155">
        <f t="shared" si="17"/>
        <v>0</v>
      </c>
      <c r="N114" s="155"/>
      <c r="O114" s="153" t="str">
        <f t="shared" si="16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32">SUM(G116:G123)</f>
        <v>0</v>
      </c>
      <c r="H115" s="17">
        <f t="shared" si="32"/>
        <v>0</v>
      </c>
      <c r="I115" s="77">
        <f t="shared" ref="I115" si="33">SUM(I116:I123)</f>
        <v>0</v>
      </c>
      <c r="J115" s="153" t="str">
        <f t="shared" si="15"/>
        <v xml:space="preserve"> </v>
      </c>
      <c r="K115" s="155">
        <v>0</v>
      </c>
      <c r="L115" s="155"/>
      <c r="M115" s="155">
        <f t="shared" si="17"/>
        <v>0</v>
      </c>
      <c r="N115" s="155"/>
      <c r="O115" s="153" t="str">
        <f t="shared" si="16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19"/>
      <c r="G116" s="19"/>
      <c r="H116" s="19"/>
      <c r="I116" s="79"/>
      <c r="J116" s="153" t="str">
        <f t="shared" si="15"/>
        <v xml:space="preserve"> </v>
      </c>
      <c r="K116" s="155">
        <v>0</v>
      </c>
      <c r="L116" s="155"/>
      <c r="M116" s="155">
        <f t="shared" si="17"/>
        <v>0</v>
      </c>
      <c r="N116" s="155"/>
      <c r="O116" s="153" t="str">
        <f t="shared" si="16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19"/>
      <c r="G117" s="19"/>
      <c r="H117" s="19"/>
      <c r="I117" s="79"/>
      <c r="J117" s="153" t="str">
        <f t="shared" si="15"/>
        <v xml:space="preserve"> </v>
      </c>
      <c r="K117" s="155">
        <v>0</v>
      </c>
      <c r="L117" s="155"/>
      <c r="M117" s="155">
        <f t="shared" si="17"/>
        <v>0</v>
      </c>
      <c r="N117" s="155"/>
      <c r="O117" s="153" t="str">
        <f t="shared" si="16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19"/>
      <c r="G118" s="19"/>
      <c r="H118" s="19"/>
      <c r="I118" s="79"/>
      <c r="J118" s="153" t="str">
        <f t="shared" si="15"/>
        <v xml:space="preserve"> </v>
      </c>
      <c r="K118" s="155">
        <v>0</v>
      </c>
      <c r="L118" s="155"/>
      <c r="M118" s="155">
        <f t="shared" si="17"/>
        <v>0</v>
      </c>
      <c r="N118" s="155"/>
      <c r="O118" s="153" t="str">
        <f t="shared" si="16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19"/>
      <c r="G119" s="19"/>
      <c r="H119" s="19"/>
      <c r="I119" s="79"/>
      <c r="J119" s="153" t="str">
        <f t="shared" si="15"/>
        <v xml:space="preserve"> </v>
      </c>
      <c r="K119" s="155">
        <v>0</v>
      </c>
      <c r="L119" s="155"/>
      <c r="M119" s="155">
        <f t="shared" si="17"/>
        <v>0</v>
      </c>
      <c r="N119" s="155"/>
      <c r="O119" s="153" t="str">
        <f t="shared" si="16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19"/>
      <c r="G120" s="19"/>
      <c r="H120" s="19"/>
      <c r="I120" s="79"/>
      <c r="J120" s="153" t="str">
        <f t="shared" si="15"/>
        <v xml:space="preserve"> </v>
      </c>
      <c r="K120" s="155">
        <v>0</v>
      </c>
      <c r="L120" s="155"/>
      <c r="M120" s="155">
        <f t="shared" si="17"/>
        <v>0</v>
      </c>
      <c r="N120" s="155"/>
      <c r="O120" s="153" t="str">
        <f t="shared" si="16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19"/>
      <c r="G121" s="19"/>
      <c r="H121" s="19"/>
      <c r="I121" s="79"/>
      <c r="J121" s="153" t="str">
        <f t="shared" si="15"/>
        <v xml:space="preserve"> </v>
      </c>
      <c r="K121" s="155">
        <v>0</v>
      </c>
      <c r="L121" s="155"/>
      <c r="M121" s="155">
        <f t="shared" si="17"/>
        <v>0</v>
      </c>
      <c r="N121" s="155"/>
      <c r="O121" s="153" t="str">
        <f t="shared" si="16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19"/>
      <c r="G122" s="19"/>
      <c r="H122" s="19"/>
      <c r="I122" s="79"/>
      <c r="J122" s="153" t="str">
        <f t="shared" si="15"/>
        <v xml:space="preserve"> </v>
      </c>
      <c r="K122" s="155">
        <v>0</v>
      </c>
      <c r="L122" s="155"/>
      <c r="M122" s="155">
        <f t="shared" si="17"/>
        <v>0</v>
      </c>
      <c r="N122" s="155"/>
      <c r="O122" s="153" t="str">
        <f t="shared" si="16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19"/>
      <c r="G123" s="19"/>
      <c r="H123" s="19"/>
      <c r="I123" s="79"/>
      <c r="J123" s="153" t="str">
        <f t="shared" si="15"/>
        <v xml:space="preserve"> </v>
      </c>
      <c r="K123" s="155">
        <v>0</v>
      </c>
      <c r="L123" s="155"/>
      <c r="M123" s="155">
        <f t="shared" si="17"/>
        <v>0</v>
      </c>
      <c r="N123" s="155"/>
      <c r="O123" s="153" t="str">
        <f t="shared" si="16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34">SUM(G125:G143)</f>
        <v>0</v>
      </c>
      <c r="H124" s="17">
        <f t="shared" si="34"/>
        <v>0</v>
      </c>
      <c r="I124" s="77">
        <f t="shared" ref="I124" si="35">SUM(I125:I143)</f>
        <v>0</v>
      </c>
      <c r="J124" s="153" t="str">
        <f t="shared" si="15"/>
        <v xml:space="preserve"> </v>
      </c>
      <c r="K124" s="155">
        <v>0</v>
      </c>
      <c r="L124" s="155"/>
      <c r="M124" s="155">
        <f t="shared" si="17"/>
        <v>0</v>
      </c>
      <c r="N124" s="155"/>
      <c r="O124" s="153" t="str">
        <f t="shared" si="16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19"/>
      <c r="G125" s="19"/>
      <c r="H125" s="19"/>
      <c r="I125" s="79"/>
      <c r="J125" s="153" t="str">
        <f t="shared" si="15"/>
        <v xml:space="preserve"> </v>
      </c>
      <c r="K125" s="155">
        <v>0</v>
      </c>
      <c r="L125" s="155"/>
      <c r="M125" s="155">
        <f t="shared" si="17"/>
        <v>0</v>
      </c>
      <c r="N125" s="155"/>
      <c r="O125" s="153" t="str">
        <f t="shared" si="16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19"/>
      <c r="G126" s="19"/>
      <c r="H126" s="19"/>
      <c r="I126" s="79"/>
      <c r="J126" s="153" t="str">
        <f t="shared" si="15"/>
        <v xml:space="preserve"> </v>
      </c>
      <c r="K126" s="155">
        <v>0</v>
      </c>
      <c r="L126" s="155"/>
      <c r="M126" s="155">
        <f t="shared" si="17"/>
        <v>0</v>
      </c>
      <c r="N126" s="155"/>
      <c r="O126" s="153" t="str">
        <f t="shared" si="16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19"/>
      <c r="G127" s="19"/>
      <c r="H127" s="19"/>
      <c r="I127" s="79"/>
      <c r="J127" s="153" t="str">
        <f t="shared" si="15"/>
        <v xml:space="preserve"> </v>
      </c>
      <c r="K127" s="155">
        <v>0</v>
      </c>
      <c r="L127" s="155"/>
      <c r="M127" s="155">
        <f t="shared" si="17"/>
        <v>0</v>
      </c>
      <c r="N127" s="155"/>
      <c r="O127" s="153" t="str">
        <f t="shared" si="16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19"/>
      <c r="G128" s="19"/>
      <c r="H128" s="19"/>
      <c r="I128" s="79"/>
      <c r="J128" s="153" t="str">
        <f t="shared" si="15"/>
        <v xml:space="preserve"> </v>
      </c>
      <c r="K128" s="155">
        <v>0</v>
      </c>
      <c r="L128" s="155"/>
      <c r="M128" s="155">
        <f t="shared" si="17"/>
        <v>0</v>
      </c>
      <c r="N128" s="155"/>
      <c r="O128" s="153" t="str">
        <f t="shared" si="16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19"/>
      <c r="G129" s="19"/>
      <c r="H129" s="19"/>
      <c r="I129" s="79"/>
      <c r="J129" s="153" t="str">
        <f t="shared" si="15"/>
        <v xml:space="preserve"> </v>
      </c>
      <c r="K129" s="155">
        <v>0</v>
      </c>
      <c r="L129" s="155"/>
      <c r="M129" s="155">
        <f t="shared" si="17"/>
        <v>0</v>
      </c>
      <c r="N129" s="155"/>
      <c r="O129" s="153" t="str">
        <f t="shared" si="16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19"/>
      <c r="G130" s="19"/>
      <c r="H130" s="19"/>
      <c r="I130" s="79"/>
      <c r="J130" s="153" t="str">
        <f t="shared" si="15"/>
        <v xml:space="preserve"> </v>
      </c>
      <c r="K130" s="155">
        <v>0</v>
      </c>
      <c r="L130" s="155"/>
      <c r="M130" s="155">
        <f t="shared" si="17"/>
        <v>0</v>
      </c>
      <c r="N130" s="155"/>
      <c r="O130" s="153" t="str">
        <f t="shared" si="16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19"/>
      <c r="G131" s="19"/>
      <c r="H131" s="19"/>
      <c r="I131" s="79"/>
      <c r="J131" s="153" t="str">
        <f t="shared" si="15"/>
        <v xml:space="preserve"> </v>
      </c>
      <c r="K131" s="155">
        <v>0</v>
      </c>
      <c r="L131" s="155"/>
      <c r="M131" s="155">
        <f t="shared" si="17"/>
        <v>0</v>
      </c>
      <c r="N131" s="155"/>
      <c r="O131" s="153" t="str">
        <f t="shared" si="16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19"/>
      <c r="G132" s="19"/>
      <c r="H132" s="19"/>
      <c r="I132" s="79"/>
      <c r="J132" s="153" t="str">
        <f t="shared" si="15"/>
        <v xml:space="preserve"> </v>
      </c>
      <c r="K132" s="155">
        <v>0</v>
      </c>
      <c r="L132" s="155"/>
      <c r="M132" s="155">
        <f t="shared" si="17"/>
        <v>0</v>
      </c>
      <c r="N132" s="155"/>
      <c r="O132" s="153" t="str">
        <f t="shared" si="16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19"/>
      <c r="G133" s="19"/>
      <c r="H133" s="19"/>
      <c r="I133" s="79"/>
      <c r="J133" s="153" t="str">
        <f t="shared" si="15"/>
        <v xml:space="preserve"> </v>
      </c>
      <c r="K133" s="155">
        <v>0</v>
      </c>
      <c r="L133" s="155"/>
      <c r="M133" s="155">
        <f t="shared" si="17"/>
        <v>0</v>
      </c>
      <c r="N133" s="155"/>
      <c r="O133" s="153" t="str">
        <f t="shared" si="16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19"/>
      <c r="G134" s="19"/>
      <c r="H134" s="19"/>
      <c r="I134" s="79"/>
      <c r="J134" s="153" t="str">
        <f t="shared" si="15"/>
        <v xml:space="preserve"> </v>
      </c>
      <c r="K134" s="155">
        <v>0</v>
      </c>
      <c r="L134" s="155"/>
      <c r="M134" s="155">
        <f t="shared" si="17"/>
        <v>0</v>
      </c>
      <c r="N134" s="155"/>
      <c r="O134" s="153" t="str">
        <f t="shared" si="16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19"/>
      <c r="G135" s="19"/>
      <c r="H135" s="19"/>
      <c r="I135" s="79"/>
      <c r="J135" s="153" t="str">
        <f t="shared" si="15"/>
        <v xml:space="preserve"> </v>
      </c>
      <c r="K135" s="155">
        <v>0</v>
      </c>
      <c r="L135" s="155"/>
      <c r="M135" s="155">
        <f t="shared" si="17"/>
        <v>0</v>
      </c>
      <c r="N135" s="155"/>
      <c r="O135" s="153" t="str">
        <f t="shared" si="16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19"/>
      <c r="G136" s="19"/>
      <c r="H136" s="19"/>
      <c r="I136" s="79"/>
      <c r="J136" s="153" t="str">
        <f t="shared" ref="J136:J199" si="36">IF(H136=0," ",I136/H136)</f>
        <v xml:space="preserve"> </v>
      </c>
      <c r="K136" s="155">
        <v>0</v>
      </c>
      <c r="L136" s="155"/>
      <c r="M136" s="155">
        <f t="shared" si="17"/>
        <v>0</v>
      </c>
      <c r="N136" s="155"/>
      <c r="O136" s="153" t="str">
        <f t="shared" ref="O136:O199" si="37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19"/>
      <c r="G137" s="19"/>
      <c r="H137" s="19"/>
      <c r="I137" s="79"/>
      <c r="J137" s="153" t="str">
        <f t="shared" si="36"/>
        <v xml:space="preserve"> </v>
      </c>
      <c r="K137" s="155">
        <v>0</v>
      </c>
      <c r="L137" s="155"/>
      <c r="M137" s="155">
        <f t="shared" ref="M137:M200" si="38">K137+L137</f>
        <v>0</v>
      </c>
      <c r="N137" s="155"/>
      <c r="O137" s="153" t="str">
        <f t="shared" si="37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19"/>
      <c r="G138" s="19"/>
      <c r="H138" s="19"/>
      <c r="I138" s="79"/>
      <c r="J138" s="153" t="str">
        <f t="shared" si="36"/>
        <v xml:space="preserve"> </v>
      </c>
      <c r="K138" s="155">
        <v>0</v>
      </c>
      <c r="L138" s="155"/>
      <c r="M138" s="155">
        <f t="shared" si="38"/>
        <v>0</v>
      </c>
      <c r="N138" s="155"/>
      <c r="O138" s="153" t="str">
        <f t="shared" si="37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19"/>
      <c r="G139" s="19"/>
      <c r="H139" s="19"/>
      <c r="I139" s="79"/>
      <c r="J139" s="153" t="str">
        <f t="shared" si="36"/>
        <v xml:space="preserve"> </v>
      </c>
      <c r="K139" s="155">
        <v>0</v>
      </c>
      <c r="L139" s="155"/>
      <c r="M139" s="155">
        <f t="shared" si="38"/>
        <v>0</v>
      </c>
      <c r="N139" s="155"/>
      <c r="O139" s="153" t="str">
        <f t="shared" si="37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19"/>
      <c r="G140" s="19"/>
      <c r="H140" s="19"/>
      <c r="I140" s="79"/>
      <c r="J140" s="153" t="str">
        <f t="shared" si="36"/>
        <v xml:space="preserve"> </v>
      </c>
      <c r="K140" s="155">
        <v>0</v>
      </c>
      <c r="L140" s="155"/>
      <c r="M140" s="155">
        <f t="shared" si="38"/>
        <v>0</v>
      </c>
      <c r="N140" s="155"/>
      <c r="O140" s="153" t="str">
        <f t="shared" si="37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19"/>
      <c r="G141" s="19"/>
      <c r="H141" s="19"/>
      <c r="I141" s="79"/>
      <c r="J141" s="153" t="str">
        <f t="shared" si="36"/>
        <v xml:space="preserve"> </v>
      </c>
      <c r="K141" s="155">
        <v>0</v>
      </c>
      <c r="L141" s="155"/>
      <c r="M141" s="155">
        <f t="shared" si="38"/>
        <v>0</v>
      </c>
      <c r="N141" s="155"/>
      <c r="O141" s="153" t="str">
        <f t="shared" si="37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19"/>
      <c r="G142" s="19"/>
      <c r="H142" s="19"/>
      <c r="I142" s="79"/>
      <c r="J142" s="153" t="str">
        <f t="shared" si="36"/>
        <v xml:space="preserve"> </v>
      </c>
      <c r="K142" s="155">
        <v>0</v>
      </c>
      <c r="L142" s="155"/>
      <c r="M142" s="155">
        <f t="shared" si="38"/>
        <v>0</v>
      </c>
      <c r="N142" s="155"/>
      <c r="O142" s="153" t="str">
        <f t="shared" si="37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19"/>
      <c r="G143" s="19"/>
      <c r="H143" s="19"/>
      <c r="I143" s="79"/>
      <c r="J143" s="153" t="str">
        <f t="shared" si="36"/>
        <v xml:space="preserve"> </v>
      </c>
      <c r="K143" s="155">
        <v>0</v>
      </c>
      <c r="L143" s="155"/>
      <c r="M143" s="155">
        <f t="shared" si="38"/>
        <v>0</v>
      </c>
      <c r="N143" s="155"/>
      <c r="O143" s="153" t="str">
        <f t="shared" si="37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39">SUM(G145:G147)</f>
        <v>0</v>
      </c>
      <c r="H144" s="17">
        <f t="shared" si="39"/>
        <v>0</v>
      </c>
      <c r="I144" s="77">
        <f t="shared" ref="I144" si="40">SUM(I145:I147)</f>
        <v>0</v>
      </c>
      <c r="J144" s="153" t="str">
        <f t="shared" si="36"/>
        <v xml:space="preserve"> </v>
      </c>
      <c r="K144" s="155">
        <v>0</v>
      </c>
      <c r="L144" s="155"/>
      <c r="M144" s="155">
        <f t="shared" si="38"/>
        <v>0</v>
      </c>
      <c r="N144" s="155"/>
      <c r="O144" s="153" t="str">
        <f t="shared" si="37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19"/>
      <c r="G145" s="19"/>
      <c r="H145" s="19"/>
      <c r="I145" s="79"/>
      <c r="J145" s="153" t="str">
        <f t="shared" si="36"/>
        <v xml:space="preserve"> </v>
      </c>
      <c r="K145" s="155">
        <v>0</v>
      </c>
      <c r="L145" s="155"/>
      <c r="M145" s="155">
        <f t="shared" si="38"/>
        <v>0</v>
      </c>
      <c r="N145" s="155"/>
      <c r="O145" s="153" t="str">
        <f t="shared" si="37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19"/>
      <c r="G146" s="19"/>
      <c r="H146" s="19"/>
      <c r="I146" s="79"/>
      <c r="J146" s="153" t="str">
        <f t="shared" si="36"/>
        <v xml:space="preserve"> </v>
      </c>
      <c r="K146" s="155">
        <v>0</v>
      </c>
      <c r="L146" s="155"/>
      <c r="M146" s="155">
        <f t="shared" si="38"/>
        <v>0</v>
      </c>
      <c r="N146" s="155"/>
      <c r="O146" s="153" t="str">
        <f t="shared" si="37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19"/>
      <c r="G147" s="19"/>
      <c r="H147" s="19"/>
      <c r="I147" s="79"/>
      <c r="J147" s="153" t="str">
        <f t="shared" si="36"/>
        <v xml:space="preserve"> </v>
      </c>
      <c r="K147" s="155">
        <v>0</v>
      </c>
      <c r="L147" s="155"/>
      <c r="M147" s="155">
        <f t="shared" si="38"/>
        <v>0</v>
      </c>
      <c r="N147" s="155"/>
      <c r="O147" s="153" t="str">
        <f t="shared" si="37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17"/>
      <c r="G148" s="17"/>
      <c r="H148" s="17"/>
      <c r="I148" s="77"/>
      <c r="J148" s="153" t="str">
        <f t="shared" si="36"/>
        <v xml:space="preserve"> </v>
      </c>
      <c r="K148" s="155">
        <v>0</v>
      </c>
      <c r="L148" s="155"/>
      <c r="M148" s="155">
        <f t="shared" si="38"/>
        <v>0</v>
      </c>
      <c r="N148" s="155"/>
      <c r="O148" s="153" t="str">
        <f t="shared" si="37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41">SUM(G150:G153)</f>
        <v>0</v>
      </c>
      <c r="H149" s="17">
        <f t="shared" si="41"/>
        <v>0</v>
      </c>
      <c r="I149" s="77">
        <f t="shared" ref="I149" si="42">SUM(I150:I153)</f>
        <v>0</v>
      </c>
      <c r="J149" s="153" t="str">
        <f t="shared" si="36"/>
        <v xml:space="preserve"> </v>
      </c>
      <c r="K149" s="155">
        <v>0</v>
      </c>
      <c r="L149" s="155"/>
      <c r="M149" s="155">
        <f t="shared" si="38"/>
        <v>0</v>
      </c>
      <c r="N149" s="155"/>
      <c r="O149" s="153" t="str">
        <f t="shared" si="37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19"/>
      <c r="G150" s="19"/>
      <c r="H150" s="19"/>
      <c r="I150" s="79"/>
      <c r="J150" s="153" t="str">
        <f t="shared" si="36"/>
        <v xml:space="preserve"> </v>
      </c>
      <c r="K150" s="155">
        <v>0</v>
      </c>
      <c r="L150" s="155"/>
      <c r="M150" s="155">
        <f t="shared" si="38"/>
        <v>0</v>
      </c>
      <c r="N150" s="155"/>
      <c r="O150" s="153" t="str">
        <f t="shared" si="37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19"/>
      <c r="G151" s="19"/>
      <c r="H151" s="19"/>
      <c r="I151" s="79"/>
      <c r="J151" s="153" t="str">
        <f t="shared" si="36"/>
        <v xml:space="preserve"> </v>
      </c>
      <c r="K151" s="155">
        <v>0</v>
      </c>
      <c r="L151" s="155"/>
      <c r="M151" s="155">
        <f t="shared" si="38"/>
        <v>0</v>
      </c>
      <c r="N151" s="155"/>
      <c r="O151" s="153" t="str">
        <f t="shared" si="37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19"/>
      <c r="G152" s="19"/>
      <c r="H152" s="19"/>
      <c r="I152" s="79"/>
      <c r="J152" s="153" t="str">
        <f t="shared" si="36"/>
        <v xml:space="preserve"> </v>
      </c>
      <c r="K152" s="155">
        <v>0</v>
      </c>
      <c r="L152" s="155"/>
      <c r="M152" s="155">
        <f t="shared" si="38"/>
        <v>0</v>
      </c>
      <c r="N152" s="155"/>
      <c r="O152" s="153" t="str">
        <f t="shared" si="37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19"/>
      <c r="G153" s="19"/>
      <c r="H153" s="19"/>
      <c r="I153" s="79"/>
      <c r="J153" s="153" t="str">
        <f t="shared" si="36"/>
        <v xml:space="preserve"> </v>
      </c>
      <c r="K153" s="155">
        <v>0</v>
      </c>
      <c r="L153" s="155"/>
      <c r="M153" s="155">
        <f t="shared" si="38"/>
        <v>0</v>
      </c>
      <c r="N153" s="155"/>
      <c r="O153" s="153" t="str">
        <f t="shared" si="37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43">SUM(G155:G169)</f>
        <v>0</v>
      </c>
      <c r="H154" s="17">
        <f t="shared" si="43"/>
        <v>0</v>
      </c>
      <c r="I154" s="77">
        <f t="shared" ref="I154" si="44">SUM(I155:I169)</f>
        <v>0</v>
      </c>
      <c r="J154" s="153" t="str">
        <f t="shared" si="36"/>
        <v xml:space="preserve"> </v>
      </c>
      <c r="K154" s="155">
        <v>0</v>
      </c>
      <c r="L154" s="155"/>
      <c r="M154" s="155">
        <f t="shared" si="38"/>
        <v>0</v>
      </c>
      <c r="N154" s="155"/>
      <c r="O154" s="153" t="str">
        <f t="shared" si="37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19"/>
      <c r="G155" s="19"/>
      <c r="H155" s="19"/>
      <c r="I155" s="79"/>
      <c r="J155" s="153" t="str">
        <f t="shared" si="36"/>
        <v xml:space="preserve"> </v>
      </c>
      <c r="K155" s="155">
        <v>0</v>
      </c>
      <c r="L155" s="155"/>
      <c r="M155" s="155">
        <f t="shared" si="38"/>
        <v>0</v>
      </c>
      <c r="N155" s="155"/>
      <c r="O155" s="153" t="str">
        <f t="shared" si="37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19"/>
      <c r="G156" s="19"/>
      <c r="H156" s="19"/>
      <c r="I156" s="79"/>
      <c r="J156" s="153" t="str">
        <f t="shared" si="36"/>
        <v xml:space="preserve"> </v>
      </c>
      <c r="K156" s="155">
        <v>0</v>
      </c>
      <c r="L156" s="155"/>
      <c r="M156" s="155">
        <f t="shared" si="38"/>
        <v>0</v>
      </c>
      <c r="N156" s="155"/>
      <c r="O156" s="153" t="str">
        <f t="shared" si="37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19"/>
      <c r="G157" s="19"/>
      <c r="H157" s="19"/>
      <c r="I157" s="79"/>
      <c r="J157" s="153" t="str">
        <f t="shared" si="36"/>
        <v xml:space="preserve"> </v>
      </c>
      <c r="K157" s="155">
        <v>0</v>
      </c>
      <c r="L157" s="155"/>
      <c r="M157" s="155">
        <f t="shared" si="38"/>
        <v>0</v>
      </c>
      <c r="N157" s="155"/>
      <c r="O157" s="153" t="str">
        <f t="shared" si="37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19"/>
      <c r="G158" s="19"/>
      <c r="H158" s="19"/>
      <c r="I158" s="79"/>
      <c r="J158" s="153" t="str">
        <f t="shared" si="36"/>
        <v xml:space="preserve"> </v>
      </c>
      <c r="K158" s="155">
        <v>0</v>
      </c>
      <c r="L158" s="155"/>
      <c r="M158" s="155">
        <f t="shared" si="38"/>
        <v>0</v>
      </c>
      <c r="N158" s="155"/>
      <c r="O158" s="153" t="str">
        <f t="shared" si="37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19"/>
      <c r="G159" s="19"/>
      <c r="H159" s="19"/>
      <c r="I159" s="79"/>
      <c r="J159" s="153" t="str">
        <f t="shared" si="36"/>
        <v xml:space="preserve"> </v>
      </c>
      <c r="K159" s="155">
        <v>0</v>
      </c>
      <c r="L159" s="155"/>
      <c r="M159" s="155">
        <f t="shared" si="38"/>
        <v>0</v>
      </c>
      <c r="N159" s="155"/>
      <c r="O159" s="153" t="str">
        <f t="shared" si="37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19"/>
      <c r="G160" s="19"/>
      <c r="H160" s="19"/>
      <c r="I160" s="79"/>
      <c r="J160" s="153" t="str">
        <f t="shared" si="36"/>
        <v xml:space="preserve"> </v>
      </c>
      <c r="K160" s="155">
        <v>0</v>
      </c>
      <c r="L160" s="155"/>
      <c r="M160" s="155">
        <f t="shared" si="38"/>
        <v>0</v>
      </c>
      <c r="N160" s="155"/>
      <c r="O160" s="153" t="str">
        <f t="shared" si="37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19"/>
      <c r="G161" s="19"/>
      <c r="H161" s="19"/>
      <c r="I161" s="79"/>
      <c r="J161" s="153" t="str">
        <f t="shared" si="36"/>
        <v xml:space="preserve"> </v>
      </c>
      <c r="K161" s="155">
        <v>0</v>
      </c>
      <c r="L161" s="155"/>
      <c r="M161" s="155">
        <f t="shared" si="38"/>
        <v>0</v>
      </c>
      <c r="N161" s="155"/>
      <c r="O161" s="153" t="str">
        <f t="shared" si="37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19"/>
      <c r="G162" s="19"/>
      <c r="H162" s="19"/>
      <c r="I162" s="79"/>
      <c r="J162" s="153" t="str">
        <f t="shared" si="36"/>
        <v xml:space="preserve"> </v>
      </c>
      <c r="K162" s="155">
        <v>0</v>
      </c>
      <c r="L162" s="155"/>
      <c r="M162" s="155">
        <f t="shared" si="38"/>
        <v>0</v>
      </c>
      <c r="N162" s="155"/>
      <c r="O162" s="153" t="str">
        <f t="shared" si="37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19"/>
      <c r="G163" s="19"/>
      <c r="H163" s="19"/>
      <c r="I163" s="79"/>
      <c r="J163" s="153" t="str">
        <f t="shared" si="36"/>
        <v xml:space="preserve"> </v>
      </c>
      <c r="K163" s="155">
        <v>0</v>
      </c>
      <c r="L163" s="155"/>
      <c r="M163" s="155">
        <f t="shared" si="38"/>
        <v>0</v>
      </c>
      <c r="N163" s="155"/>
      <c r="O163" s="153" t="str">
        <f t="shared" si="37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19"/>
      <c r="G164" s="19"/>
      <c r="H164" s="19"/>
      <c r="I164" s="79"/>
      <c r="J164" s="153" t="str">
        <f t="shared" si="36"/>
        <v xml:space="preserve"> </v>
      </c>
      <c r="K164" s="155">
        <v>0</v>
      </c>
      <c r="L164" s="155"/>
      <c r="M164" s="155">
        <f t="shared" si="38"/>
        <v>0</v>
      </c>
      <c r="N164" s="155"/>
      <c r="O164" s="153" t="str">
        <f t="shared" si="37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19"/>
      <c r="G165" s="19"/>
      <c r="H165" s="19"/>
      <c r="I165" s="79"/>
      <c r="J165" s="153" t="str">
        <f t="shared" si="36"/>
        <v xml:space="preserve"> </v>
      </c>
      <c r="K165" s="155">
        <v>0</v>
      </c>
      <c r="L165" s="155"/>
      <c r="M165" s="155">
        <f t="shared" si="38"/>
        <v>0</v>
      </c>
      <c r="N165" s="155"/>
      <c r="O165" s="153" t="str">
        <f t="shared" si="37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19"/>
      <c r="G166" s="19"/>
      <c r="H166" s="19"/>
      <c r="I166" s="79"/>
      <c r="J166" s="153" t="str">
        <f t="shared" si="36"/>
        <v xml:space="preserve"> </v>
      </c>
      <c r="K166" s="155">
        <v>0</v>
      </c>
      <c r="L166" s="155"/>
      <c r="M166" s="155">
        <f t="shared" si="38"/>
        <v>0</v>
      </c>
      <c r="N166" s="155"/>
      <c r="O166" s="153" t="str">
        <f t="shared" si="37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19"/>
      <c r="G167" s="19"/>
      <c r="H167" s="19"/>
      <c r="I167" s="79"/>
      <c r="J167" s="153" t="str">
        <f t="shared" si="36"/>
        <v xml:space="preserve"> </v>
      </c>
      <c r="K167" s="155">
        <v>0</v>
      </c>
      <c r="L167" s="155"/>
      <c r="M167" s="155">
        <f t="shared" si="38"/>
        <v>0</v>
      </c>
      <c r="N167" s="155"/>
      <c r="O167" s="153" t="str">
        <f t="shared" si="37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19"/>
      <c r="G168" s="19"/>
      <c r="H168" s="19"/>
      <c r="I168" s="79"/>
      <c r="J168" s="153" t="str">
        <f t="shared" si="36"/>
        <v xml:space="preserve"> </v>
      </c>
      <c r="K168" s="155">
        <v>0</v>
      </c>
      <c r="L168" s="155"/>
      <c r="M168" s="155">
        <f t="shared" si="38"/>
        <v>0</v>
      </c>
      <c r="N168" s="155"/>
      <c r="O168" s="153" t="str">
        <f t="shared" si="37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19"/>
      <c r="G169" s="19"/>
      <c r="H169" s="19"/>
      <c r="I169" s="79"/>
      <c r="J169" s="153" t="str">
        <f t="shared" si="36"/>
        <v xml:space="preserve"> </v>
      </c>
      <c r="K169" s="155">
        <v>0</v>
      </c>
      <c r="L169" s="155"/>
      <c r="M169" s="155">
        <f t="shared" si="38"/>
        <v>0</v>
      </c>
      <c r="N169" s="155"/>
      <c r="O169" s="153" t="str">
        <f t="shared" si="37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45">G124+G144+G149+G154</f>
        <v>0</v>
      </c>
      <c r="H170" s="18">
        <f t="shared" si="45"/>
        <v>0</v>
      </c>
      <c r="I170" s="78">
        <f t="shared" ref="I170" si="46">I124+I144+I149+I154</f>
        <v>0</v>
      </c>
      <c r="J170" s="153" t="str">
        <f t="shared" si="36"/>
        <v xml:space="preserve"> </v>
      </c>
      <c r="K170" s="155">
        <v>0</v>
      </c>
      <c r="L170" s="155"/>
      <c r="M170" s="155">
        <f t="shared" si="38"/>
        <v>0</v>
      </c>
      <c r="N170" s="155"/>
      <c r="O170" s="153" t="str">
        <f t="shared" si="37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17"/>
      <c r="G171" s="17"/>
      <c r="H171" s="17"/>
      <c r="I171" s="77"/>
      <c r="J171" s="153" t="str">
        <f t="shared" si="36"/>
        <v xml:space="preserve"> </v>
      </c>
      <c r="K171" s="155">
        <v>0</v>
      </c>
      <c r="L171" s="155"/>
      <c r="M171" s="155">
        <f t="shared" si="38"/>
        <v>0</v>
      </c>
      <c r="N171" s="155"/>
      <c r="O171" s="153" t="str">
        <f t="shared" si="37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19"/>
      <c r="G172" s="19"/>
      <c r="H172" s="19"/>
      <c r="I172" s="79"/>
      <c r="J172" s="153" t="str">
        <f t="shared" si="36"/>
        <v xml:space="preserve"> </v>
      </c>
      <c r="K172" s="155">
        <v>0</v>
      </c>
      <c r="L172" s="155"/>
      <c r="M172" s="155">
        <f t="shared" si="38"/>
        <v>0</v>
      </c>
      <c r="N172" s="155"/>
      <c r="O172" s="153" t="str">
        <f t="shared" si="37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19"/>
      <c r="G173" s="19"/>
      <c r="H173" s="19"/>
      <c r="I173" s="79"/>
      <c r="J173" s="153" t="str">
        <f t="shared" si="36"/>
        <v xml:space="preserve"> </v>
      </c>
      <c r="K173" s="155">
        <v>0</v>
      </c>
      <c r="L173" s="155"/>
      <c r="M173" s="155">
        <f t="shared" si="38"/>
        <v>0</v>
      </c>
      <c r="N173" s="155"/>
      <c r="O173" s="153" t="str">
        <f t="shared" si="37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19"/>
      <c r="G174" s="19"/>
      <c r="H174" s="19"/>
      <c r="I174" s="79"/>
      <c r="J174" s="153" t="str">
        <f t="shared" si="36"/>
        <v xml:space="preserve"> </v>
      </c>
      <c r="K174" s="155">
        <v>0</v>
      </c>
      <c r="L174" s="155"/>
      <c r="M174" s="155">
        <f t="shared" si="38"/>
        <v>0</v>
      </c>
      <c r="N174" s="155"/>
      <c r="O174" s="153" t="str">
        <f t="shared" si="37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19"/>
      <c r="G175" s="19"/>
      <c r="H175" s="19"/>
      <c r="I175" s="79"/>
      <c r="J175" s="153" t="str">
        <f t="shared" si="36"/>
        <v xml:space="preserve"> </v>
      </c>
      <c r="K175" s="155">
        <v>0</v>
      </c>
      <c r="L175" s="155"/>
      <c r="M175" s="155">
        <f t="shared" si="38"/>
        <v>0</v>
      </c>
      <c r="N175" s="155"/>
      <c r="O175" s="153" t="str">
        <f t="shared" si="37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19"/>
      <c r="G176" s="19"/>
      <c r="H176" s="19"/>
      <c r="I176" s="79"/>
      <c r="J176" s="153" t="str">
        <f t="shared" si="36"/>
        <v xml:space="preserve"> </v>
      </c>
      <c r="K176" s="155">
        <v>0</v>
      </c>
      <c r="L176" s="155"/>
      <c r="M176" s="155">
        <f t="shared" si="38"/>
        <v>0</v>
      </c>
      <c r="N176" s="155"/>
      <c r="O176" s="153" t="str">
        <f t="shared" si="37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19"/>
      <c r="G177" s="19"/>
      <c r="H177" s="19"/>
      <c r="I177" s="79"/>
      <c r="J177" s="153" t="str">
        <f t="shared" si="36"/>
        <v xml:space="preserve"> </v>
      </c>
      <c r="K177" s="155">
        <v>0</v>
      </c>
      <c r="L177" s="155"/>
      <c r="M177" s="155">
        <f t="shared" si="38"/>
        <v>0</v>
      </c>
      <c r="N177" s="155"/>
      <c r="O177" s="153" t="str">
        <f t="shared" si="37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19"/>
      <c r="G178" s="19"/>
      <c r="H178" s="19"/>
      <c r="I178" s="79"/>
      <c r="J178" s="153" t="str">
        <f t="shared" si="36"/>
        <v xml:space="preserve"> </v>
      </c>
      <c r="K178" s="155">
        <v>0</v>
      </c>
      <c r="L178" s="155"/>
      <c r="M178" s="155">
        <f t="shared" si="38"/>
        <v>0</v>
      </c>
      <c r="N178" s="155"/>
      <c r="O178" s="153" t="str">
        <f t="shared" si="37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19"/>
      <c r="G179" s="19"/>
      <c r="H179" s="19"/>
      <c r="I179" s="79"/>
      <c r="J179" s="153" t="str">
        <f t="shared" si="36"/>
        <v xml:space="preserve"> </v>
      </c>
      <c r="K179" s="155">
        <v>0</v>
      </c>
      <c r="L179" s="155"/>
      <c r="M179" s="155">
        <f t="shared" si="38"/>
        <v>0</v>
      </c>
      <c r="N179" s="155"/>
      <c r="O179" s="153" t="str">
        <f t="shared" si="37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19"/>
      <c r="G180" s="19"/>
      <c r="H180" s="19"/>
      <c r="I180" s="79"/>
      <c r="J180" s="153" t="str">
        <f t="shared" si="36"/>
        <v xml:space="preserve"> </v>
      </c>
      <c r="K180" s="155">
        <v>0</v>
      </c>
      <c r="L180" s="155"/>
      <c r="M180" s="155">
        <f t="shared" si="38"/>
        <v>0</v>
      </c>
      <c r="N180" s="155"/>
      <c r="O180" s="153" t="str">
        <f t="shared" si="37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19"/>
      <c r="G181" s="19"/>
      <c r="H181" s="19"/>
      <c r="I181" s="79"/>
      <c r="J181" s="153" t="str">
        <f t="shared" si="36"/>
        <v xml:space="preserve"> </v>
      </c>
      <c r="K181" s="155">
        <v>0</v>
      </c>
      <c r="L181" s="155"/>
      <c r="M181" s="155">
        <f t="shared" si="38"/>
        <v>0</v>
      </c>
      <c r="N181" s="155"/>
      <c r="O181" s="153" t="str">
        <f t="shared" si="37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19"/>
      <c r="G182" s="19"/>
      <c r="H182" s="19"/>
      <c r="I182" s="79"/>
      <c r="J182" s="153" t="str">
        <f t="shared" si="36"/>
        <v xml:space="preserve"> </v>
      </c>
      <c r="K182" s="155">
        <v>0</v>
      </c>
      <c r="L182" s="155"/>
      <c r="M182" s="155">
        <f t="shared" si="38"/>
        <v>0</v>
      </c>
      <c r="N182" s="155"/>
      <c r="O182" s="153" t="str">
        <f t="shared" si="37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19"/>
      <c r="G183" s="19"/>
      <c r="H183" s="19"/>
      <c r="I183" s="79"/>
      <c r="J183" s="153" t="str">
        <f t="shared" si="36"/>
        <v xml:space="preserve"> </v>
      </c>
      <c r="K183" s="155">
        <v>0</v>
      </c>
      <c r="L183" s="155"/>
      <c r="M183" s="155">
        <f t="shared" si="38"/>
        <v>0</v>
      </c>
      <c r="N183" s="155"/>
      <c r="O183" s="153" t="str">
        <f t="shared" si="37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47">G100+G101+G108+G115+G170+G171</f>
        <v>0</v>
      </c>
      <c r="H184" s="18">
        <f t="shared" si="47"/>
        <v>0</v>
      </c>
      <c r="I184" s="78">
        <f t="shared" ref="I184" si="48">I100+I101+I108+I115+I170+I171</f>
        <v>0</v>
      </c>
      <c r="J184" s="153" t="str">
        <f t="shared" si="36"/>
        <v xml:space="preserve"> </v>
      </c>
      <c r="K184" s="155">
        <v>0</v>
      </c>
      <c r="L184" s="155"/>
      <c r="M184" s="155">
        <f t="shared" si="38"/>
        <v>0</v>
      </c>
      <c r="N184" s="155"/>
      <c r="O184" s="153" t="str">
        <f t="shared" si="37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17"/>
      <c r="G185" s="17"/>
      <c r="H185" s="17"/>
      <c r="I185" s="77"/>
      <c r="J185" s="153" t="str">
        <f t="shared" si="36"/>
        <v xml:space="preserve"> </v>
      </c>
      <c r="K185" s="155">
        <v>0</v>
      </c>
      <c r="L185" s="155"/>
      <c r="M185" s="155">
        <f t="shared" si="38"/>
        <v>0</v>
      </c>
      <c r="N185" s="155"/>
      <c r="O185" s="153" t="str">
        <f t="shared" si="37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17"/>
      <c r="G186" s="17"/>
      <c r="H186" s="17"/>
      <c r="I186" s="77"/>
      <c r="J186" s="153" t="str">
        <f t="shared" si="36"/>
        <v xml:space="preserve"> </v>
      </c>
      <c r="K186" s="155">
        <v>0</v>
      </c>
      <c r="L186" s="155"/>
      <c r="M186" s="155">
        <f t="shared" si="38"/>
        <v>0</v>
      </c>
      <c r="N186" s="155"/>
      <c r="O186" s="153" t="str">
        <f t="shared" si="37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19"/>
      <c r="G187" s="19"/>
      <c r="H187" s="19"/>
      <c r="I187" s="79"/>
      <c r="J187" s="153" t="str">
        <f t="shared" si="36"/>
        <v xml:space="preserve"> </v>
      </c>
      <c r="K187" s="155">
        <v>0</v>
      </c>
      <c r="L187" s="155"/>
      <c r="M187" s="155">
        <f t="shared" si="38"/>
        <v>0</v>
      </c>
      <c r="N187" s="155"/>
      <c r="O187" s="153" t="str">
        <f t="shared" si="37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19"/>
      <c r="G188" s="19"/>
      <c r="H188" s="19"/>
      <c r="I188" s="79"/>
      <c r="J188" s="153" t="str">
        <f t="shared" si="36"/>
        <v xml:space="preserve"> </v>
      </c>
      <c r="K188" s="155">
        <v>0</v>
      </c>
      <c r="L188" s="155"/>
      <c r="M188" s="155">
        <f t="shared" si="38"/>
        <v>0</v>
      </c>
      <c r="N188" s="155"/>
      <c r="O188" s="153" t="str">
        <f t="shared" si="37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17"/>
      <c r="G189" s="17"/>
      <c r="H189" s="17"/>
      <c r="I189" s="77"/>
      <c r="J189" s="153" t="str">
        <f t="shared" si="36"/>
        <v xml:space="preserve"> </v>
      </c>
      <c r="K189" s="155">
        <v>0</v>
      </c>
      <c r="L189" s="155"/>
      <c r="M189" s="155">
        <f t="shared" si="38"/>
        <v>0</v>
      </c>
      <c r="N189" s="155"/>
      <c r="O189" s="153" t="str">
        <f t="shared" si="37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17"/>
      <c r="G190" s="17"/>
      <c r="H190" s="17"/>
      <c r="I190" s="77"/>
      <c r="J190" s="153" t="str">
        <f t="shared" si="36"/>
        <v xml:space="preserve"> </v>
      </c>
      <c r="K190" s="155">
        <v>0</v>
      </c>
      <c r="L190" s="155"/>
      <c r="M190" s="155">
        <f t="shared" si="38"/>
        <v>0</v>
      </c>
      <c r="N190" s="155"/>
      <c r="O190" s="153" t="str">
        <f t="shared" si="37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17"/>
      <c r="G191" s="17"/>
      <c r="H191" s="17"/>
      <c r="I191" s="77"/>
      <c r="J191" s="153" t="str">
        <f t="shared" si="36"/>
        <v xml:space="preserve"> </v>
      </c>
      <c r="K191" s="155">
        <v>0</v>
      </c>
      <c r="L191" s="155"/>
      <c r="M191" s="155">
        <f t="shared" si="38"/>
        <v>0</v>
      </c>
      <c r="N191" s="155"/>
      <c r="O191" s="153" t="str">
        <f t="shared" si="37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19"/>
      <c r="G192" s="19"/>
      <c r="H192" s="19"/>
      <c r="I192" s="79"/>
      <c r="J192" s="153" t="str">
        <f t="shared" si="36"/>
        <v xml:space="preserve"> </v>
      </c>
      <c r="K192" s="155">
        <v>0</v>
      </c>
      <c r="L192" s="155"/>
      <c r="M192" s="155">
        <f t="shared" si="38"/>
        <v>0</v>
      </c>
      <c r="N192" s="155"/>
      <c r="O192" s="153" t="str">
        <f t="shared" si="37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19"/>
      <c r="G193" s="19"/>
      <c r="H193" s="19"/>
      <c r="I193" s="79"/>
      <c r="J193" s="153" t="str">
        <f t="shared" si="36"/>
        <v xml:space="preserve"> </v>
      </c>
      <c r="K193" s="155">
        <v>0</v>
      </c>
      <c r="L193" s="155"/>
      <c r="M193" s="155">
        <f t="shared" si="38"/>
        <v>0</v>
      </c>
      <c r="N193" s="155"/>
      <c r="O193" s="153" t="str">
        <f t="shared" si="37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19"/>
      <c r="G194" s="19"/>
      <c r="H194" s="19"/>
      <c r="I194" s="79"/>
      <c r="J194" s="153" t="str">
        <f t="shared" si="36"/>
        <v xml:space="preserve"> </v>
      </c>
      <c r="K194" s="155">
        <v>0</v>
      </c>
      <c r="L194" s="155"/>
      <c r="M194" s="155">
        <f t="shared" si="38"/>
        <v>0</v>
      </c>
      <c r="N194" s="155"/>
      <c r="O194" s="153" t="str">
        <f t="shared" si="37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19"/>
      <c r="G195" s="19"/>
      <c r="H195" s="19"/>
      <c r="I195" s="79"/>
      <c r="J195" s="153" t="str">
        <f t="shared" si="36"/>
        <v xml:space="preserve"> </v>
      </c>
      <c r="K195" s="155">
        <v>0</v>
      </c>
      <c r="L195" s="155"/>
      <c r="M195" s="155">
        <f t="shared" si="38"/>
        <v>0</v>
      </c>
      <c r="N195" s="155"/>
      <c r="O195" s="153" t="str">
        <f t="shared" si="37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19"/>
      <c r="G196" s="19"/>
      <c r="H196" s="19"/>
      <c r="I196" s="79"/>
      <c r="J196" s="153" t="str">
        <f t="shared" si="36"/>
        <v xml:space="preserve"> </v>
      </c>
      <c r="K196" s="155">
        <v>0</v>
      </c>
      <c r="L196" s="155"/>
      <c r="M196" s="155">
        <f t="shared" si="38"/>
        <v>0</v>
      </c>
      <c r="N196" s="155"/>
      <c r="O196" s="153" t="str">
        <f t="shared" si="37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19"/>
      <c r="G197" s="19"/>
      <c r="H197" s="19"/>
      <c r="I197" s="79"/>
      <c r="J197" s="153" t="str">
        <f t="shared" si="36"/>
        <v xml:space="preserve"> </v>
      </c>
      <c r="K197" s="155">
        <v>0</v>
      </c>
      <c r="L197" s="155"/>
      <c r="M197" s="155">
        <f t="shared" si="38"/>
        <v>0</v>
      </c>
      <c r="N197" s="155"/>
      <c r="O197" s="153" t="str">
        <f t="shared" si="37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17"/>
      <c r="G198" s="17"/>
      <c r="H198" s="17"/>
      <c r="I198" s="77"/>
      <c r="J198" s="153" t="str">
        <f t="shared" si="36"/>
        <v xml:space="preserve"> </v>
      </c>
      <c r="K198" s="155">
        <v>0</v>
      </c>
      <c r="L198" s="155"/>
      <c r="M198" s="155">
        <f t="shared" si="38"/>
        <v>0</v>
      </c>
      <c r="N198" s="155"/>
      <c r="O198" s="153" t="str">
        <f t="shared" si="37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17"/>
      <c r="G199" s="17"/>
      <c r="H199" s="17"/>
      <c r="I199" s="77"/>
      <c r="J199" s="153" t="str">
        <f t="shared" si="36"/>
        <v xml:space="preserve"> </v>
      </c>
      <c r="K199" s="155">
        <v>0</v>
      </c>
      <c r="L199" s="155"/>
      <c r="M199" s="155">
        <f t="shared" si="38"/>
        <v>0</v>
      </c>
      <c r="N199" s="155"/>
      <c r="O199" s="153" t="str">
        <f t="shared" si="37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17"/>
      <c r="G200" s="17"/>
      <c r="H200" s="17"/>
      <c r="I200" s="77"/>
      <c r="J200" s="153" t="str">
        <f t="shared" ref="J200:J263" si="49">IF(H200=0," ",I200/H200)</f>
        <v xml:space="preserve"> </v>
      </c>
      <c r="K200" s="155">
        <v>0</v>
      </c>
      <c r="L200" s="155"/>
      <c r="M200" s="155">
        <f t="shared" si="38"/>
        <v>0</v>
      </c>
      <c r="N200" s="155"/>
      <c r="O200" s="153" t="str">
        <f t="shared" ref="O200:O263" si="50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17"/>
      <c r="G201" s="17"/>
      <c r="H201" s="17"/>
      <c r="I201" s="77"/>
      <c r="J201" s="153" t="str">
        <f t="shared" si="49"/>
        <v xml:space="preserve"> </v>
      </c>
      <c r="K201" s="155">
        <v>0</v>
      </c>
      <c r="L201" s="155"/>
      <c r="M201" s="155">
        <f t="shared" ref="M201:M264" si="51">K201+L201</f>
        <v>0</v>
      </c>
      <c r="N201" s="155"/>
      <c r="O201" s="153" t="str">
        <f t="shared" si="50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17"/>
      <c r="G202" s="17"/>
      <c r="H202" s="17"/>
      <c r="I202" s="77"/>
      <c r="J202" s="153" t="str">
        <f t="shared" si="49"/>
        <v xml:space="preserve"> </v>
      </c>
      <c r="K202" s="155">
        <v>0</v>
      </c>
      <c r="L202" s="155"/>
      <c r="M202" s="155">
        <f t="shared" si="51"/>
        <v>0</v>
      </c>
      <c r="N202" s="155"/>
      <c r="O202" s="153" t="str">
        <f t="shared" si="50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17"/>
      <c r="G203" s="17"/>
      <c r="H203" s="17"/>
      <c r="I203" s="77"/>
      <c r="J203" s="153" t="str">
        <f t="shared" si="49"/>
        <v xml:space="preserve"> </v>
      </c>
      <c r="K203" s="155">
        <v>0</v>
      </c>
      <c r="L203" s="155"/>
      <c r="M203" s="155">
        <f t="shared" si="51"/>
        <v>0</v>
      </c>
      <c r="N203" s="155"/>
      <c r="O203" s="153" t="str">
        <f t="shared" si="50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17"/>
      <c r="G204" s="17"/>
      <c r="H204" s="17"/>
      <c r="I204" s="77"/>
      <c r="J204" s="153" t="str">
        <f t="shared" si="49"/>
        <v xml:space="preserve"> </v>
      </c>
      <c r="K204" s="155">
        <v>0</v>
      </c>
      <c r="L204" s="155"/>
      <c r="M204" s="155">
        <f t="shared" si="51"/>
        <v>0</v>
      </c>
      <c r="N204" s="155"/>
      <c r="O204" s="153" t="str">
        <f t="shared" si="50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17"/>
      <c r="G205" s="17"/>
      <c r="H205" s="17"/>
      <c r="I205" s="77"/>
      <c r="J205" s="153" t="str">
        <f t="shared" si="49"/>
        <v xml:space="preserve"> </v>
      </c>
      <c r="K205" s="155">
        <v>0</v>
      </c>
      <c r="L205" s="155"/>
      <c r="M205" s="155">
        <f t="shared" si="51"/>
        <v>0</v>
      </c>
      <c r="N205" s="155"/>
      <c r="O205" s="153" t="str">
        <f t="shared" si="50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17"/>
      <c r="G206" s="17"/>
      <c r="H206" s="17"/>
      <c r="I206" s="77"/>
      <c r="J206" s="153" t="str">
        <f t="shared" si="49"/>
        <v xml:space="preserve"> </v>
      </c>
      <c r="K206" s="155">
        <v>0</v>
      </c>
      <c r="L206" s="155"/>
      <c r="M206" s="155">
        <f t="shared" si="51"/>
        <v>0</v>
      </c>
      <c r="N206" s="155"/>
      <c r="O206" s="153" t="str">
        <f t="shared" si="50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17"/>
      <c r="G207" s="17"/>
      <c r="H207" s="17"/>
      <c r="I207" s="77"/>
      <c r="J207" s="153" t="str">
        <f t="shared" si="49"/>
        <v xml:space="preserve"> </v>
      </c>
      <c r="K207" s="155">
        <v>0</v>
      </c>
      <c r="L207" s="155"/>
      <c r="M207" s="155">
        <f t="shared" si="51"/>
        <v>0</v>
      </c>
      <c r="N207" s="155"/>
      <c r="O207" s="153" t="str">
        <f t="shared" si="50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17"/>
      <c r="G208" s="17"/>
      <c r="H208" s="17"/>
      <c r="I208" s="77"/>
      <c r="J208" s="153" t="str">
        <f t="shared" si="49"/>
        <v xml:space="preserve"> </v>
      </c>
      <c r="K208" s="155">
        <v>0</v>
      </c>
      <c r="L208" s="155"/>
      <c r="M208" s="155">
        <f t="shared" si="51"/>
        <v>0</v>
      </c>
      <c r="N208" s="155"/>
      <c r="O208" s="153" t="str">
        <f t="shared" si="50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17"/>
      <c r="G209" s="17"/>
      <c r="H209" s="17"/>
      <c r="I209" s="77"/>
      <c r="J209" s="153" t="str">
        <f t="shared" si="49"/>
        <v xml:space="preserve"> </v>
      </c>
      <c r="K209" s="155">
        <v>0</v>
      </c>
      <c r="L209" s="155"/>
      <c r="M209" s="155">
        <f t="shared" si="51"/>
        <v>0</v>
      </c>
      <c r="N209" s="155"/>
      <c r="O209" s="153" t="str">
        <f t="shared" si="50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17"/>
      <c r="G210" s="17"/>
      <c r="H210" s="17"/>
      <c r="I210" s="77"/>
      <c r="J210" s="153" t="str">
        <f t="shared" si="49"/>
        <v xml:space="preserve"> </v>
      </c>
      <c r="K210" s="155">
        <v>0</v>
      </c>
      <c r="L210" s="155"/>
      <c r="M210" s="155">
        <f t="shared" si="51"/>
        <v>0</v>
      </c>
      <c r="N210" s="155"/>
      <c r="O210" s="153" t="str">
        <f t="shared" si="50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17"/>
      <c r="G211" s="17"/>
      <c r="H211" s="17"/>
      <c r="I211" s="77"/>
      <c r="J211" s="153" t="str">
        <f t="shared" si="49"/>
        <v xml:space="preserve"> </v>
      </c>
      <c r="K211" s="155">
        <v>0</v>
      </c>
      <c r="L211" s="155"/>
      <c r="M211" s="155">
        <f t="shared" si="51"/>
        <v>0</v>
      </c>
      <c r="N211" s="155"/>
      <c r="O211" s="153" t="str">
        <f t="shared" si="50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17"/>
      <c r="G212" s="17"/>
      <c r="H212" s="17"/>
      <c r="I212" s="77"/>
      <c r="J212" s="153" t="str">
        <f t="shared" si="49"/>
        <v xml:space="preserve"> </v>
      </c>
      <c r="K212" s="155">
        <v>0</v>
      </c>
      <c r="L212" s="155"/>
      <c r="M212" s="155">
        <f t="shared" si="51"/>
        <v>0</v>
      </c>
      <c r="N212" s="155"/>
      <c r="O212" s="153" t="str">
        <f t="shared" si="50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17"/>
      <c r="G213" s="17"/>
      <c r="H213" s="17"/>
      <c r="I213" s="77"/>
      <c r="J213" s="153" t="str">
        <f t="shared" si="49"/>
        <v xml:space="preserve"> </v>
      </c>
      <c r="K213" s="155">
        <v>0</v>
      </c>
      <c r="L213" s="155"/>
      <c r="M213" s="155">
        <f t="shared" si="51"/>
        <v>0</v>
      </c>
      <c r="N213" s="155"/>
      <c r="O213" s="153" t="str">
        <f t="shared" si="50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18">
        <f>F185+F186+F189+F191+F198+F199+F200+F201+F205+F210</f>
        <v>0</v>
      </c>
      <c r="G214" s="18">
        <f t="shared" ref="G214:M214" si="52">G185+G186+G189+G191+G198+G199+G200+G201+G205+G210</f>
        <v>0</v>
      </c>
      <c r="H214" s="18">
        <f t="shared" si="52"/>
        <v>0</v>
      </c>
      <c r="I214" s="18">
        <f t="shared" si="52"/>
        <v>0</v>
      </c>
      <c r="J214" s="18" t="e">
        <f t="shared" si="52"/>
        <v>#VALUE!</v>
      </c>
      <c r="K214" s="18">
        <f t="shared" si="52"/>
        <v>0</v>
      </c>
      <c r="L214" s="18">
        <f t="shared" si="52"/>
        <v>0</v>
      </c>
      <c r="M214" s="18">
        <f t="shared" si="52"/>
        <v>0</v>
      </c>
      <c r="N214" s="155"/>
      <c r="O214" s="153" t="str">
        <f t="shared" si="50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17"/>
      <c r="G215" s="17"/>
      <c r="H215" s="17"/>
      <c r="I215" s="77"/>
      <c r="J215" s="153" t="str">
        <f t="shared" si="49"/>
        <v xml:space="preserve"> </v>
      </c>
      <c r="K215" s="155">
        <v>0</v>
      </c>
      <c r="L215" s="155"/>
      <c r="M215" s="155">
        <f t="shared" si="51"/>
        <v>0</v>
      </c>
      <c r="N215" s="155"/>
      <c r="O215" s="153" t="str">
        <f t="shared" si="50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17"/>
      <c r="G216" s="17"/>
      <c r="H216" s="17"/>
      <c r="I216" s="77"/>
      <c r="J216" s="153" t="str">
        <f t="shared" si="49"/>
        <v xml:space="preserve"> </v>
      </c>
      <c r="K216" s="155">
        <v>0</v>
      </c>
      <c r="L216" s="155"/>
      <c r="M216" s="155">
        <f t="shared" si="51"/>
        <v>0</v>
      </c>
      <c r="N216" s="155"/>
      <c r="O216" s="153" t="str">
        <f t="shared" si="50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17"/>
      <c r="G217" s="17"/>
      <c r="H217" s="17"/>
      <c r="I217" s="77"/>
      <c r="J217" s="153" t="str">
        <f t="shared" si="49"/>
        <v xml:space="preserve"> </v>
      </c>
      <c r="K217" s="155">
        <v>0</v>
      </c>
      <c r="L217" s="155"/>
      <c r="M217" s="155">
        <f t="shared" si="51"/>
        <v>0</v>
      </c>
      <c r="N217" s="155"/>
      <c r="O217" s="153" t="str">
        <f t="shared" si="50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17"/>
      <c r="G218" s="17"/>
      <c r="H218" s="17"/>
      <c r="I218" s="77"/>
      <c r="J218" s="153" t="str">
        <f t="shared" si="49"/>
        <v xml:space="preserve"> </v>
      </c>
      <c r="K218" s="155">
        <v>0</v>
      </c>
      <c r="L218" s="155"/>
      <c r="M218" s="155">
        <f t="shared" si="51"/>
        <v>0</v>
      </c>
      <c r="N218" s="155"/>
      <c r="O218" s="153" t="str">
        <f t="shared" si="50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17"/>
      <c r="G219" s="17"/>
      <c r="H219" s="17"/>
      <c r="I219" s="77"/>
      <c r="J219" s="153" t="str">
        <f t="shared" si="49"/>
        <v xml:space="preserve"> </v>
      </c>
      <c r="K219" s="155">
        <v>0</v>
      </c>
      <c r="L219" s="155"/>
      <c r="M219" s="155">
        <f t="shared" si="51"/>
        <v>0</v>
      </c>
      <c r="N219" s="155"/>
      <c r="O219" s="153" t="str">
        <f t="shared" si="50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17"/>
      <c r="G220" s="17"/>
      <c r="H220" s="17"/>
      <c r="I220" s="77"/>
      <c r="J220" s="153" t="str">
        <f t="shared" si="49"/>
        <v xml:space="preserve"> </v>
      </c>
      <c r="K220" s="155">
        <v>0</v>
      </c>
      <c r="L220" s="155"/>
      <c r="M220" s="155">
        <f t="shared" si="51"/>
        <v>0</v>
      </c>
      <c r="N220" s="155"/>
      <c r="O220" s="153" t="str">
        <f t="shared" si="50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17"/>
      <c r="G221" s="17"/>
      <c r="H221" s="17"/>
      <c r="I221" s="77"/>
      <c r="J221" s="153" t="str">
        <f t="shared" si="49"/>
        <v xml:space="preserve"> </v>
      </c>
      <c r="K221" s="155">
        <v>0</v>
      </c>
      <c r="L221" s="155"/>
      <c r="M221" s="155">
        <f t="shared" si="51"/>
        <v>0</v>
      </c>
      <c r="N221" s="155"/>
      <c r="O221" s="153" t="str">
        <f t="shared" si="50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17"/>
      <c r="G222" s="17"/>
      <c r="H222" s="17"/>
      <c r="I222" s="77"/>
      <c r="J222" s="153" t="str">
        <f t="shared" si="49"/>
        <v xml:space="preserve"> </v>
      </c>
      <c r="K222" s="155">
        <v>0</v>
      </c>
      <c r="L222" s="155"/>
      <c r="M222" s="155">
        <f t="shared" si="51"/>
        <v>0</v>
      </c>
      <c r="N222" s="155"/>
      <c r="O222" s="153" t="str">
        <f t="shared" si="50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L223" si="53">G215+G217+G219+G220+G222</f>
        <v>0</v>
      </c>
      <c r="H223" s="18">
        <f t="shared" si="53"/>
        <v>0</v>
      </c>
      <c r="I223" s="18">
        <f t="shared" si="53"/>
        <v>0</v>
      </c>
      <c r="J223" s="18" t="e">
        <f t="shared" si="53"/>
        <v>#VALUE!</v>
      </c>
      <c r="K223" s="18">
        <f t="shared" si="53"/>
        <v>0</v>
      </c>
      <c r="L223" s="18">
        <f t="shared" si="53"/>
        <v>0</v>
      </c>
      <c r="M223" s="155">
        <f t="shared" si="51"/>
        <v>0</v>
      </c>
      <c r="N223" s="155"/>
      <c r="O223" s="153" t="str">
        <f t="shared" si="50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17"/>
      <c r="G224" s="17"/>
      <c r="H224" s="17"/>
      <c r="I224" s="77"/>
      <c r="J224" s="153" t="str">
        <f t="shared" si="49"/>
        <v xml:space="preserve"> </v>
      </c>
      <c r="K224" s="155">
        <v>0</v>
      </c>
      <c r="L224" s="155"/>
      <c r="M224" s="155">
        <f t="shared" si="51"/>
        <v>0</v>
      </c>
      <c r="N224" s="155"/>
      <c r="O224" s="153" t="str">
        <f t="shared" si="50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M225" si="54">SUM(G226:G235)</f>
        <v>0</v>
      </c>
      <c r="H225" s="17">
        <f t="shared" si="54"/>
        <v>0</v>
      </c>
      <c r="I225" s="17">
        <f t="shared" si="54"/>
        <v>0</v>
      </c>
      <c r="J225" s="17">
        <f t="shared" si="54"/>
        <v>0</v>
      </c>
      <c r="K225" s="17">
        <f t="shared" si="54"/>
        <v>0</v>
      </c>
      <c r="L225" s="17">
        <f t="shared" si="54"/>
        <v>0</v>
      </c>
      <c r="M225" s="17">
        <f t="shared" si="54"/>
        <v>0</v>
      </c>
      <c r="N225" s="155"/>
      <c r="O225" s="153" t="str">
        <f t="shared" si="50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19"/>
      <c r="G226" s="19"/>
      <c r="H226" s="19"/>
      <c r="I226" s="79"/>
      <c r="J226" s="153" t="str">
        <f t="shared" si="49"/>
        <v xml:space="preserve"> </v>
      </c>
      <c r="K226" s="155">
        <v>0</v>
      </c>
      <c r="L226" s="155"/>
      <c r="M226" s="155">
        <f t="shared" si="51"/>
        <v>0</v>
      </c>
      <c r="N226" s="155"/>
      <c r="O226" s="153" t="str">
        <f t="shared" si="50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19"/>
      <c r="G227" s="19"/>
      <c r="H227" s="19"/>
      <c r="I227" s="79"/>
      <c r="J227" s="153" t="str">
        <f t="shared" si="49"/>
        <v xml:space="preserve"> </v>
      </c>
      <c r="K227" s="155">
        <v>0</v>
      </c>
      <c r="L227" s="155"/>
      <c r="M227" s="155">
        <f t="shared" si="51"/>
        <v>0</v>
      </c>
      <c r="N227" s="155"/>
      <c r="O227" s="153" t="str">
        <f t="shared" si="50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19"/>
      <c r="G228" s="19"/>
      <c r="H228" s="19"/>
      <c r="I228" s="79"/>
      <c r="J228" s="153" t="str">
        <f t="shared" si="49"/>
        <v xml:space="preserve"> </v>
      </c>
      <c r="K228" s="155">
        <v>0</v>
      </c>
      <c r="L228" s="155"/>
      <c r="M228" s="155">
        <f t="shared" si="51"/>
        <v>0</v>
      </c>
      <c r="N228" s="155"/>
      <c r="O228" s="153" t="str">
        <f t="shared" si="50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19"/>
      <c r="G229" s="19"/>
      <c r="H229" s="19"/>
      <c r="I229" s="79"/>
      <c r="J229" s="153" t="str">
        <f t="shared" si="49"/>
        <v xml:space="preserve"> </v>
      </c>
      <c r="K229" s="155">
        <v>0</v>
      </c>
      <c r="L229" s="155"/>
      <c r="M229" s="155">
        <f t="shared" si="51"/>
        <v>0</v>
      </c>
      <c r="N229" s="155"/>
      <c r="O229" s="153" t="str">
        <f t="shared" si="50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19"/>
      <c r="G230" s="19"/>
      <c r="H230" s="19"/>
      <c r="I230" s="79"/>
      <c r="J230" s="153" t="str">
        <f t="shared" si="49"/>
        <v xml:space="preserve"> </v>
      </c>
      <c r="K230" s="155">
        <v>0</v>
      </c>
      <c r="L230" s="155"/>
      <c r="M230" s="155">
        <f t="shared" si="51"/>
        <v>0</v>
      </c>
      <c r="N230" s="155"/>
      <c r="O230" s="153" t="str">
        <f t="shared" si="50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19"/>
      <c r="G231" s="19"/>
      <c r="H231" s="19"/>
      <c r="I231" s="79"/>
      <c r="J231" s="153" t="str">
        <f t="shared" si="49"/>
        <v xml:space="preserve"> </v>
      </c>
      <c r="K231" s="155">
        <v>0</v>
      </c>
      <c r="L231" s="155"/>
      <c r="M231" s="155">
        <f t="shared" si="51"/>
        <v>0</v>
      </c>
      <c r="N231" s="155"/>
      <c r="O231" s="153" t="str">
        <f t="shared" si="50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19"/>
      <c r="G232" s="19"/>
      <c r="H232" s="19"/>
      <c r="I232" s="79"/>
      <c r="J232" s="153" t="str">
        <f t="shared" si="49"/>
        <v xml:space="preserve"> </v>
      </c>
      <c r="K232" s="155">
        <v>0</v>
      </c>
      <c r="L232" s="155"/>
      <c r="M232" s="155">
        <f t="shared" si="51"/>
        <v>0</v>
      </c>
      <c r="N232" s="155"/>
      <c r="O232" s="153" t="str">
        <f t="shared" si="50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19"/>
      <c r="G233" s="19"/>
      <c r="H233" s="19"/>
      <c r="I233" s="79"/>
      <c r="J233" s="153" t="str">
        <f t="shared" si="49"/>
        <v xml:space="preserve"> </v>
      </c>
      <c r="K233" s="155">
        <v>0</v>
      </c>
      <c r="L233" s="155"/>
      <c r="M233" s="155">
        <f t="shared" si="51"/>
        <v>0</v>
      </c>
      <c r="N233" s="155"/>
      <c r="O233" s="153" t="str">
        <f t="shared" si="50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19"/>
      <c r="G234" s="19"/>
      <c r="H234" s="19"/>
      <c r="I234" s="79"/>
      <c r="J234" s="153" t="str">
        <f t="shared" si="49"/>
        <v xml:space="preserve"> </v>
      </c>
      <c r="K234" s="155">
        <v>0</v>
      </c>
      <c r="L234" s="155"/>
      <c r="M234" s="155">
        <f t="shared" si="51"/>
        <v>0</v>
      </c>
      <c r="N234" s="196"/>
      <c r="O234" s="153" t="str">
        <f t="shared" si="50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19"/>
      <c r="G235" s="19"/>
      <c r="H235" s="19"/>
      <c r="I235" s="79"/>
      <c r="J235" s="153" t="str">
        <f t="shared" si="49"/>
        <v xml:space="preserve"> </v>
      </c>
      <c r="K235" s="155">
        <v>0</v>
      </c>
      <c r="L235" s="155"/>
      <c r="M235" s="155">
        <f t="shared" si="51"/>
        <v>0</v>
      </c>
      <c r="N235" s="155"/>
      <c r="O235" s="153" t="str">
        <f t="shared" si="50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55">SUM(G237:G246)</f>
        <v>0</v>
      </c>
      <c r="H236" s="17">
        <f t="shared" si="55"/>
        <v>0</v>
      </c>
      <c r="I236" s="77">
        <f t="shared" ref="I236" si="56">SUM(I237:I246)</f>
        <v>0</v>
      </c>
      <c r="J236" s="153" t="str">
        <f t="shared" si="49"/>
        <v xml:space="preserve"> </v>
      </c>
      <c r="K236" s="155">
        <v>0</v>
      </c>
      <c r="L236" s="155"/>
      <c r="M236" s="155">
        <f t="shared" si="51"/>
        <v>0</v>
      </c>
      <c r="N236" s="155"/>
      <c r="O236" s="153" t="str">
        <f t="shared" si="50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19"/>
      <c r="G237" s="19"/>
      <c r="H237" s="19"/>
      <c r="I237" s="79"/>
      <c r="J237" s="153" t="str">
        <f t="shared" si="49"/>
        <v xml:space="preserve"> </v>
      </c>
      <c r="K237" s="155">
        <v>0</v>
      </c>
      <c r="L237" s="155"/>
      <c r="M237" s="155">
        <f t="shared" si="51"/>
        <v>0</v>
      </c>
      <c r="N237" s="155"/>
      <c r="O237" s="153" t="str">
        <f t="shared" si="50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19"/>
      <c r="G238" s="19"/>
      <c r="H238" s="19"/>
      <c r="I238" s="79"/>
      <c r="J238" s="153" t="str">
        <f t="shared" si="49"/>
        <v xml:space="preserve"> </v>
      </c>
      <c r="K238" s="155">
        <v>0</v>
      </c>
      <c r="L238" s="155"/>
      <c r="M238" s="155">
        <f t="shared" si="51"/>
        <v>0</v>
      </c>
      <c r="N238" s="155"/>
      <c r="O238" s="153" t="str">
        <f t="shared" si="50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19"/>
      <c r="G239" s="19"/>
      <c r="H239" s="19"/>
      <c r="I239" s="79"/>
      <c r="J239" s="153" t="str">
        <f t="shared" si="49"/>
        <v xml:space="preserve"> </v>
      </c>
      <c r="K239" s="155">
        <v>0</v>
      </c>
      <c r="L239" s="155"/>
      <c r="M239" s="155">
        <f t="shared" si="51"/>
        <v>0</v>
      </c>
      <c r="N239" s="155"/>
      <c r="O239" s="153" t="str">
        <f t="shared" si="50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19"/>
      <c r="G240" s="19"/>
      <c r="H240" s="19"/>
      <c r="I240" s="79"/>
      <c r="J240" s="153" t="str">
        <f t="shared" si="49"/>
        <v xml:space="preserve"> </v>
      </c>
      <c r="K240" s="155">
        <v>0</v>
      </c>
      <c r="L240" s="155"/>
      <c r="M240" s="155">
        <f t="shared" si="51"/>
        <v>0</v>
      </c>
      <c r="N240" s="155"/>
      <c r="O240" s="153" t="str">
        <f t="shared" si="50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19"/>
      <c r="G241" s="19"/>
      <c r="H241" s="19"/>
      <c r="I241" s="79"/>
      <c r="J241" s="153" t="str">
        <f t="shared" si="49"/>
        <v xml:space="preserve"> </v>
      </c>
      <c r="K241" s="155">
        <v>0</v>
      </c>
      <c r="L241" s="155"/>
      <c r="M241" s="155">
        <f t="shared" si="51"/>
        <v>0</v>
      </c>
      <c r="N241" s="155"/>
      <c r="O241" s="153" t="str">
        <f t="shared" si="50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19"/>
      <c r="G242" s="19"/>
      <c r="H242" s="19"/>
      <c r="I242" s="79"/>
      <c r="J242" s="153" t="str">
        <f t="shared" si="49"/>
        <v xml:space="preserve"> </v>
      </c>
      <c r="K242" s="155">
        <v>0</v>
      </c>
      <c r="L242" s="155"/>
      <c r="M242" s="155">
        <f t="shared" si="51"/>
        <v>0</v>
      </c>
      <c r="N242" s="155"/>
      <c r="O242" s="153" t="str">
        <f t="shared" si="50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19"/>
      <c r="G243" s="19"/>
      <c r="H243" s="19"/>
      <c r="I243" s="79"/>
      <c r="J243" s="153" t="str">
        <f t="shared" si="49"/>
        <v xml:space="preserve"> </v>
      </c>
      <c r="K243" s="155">
        <v>0</v>
      </c>
      <c r="L243" s="155"/>
      <c r="M243" s="155">
        <f t="shared" si="51"/>
        <v>0</v>
      </c>
      <c r="N243" s="155"/>
      <c r="O243" s="153" t="str">
        <f t="shared" si="50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19"/>
      <c r="G244" s="19"/>
      <c r="H244" s="19"/>
      <c r="I244" s="79"/>
      <c r="J244" s="153" t="str">
        <f t="shared" si="49"/>
        <v xml:space="preserve"> </v>
      </c>
      <c r="K244" s="155">
        <v>0</v>
      </c>
      <c r="L244" s="155"/>
      <c r="M244" s="155">
        <f t="shared" si="51"/>
        <v>0</v>
      </c>
      <c r="N244" s="155"/>
      <c r="O244" s="153" t="str">
        <f t="shared" si="50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19"/>
      <c r="G245" s="19"/>
      <c r="H245" s="19"/>
      <c r="I245" s="79"/>
      <c r="J245" s="153" t="str">
        <f t="shared" si="49"/>
        <v xml:space="preserve"> </v>
      </c>
      <c r="K245" s="155">
        <v>0</v>
      </c>
      <c r="L245" s="155"/>
      <c r="M245" s="155">
        <f t="shared" si="51"/>
        <v>0</v>
      </c>
      <c r="N245" s="155"/>
      <c r="O245" s="153" t="str">
        <f t="shared" si="50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19"/>
      <c r="G246" s="19"/>
      <c r="H246" s="19"/>
      <c r="I246" s="79"/>
      <c r="J246" s="153" t="str">
        <f t="shared" si="49"/>
        <v xml:space="preserve"> </v>
      </c>
      <c r="K246" s="155">
        <v>0</v>
      </c>
      <c r="L246" s="155"/>
      <c r="M246" s="155">
        <f t="shared" si="51"/>
        <v>0</v>
      </c>
      <c r="N246" s="155"/>
      <c r="O246" s="153" t="str">
        <f t="shared" si="50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57">G224+G225+G236</f>
        <v>0</v>
      </c>
      <c r="H247" s="18">
        <f t="shared" si="57"/>
        <v>0</v>
      </c>
      <c r="I247" s="78">
        <f t="shared" ref="I247" si="58">I224+I225+I236</f>
        <v>0</v>
      </c>
      <c r="J247" s="153" t="str">
        <f t="shared" si="49"/>
        <v xml:space="preserve"> </v>
      </c>
      <c r="K247" s="155">
        <v>0</v>
      </c>
      <c r="L247" s="155"/>
      <c r="M247" s="155">
        <f t="shared" si="51"/>
        <v>0</v>
      </c>
      <c r="N247" s="155"/>
      <c r="O247" s="153" t="str">
        <f t="shared" si="50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17"/>
      <c r="G248" s="17"/>
      <c r="H248" s="17"/>
      <c r="I248" s="77"/>
      <c r="J248" s="153" t="str">
        <f t="shared" si="49"/>
        <v xml:space="preserve"> </v>
      </c>
      <c r="K248" s="155">
        <v>0</v>
      </c>
      <c r="L248" s="155"/>
      <c r="M248" s="155">
        <f t="shared" si="51"/>
        <v>0</v>
      </c>
      <c r="N248" s="155"/>
      <c r="O248" s="153" t="str">
        <f t="shared" si="50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59">SUM(G250:G259)</f>
        <v>0</v>
      </c>
      <c r="H249" s="17">
        <f t="shared" si="59"/>
        <v>0</v>
      </c>
      <c r="I249" s="77">
        <f t="shared" ref="I249" si="60">SUM(I250:I259)</f>
        <v>0</v>
      </c>
      <c r="J249" s="153" t="str">
        <f t="shared" si="49"/>
        <v xml:space="preserve"> </v>
      </c>
      <c r="K249" s="155">
        <v>0</v>
      </c>
      <c r="L249" s="155"/>
      <c r="M249" s="155">
        <f t="shared" si="51"/>
        <v>0</v>
      </c>
      <c r="N249" s="155"/>
      <c r="O249" s="153" t="str">
        <f t="shared" si="50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19"/>
      <c r="G250" s="19"/>
      <c r="H250" s="19"/>
      <c r="I250" s="79"/>
      <c r="J250" s="153" t="str">
        <f t="shared" si="49"/>
        <v xml:space="preserve"> </v>
      </c>
      <c r="K250" s="155">
        <v>0</v>
      </c>
      <c r="L250" s="155"/>
      <c r="M250" s="155">
        <f t="shared" si="51"/>
        <v>0</v>
      </c>
      <c r="N250" s="155"/>
      <c r="O250" s="153" t="str">
        <f t="shared" si="50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19"/>
      <c r="G251" s="19"/>
      <c r="H251" s="19"/>
      <c r="I251" s="79"/>
      <c r="J251" s="153" t="str">
        <f t="shared" si="49"/>
        <v xml:space="preserve"> </v>
      </c>
      <c r="K251" s="155">
        <v>0</v>
      </c>
      <c r="L251" s="155"/>
      <c r="M251" s="155">
        <f t="shared" si="51"/>
        <v>0</v>
      </c>
      <c r="N251" s="155"/>
      <c r="O251" s="153" t="str">
        <f t="shared" si="50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19"/>
      <c r="G252" s="19"/>
      <c r="H252" s="19"/>
      <c r="I252" s="79"/>
      <c r="J252" s="153" t="str">
        <f t="shared" si="49"/>
        <v xml:space="preserve"> </v>
      </c>
      <c r="K252" s="155">
        <v>0</v>
      </c>
      <c r="L252" s="155"/>
      <c r="M252" s="155">
        <f t="shared" si="51"/>
        <v>0</v>
      </c>
      <c r="N252" s="155"/>
      <c r="O252" s="153" t="str">
        <f t="shared" si="50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19"/>
      <c r="G253" s="19"/>
      <c r="H253" s="19"/>
      <c r="I253" s="79"/>
      <c r="J253" s="153" t="str">
        <f t="shared" si="49"/>
        <v xml:space="preserve"> </v>
      </c>
      <c r="K253" s="155">
        <v>0</v>
      </c>
      <c r="L253" s="155"/>
      <c r="M253" s="155">
        <f t="shared" si="51"/>
        <v>0</v>
      </c>
      <c r="N253" s="155"/>
      <c r="O253" s="153" t="str">
        <f t="shared" si="50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19"/>
      <c r="G254" s="19"/>
      <c r="H254" s="19"/>
      <c r="I254" s="79"/>
      <c r="J254" s="153" t="str">
        <f t="shared" si="49"/>
        <v xml:space="preserve"> </v>
      </c>
      <c r="K254" s="155">
        <v>0</v>
      </c>
      <c r="L254" s="155"/>
      <c r="M254" s="155">
        <f t="shared" si="51"/>
        <v>0</v>
      </c>
      <c r="N254" s="155"/>
      <c r="O254" s="153" t="str">
        <f t="shared" si="50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19"/>
      <c r="G255" s="19"/>
      <c r="H255" s="19"/>
      <c r="I255" s="79"/>
      <c r="J255" s="153" t="str">
        <f t="shared" si="49"/>
        <v xml:space="preserve"> </v>
      </c>
      <c r="K255" s="155">
        <v>0</v>
      </c>
      <c r="L255" s="155"/>
      <c r="M255" s="155">
        <f t="shared" si="51"/>
        <v>0</v>
      </c>
      <c r="N255" s="155"/>
      <c r="O255" s="153" t="str">
        <f t="shared" si="50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19"/>
      <c r="G256" s="19"/>
      <c r="H256" s="19"/>
      <c r="I256" s="79"/>
      <c r="J256" s="153" t="str">
        <f t="shared" si="49"/>
        <v xml:space="preserve"> </v>
      </c>
      <c r="K256" s="155">
        <v>0</v>
      </c>
      <c r="L256" s="155"/>
      <c r="M256" s="155">
        <f t="shared" si="51"/>
        <v>0</v>
      </c>
      <c r="N256" s="155"/>
      <c r="O256" s="153" t="str">
        <f t="shared" si="50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19"/>
      <c r="G257" s="19"/>
      <c r="H257" s="19"/>
      <c r="I257" s="79"/>
      <c r="J257" s="153" t="str">
        <f t="shared" si="49"/>
        <v xml:space="preserve"> </v>
      </c>
      <c r="K257" s="155">
        <v>0</v>
      </c>
      <c r="L257" s="155"/>
      <c r="M257" s="155">
        <f t="shared" si="51"/>
        <v>0</v>
      </c>
      <c r="N257" s="155"/>
      <c r="O257" s="153" t="str">
        <f t="shared" si="50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19"/>
      <c r="G258" s="19"/>
      <c r="H258" s="19"/>
      <c r="I258" s="79"/>
      <c r="J258" s="153" t="str">
        <f t="shared" si="49"/>
        <v xml:space="preserve"> </v>
      </c>
      <c r="K258" s="155">
        <v>0</v>
      </c>
      <c r="L258" s="155"/>
      <c r="M258" s="155">
        <f t="shared" si="51"/>
        <v>0</v>
      </c>
      <c r="N258" s="155"/>
      <c r="O258" s="153" t="str">
        <f t="shared" si="50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19"/>
      <c r="G259" s="19"/>
      <c r="H259" s="19"/>
      <c r="I259" s="79"/>
      <c r="J259" s="153" t="str">
        <f t="shared" si="49"/>
        <v xml:space="preserve"> </v>
      </c>
      <c r="K259" s="155">
        <v>0</v>
      </c>
      <c r="L259" s="155"/>
      <c r="M259" s="155">
        <f t="shared" si="51"/>
        <v>0</v>
      </c>
      <c r="N259" s="155"/>
      <c r="O259" s="153" t="str">
        <f t="shared" si="50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61">SUM(G261:G270)</f>
        <v>0</v>
      </c>
      <c r="H260" s="17">
        <f t="shared" si="61"/>
        <v>0</v>
      </c>
      <c r="I260" s="77">
        <f t="shared" ref="I260" si="62">SUM(I261:I270)</f>
        <v>0</v>
      </c>
      <c r="J260" s="153" t="str">
        <f t="shared" si="49"/>
        <v xml:space="preserve"> </v>
      </c>
      <c r="K260" s="155">
        <v>0</v>
      </c>
      <c r="L260" s="155"/>
      <c r="M260" s="155">
        <f t="shared" si="51"/>
        <v>0</v>
      </c>
      <c r="N260" s="155"/>
      <c r="O260" s="153" t="str">
        <f t="shared" si="50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19"/>
      <c r="G261" s="19"/>
      <c r="H261" s="19"/>
      <c r="I261" s="79"/>
      <c r="J261" s="153" t="str">
        <f t="shared" si="49"/>
        <v xml:space="preserve"> </v>
      </c>
      <c r="K261" s="155">
        <v>0</v>
      </c>
      <c r="L261" s="155"/>
      <c r="M261" s="155">
        <f t="shared" si="51"/>
        <v>0</v>
      </c>
      <c r="N261" s="155"/>
      <c r="O261" s="153" t="str">
        <f t="shared" si="50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19"/>
      <c r="G262" s="19"/>
      <c r="H262" s="19"/>
      <c r="I262" s="79"/>
      <c r="J262" s="153" t="str">
        <f t="shared" si="49"/>
        <v xml:space="preserve"> </v>
      </c>
      <c r="K262" s="155">
        <v>0</v>
      </c>
      <c r="L262" s="155"/>
      <c r="M262" s="155">
        <f t="shared" si="51"/>
        <v>0</v>
      </c>
      <c r="N262" s="155"/>
      <c r="O262" s="153" t="str">
        <f t="shared" si="50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19"/>
      <c r="G263" s="19"/>
      <c r="H263" s="19"/>
      <c r="I263" s="79"/>
      <c r="J263" s="153" t="str">
        <f t="shared" si="49"/>
        <v xml:space="preserve"> </v>
      </c>
      <c r="K263" s="155">
        <v>0</v>
      </c>
      <c r="L263" s="155"/>
      <c r="M263" s="155">
        <f t="shared" si="51"/>
        <v>0</v>
      </c>
      <c r="N263" s="155"/>
      <c r="O263" s="153" t="str">
        <f t="shared" si="50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19"/>
      <c r="G264" s="19"/>
      <c r="H264" s="19"/>
      <c r="I264" s="79"/>
      <c r="J264" s="153" t="str">
        <f t="shared" ref="J264:J271" si="63">IF(H264=0," ",I264/H264)</f>
        <v xml:space="preserve"> </v>
      </c>
      <c r="K264" s="155">
        <v>0</v>
      </c>
      <c r="L264" s="155"/>
      <c r="M264" s="155">
        <f t="shared" si="51"/>
        <v>0</v>
      </c>
      <c r="N264" s="155"/>
      <c r="O264" s="153" t="str">
        <f t="shared" ref="O264:O272" si="64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19"/>
      <c r="G265" s="19"/>
      <c r="H265" s="19"/>
      <c r="I265" s="79"/>
      <c r="J265" s="153" t="str">
        <f t="shared" si="63"/>
        <v xml:space="preserve"> </v>
      </c>
      <c r="K265" s="155">
        <v>0</v>
      </c>
      <c r="L265" s="155"/>
      <c r="M265" s="155">
        <f t="shared" ref="M265:M272" si="65">K265+L265</f>
        <v>0</v>
      </c>
      <c r="N265" s="155"/>
      <c r="O265" s="153" t="str">
        <f t="shared" si="64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19"/>
      <c r="G266" s="19"/>
      <c r="H266" s="19"/>
      <c r="I266" s="79"/>
      <c r="J266" s="153" t="str">
        <f t="shared" si="63"/>
        <v xml:space="preserve"> </v>
      </c>
      <c r="K266" s="155">
        <v>0</v>
      </c>
      <c r="L266" s="155"/>
      <c r="M266" s="155">
        <f t="shared" si="65"/>
        <v>0</v>
      </c>
      <c r="N266" s="155"/>
      <c r="O266" s="153" t="str">
        <f t="shared" si="64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19"/>
      <c r="G267" s="19"/>
      <c r="H267" s="19"/>
      <c r="I267" s="79"/>
      <c r="J267" s="153" t="str">
        <f t="shared" si="63"/>
        <v xml:space="preserve"> </v>
      </c>
      <c r="K267" s="155">
        <v>0</v>
      </c>
      <c r="L267" s="155"/>
      <c r="M267" s="155">
        <f t="shared" si="65"/>
        <v>0</v>
      </c>
      <c r="N267" s="155"/>
      <c r="O267" s="153" t="str">
        <f t="shared" si="64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19"/>
      <c r="G268" s="19"/>
      <c r="H268" s="19"/>
      <c r="I268" s="79"/>
      <c r="J268" s="153" t="str">
        <f t="shared" si="63"/>
        <v xml:space="preserve"> </v>
      </c>
      <c r="K268" s="155">
        <v>0</v>
      </c>
      <c r="L268" s="155"/>
      <c r="M268" s="155">
        <f t="shared" si="65"/>
        <v>0</v>
      </c>
      <c r="N268" s="155"/>
      <c r="O268" s="153" t="str">
        <f t="shared" si="64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19"/>
      <c r="G269" s="19"/>
      <c r="H269" s="19"/>
      <c r="I269" s="79"/>
      <c r="J269" s="153" t="str">
        <f t="shared" si="63"/>
        <v xml:space="preserve"> </v>
      </c>
      <c r="K269" s="155">
        <v>0</v>
      </c>
      <c r="L269" s="155"/>
      <c r="M269" s="155">
        <f t="shared" si="65"/>
        <v>0</v>
      </c>
      <c r="N269" s="155"/>
      <c r="O269" s="153" t="str">
        <f t="shared" si="64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19"/>
      <c r="G270" s="19"/>
      <c r="H270" s="19"/>
      <c r="I270" s="79"/>
      <c r="J270" s="153" t="str">
        <f t="shared" si="63"/>
        <v xml:space="preserve"> </v>
      </c>
      <c r="K270" s="155">
        <v>0</v>
      </c>
      <c r="L270" s="155"/>
      <c r="M270" s="155">
        <f t="shared" si="65"/>
        <v>0</v>
      </c>
      <c r="N270" s="155"/>
      <c r="O270" s="153" t="str">
        <f t="shared" si="64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66">G248+G249+G260</f>
        <v>0</v>
      </c>
      <c r="H271" s="18">
        <f t="shared" si="66"/>
        <v>0</v>
      </c>
      <c r="I271" s="78">
        <f t="shared" ref="I271" si="67">I248+I249+I260</f>
        <v>0</v>
      </c>
      <c r="J271" s="153" t="str">
        <f t="shared" si="63"/>
        <v xml:space="preserve"> </v>
      </c>
      <c r="K271" s="155">
        <v>0</v>
      </c>
      <c r="L271" s="155"/>
      <c r="M271" s="155">
        <f t="shared" si="65"/>
        <v>0</v>
      </c>
      <c r="N271" s="155"/>
      <c r="O271" s="153" t="str">
        <f t="shared" si="64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18">
        <f>F50+F86+F184+F214+F223+F247+F271</f>
        <v>23</v>
      </c>
      <c r="G272" s="18">
        <f t="shared" ref="G272:H272" si="68">G50+G86+G184+G214+G223+G247+G271</f>
        <v>-23</v>
      </c>
      <c r="H272" s="18">
        <f t="shared" si="68"/>
        <v>0</v>
      </c>
      <c r="I272" s="78">
        <f t="shared" ref="I272" si="69">I50+I86+I184+I214+I223+I247+I271</f>
        <v>0</v>
      </c>
      <c r="J272" s="155"/>
      <c r="K272" s="155">
        <v>0</v>
      </c>
      <c r="L272" s="155"/>
      <c r="M272" s="155">
        <f t="shared" si="65"/>
        <v>0</v>
      </c>
      <c r="N272" s="155"/>
      <c r="O272" s="153" t="str">
        <f t="shared" si="64"/>
        <v xml:space="preserve"> 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ht="19.5" customHeight="1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36"/>
      <c r="G277" s="36"/>
      <c r="H277" s="36"/>
      <c r="I277" s="156"/>
      <c r="J277" s="153" t="str">
        <f t="shared" ref="J277:J340" si="70">IF(H277=0," ",I277/H277)</f>
        <v xml:space="preserve"> </v>
      </c>
      <c r="K277" s="155">
        <v>0</v>
      </c>
      <c r="L277" s="155"/>
      <c r="M277" s="155">
        <f>K277+L277</f>
        <v>0</v>
      </c>
      <c r="N277" s="196"/>
      <c r="O277" s="153" t="str">
        <f t="shared" ref="O277:O340" si="71">IF(M277=0," ",N277/M277)</f>
        <v xml:space="preserve"> </v>
      </c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36"/>
      <c r="G278" s="36"/>
      <c r="H278" s="36"/>
      <c r="I278" s="156"/>
      <c r="J278" s="153" t="str">
        <f t="shared" si="70"/>
        <v xml:space="preserve"> </v>
      </c>
      <c r="K278" s="155">
        <v>0</v>
      </c>
      <c r="L278" s="155"/>
      <c r="M278" s="155">
        <f t="shared" ref="M278:M341" si="72">K278+L278</f>
        <v>0</v>
      </c>
      <c r="N278" s="155"/>
      <c r="O278" s="153" t="str">
        <f t="shared" si="71"/>
        <v xml:space="preserve"> </v>
      </c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36"/>
      <c r="G279" s="36"/>
      <c r="H279" s="36"/>
      <c r="I279" s="156"/>
      <c r="J279" s="153" t="str">
        <f t="shared" si="70"/>
        <v xml:space="preserve"> </v>
      </c>
      <c r="K279" s="155">
        <v>0</v>
      </c>
      <c r="L279" s="155"/>
      <c r="M279" s="155">
        <f t="shared" si="72"/>
        <v>0</v>
      </c>
      <c r="N279" s="155"/>
      <c r="O279" s="153" t="str">
        <f t="shared" si="71"/>
        <v xml:space="preserve"> </v>
      </c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36"/>
      <c r="G280" s="36"/>
      <c r="H280" s="36"/>
      <c r="I280" s="156"/>
      <c r="J280" s="153" t="str">
        <f t="shared" si="70"/>
        <v xml:space="preserve"> </v>
      </c>
      <c r="K280" s="155">
        <v>0</v>
      </c>
      <c r="L280" s="155"/>
      <c r="M280" s="155">
        <f t="shared" si="72"/>
        <v>0</v>
      </c>
      <c r="N280" s="155"/>
      <c r="O280" s="153" t="str">
        <f t="shared" si="71"/>
        <v xml:space="preserve"> </v>
      </c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36"/>
      <c r="G281" s="36"/>
      <c r="H281" s="36"/>
      <c r="I281" s="156"/>
      <c r="J281" s="153" t="str">
        <f t="shared" si="70"/>
        <v xml:space="preserve"> </v>
      </c>
      <c r="K281" s="155">
        <v>0</v>
      </c>
      <c r="L281" s="155"/>
      <c r="M281" s="155">
        <f t="shared" si="72"/>
        <v>0</v>
      </c>
      <c r="N281" s="155"/>
      <c r="O281" s="153" t="str">
        <f t="shared" si="71"/>
        <v xml:space="preserve"> </v>
      </c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36"/>
      <c r="G282" s="36"/>
      <c r="H282" s="36"/>
      <c r="I282" s="156"/>
      <c r="J282" s="153" t="str">
        <f t="shared" si="70"/>
        <v xml:space="preserve"> </v>
      </c>
      <c r="K282" s="155">
        <v>0</v>
      </c>
      <c r="L282" s="155"/>
      <c r="M282" s="155">
        <f t="shared" si="72"/>
        <v>0</v>
      </c>
      <c r="N282" s="155"/>
      <c r="O282" s="153" t="str">
        <f t="shared" si="71"/>
        <v xml:space="preserve"> </v>
      </c>
    </row>
    <row r="283" spans="1:15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36"/>
      <c r="G283" s="36"/>
      <c r="H283" s="36"/>
      <c r="I283" s="156"/>
      <c r="J283" s="153" t="str">
        <f t="shared" si="70"/>
        <v xml:space="preserve"> </v>
      </c>
      <c r="K283" s="155">
        <v>0</v>
      </c>
      <c r="L283" s="155"/>
      <c r="M283" s="155">
        <f t="shared" si="72"/>
        <v>0</v>
      </c>
      <c r="N283" s="155"/>
      <c r="O283" s="153" t="str">
        <f t="shared" si="71"/>
        <v xml:space="preserve"> </v>
      </c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36"/>
      <c r="G284" s="36"/>
      <c r="H284" s="36"/>
      <c r="I284" s="156"/>
      <c r="J284" s="153" t="str">
        <f t="shared" si="70"/>
        <v xml:space="preserve"> </v>
      </c>
      <c r="K284" s="155">
        <v>0</v>
      </c>
      <c r="L284" s="155"/>
      <c r="M284" s="155">
        <f t="shared" si="72"/>
        <v>0</v>
      </c>
      <c r="N284" s="155"/>
      <c r="O284" s="153" t="str">
        <f t="shared" si="71"/>
        <v xml:space="preserve"> </v>
      </c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36"/>
      <c r="G285" s="36"/>
      <c r="H285" s="36"/>
      <c r="I285" s="156"/>
      <c r="J285" s="153" t="str">
        <f t="shared" si="70"/>
        <v xml:space="preserve"> </v>
      </c>
      <c r="K285" s="155">
        <v>0</v>
      </c>
      <c r="L285" s="155"/>
      <c r="M285" s="155">
        <f t="shared" si="72"/>
        <v>0</v>
      </c>
      <c r="N285" s="155"/>
      <c r="O285" s="153" t="str">
        <f t="shared" si="71"/>
        <v xml:space="preserve"> </v>
      </c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36"/>
      <c r="G286" s="36"/>
      <c r="H286" s="36"/>
      <c r="I286" s="156"/>
      <c r="J286" s="153" t="str">
        <f t="shared" si="70"/>
        <v xml:space="preserve"> </v>
      </c>
      <c r="K286" s="155">
        <v>0</v>
      </c>
      <c r="L286" s="155"/>
      <c r="M286" s="155">
        <f t="shared" si="72"/>
        <v>0</v>
      </c>
      <c r="N286" s="155"/>
      <c r="O286" s="153" t="str">
        <f t="shared" si="71"/>
        <v xml:space="preserve"> </v>
      </c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36"/>
      <c r="G287" s="36"/>
      <c r="H287" s="36"/>
      <c r="I287" s="156"/>
      <c r="J287" s="153" t="str">
        <f t="shared" si="70"/>
        <v xml:space="preserve"> </v>
      </c>
      <c r="K287" s="155">
        <v>0</v>
      </c>
      <c r="L287" s="155"/>
      <c r="M287" s="155">
        <f t="shared" si="72"/>
        <v>0</v>
      </c>
      <c r="N287" s="155"/>
      <c r="O287" s="153" t="str">
        <f t="shared" si="71"/>
        <v xml:space="preserve"> </v>
      </c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36"/>
      <c r="G288" s="36"/>
      <c r="H288" s="36"/>
      <c r="I288" s="156"/>
      <c r="J288" s="153" t="str">
        <f t="shared" si="70"/>
        <v xml:space="preserve"> </v>
      </c>
      <c r="K288" s="155">
        <v>0</v>
      </c>
      <c r="L288" s="155"/>
      <c r="M288" s="155">
        <f t="shared" si="72"/>
        <v>0</v>
      </c>
      <c r="N288" s="155"/>
      <c r="O288" s="153" t="str">
        <f t="shared" si="71"/>
        <v xml:space="preserve"> </v>
      </c>
    </row>
    <row r="289" spans="1:15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36"/>
      <c r="G289" s="36"/>
      <c r="H289" s="36"/>
      <c r="I289" s="156"/>
      <c r="J289" s="153" t="str">
        <f t="shared" si="70"/>
        <v xml:space="preserve"> </v>
      </c>
      <c r="K289" s="155">
        <v>0</v>
      </c>
      <c r="L289" s="155"/>
      <c r="M289" s="155">
        <f t="shared" si="72"/>
        <v>0</v>
      </c>
      <c r="N289" s="155"/>
      <c r="O289" s="153" t="str">
        <f t="shared" si="71"/>
        <v xml:space="preserve"> </v>
      </c>
    </row>
    <row r="290" spans="1:15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37"/>
      <c r="G290" s="37"/>
      <c r="H290" s="37"/>
      <c r="I290" s="156"/>
      <c r="J290" s="153" t="str">
        <f t="shared" si="70"/>
        <v xml:space="preserve"> </v>
      </c>
      <c r="K290" s="155">
        <v>0</v>
      </c>
      <c r="L290" s="155"/>
      <c r="M290" s="155">
        <f t="shared" si="72"/>
        <v>0</v>
      </c>
      <c r="N290" s="155"/>
      <c r="O290" s="153" t="str">
        <f t="shared" si="71"/>
        <v xml:space="preserve"> </v>
      </c>
    </row>
    <row r="291" spans="1:15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38">
        <f>SUM(F277:F289)</f>
        <v>0</v>
      </c>
      <c r="G291" s="38">
        <f t="shared" ref="G291:N291" si="73">SUM(G277:G289)</f>
        <v>0</v>
      </c>
      <c r="H291" s="38">
        <f t="shared" si="73"/>
        <v>0</v>
      </c>
      <c r="I291" s="38">
        <f t="shared" si="73"/>
        <v>0</v>
      </c>
      <c r="J291" s="38">
        <f t="shared" si="73"/>
        <v>0</v>
      </c>
      <c r="K291" s="38">
        <f t="shared" si="73"/>
        <v>0</v>
      </c>
      <c r="L291" s="38">
        <f t="shared" si="73"/>
        <v>0</v>
      </c>
      <c r="M291" s="38">
        <f t="shared" si="73"/>
        <v>0</v>
      </c>
      <c r="N291" s="38">
        <f t="shared" si="73"/>
        <v>0</v>
      </c>
      <c r="O291" s="153" t="str">
        <f t="shared" si="71"/>
        <v xml:space="preserve"> </v>
      </c>
    </row>
    <row r="292" spans="1:15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36"/>
      <c r="G292" s="36"/>
      <c r="H292" s="36"/>
      <c r="I292" s="156"/>
      <c r="J292" s="153" t="str">
        <f t="shared" si="70"/>
        <v xml:space="preserve"> </v>
      </c>
      <c r="K292" s="155">
        <v>0</v>
      </c>
      <c r="L292" s="155"/>
      <c r="M292" s="155">
        <f t="shared" si="72"/>
        <v>0</v>
      </c>
      <c r="N292" s="155"/>
      <c r="O292" s="153" t="str">
        <f t="shared" si="71"/>
        <v xml:space="preserve"> </v>
      </c>
    </row>
    <row r="293" spans="1:15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36"/>
      <c r="G293" s="36"/>
      <c r="H293" s="36"/>
      <c r="I293" s="156"/>
      <c r="J293" s="153" t="str">
        <f t="shared" si="70"/>
        <v xml:space="preserve"> </v>
      </c>
      <c r="K293" s="155">
        <v>0</v>
      </c>
      <c r="L293" s="155"/>
      <c r="M293" s="155">
        <f t="shared" si="72"/>
        <v>0</v>
      </c>
      <c r="N293" s="155"/>
      <c r="O293" s="153" t="str">
        <f t="shared" si="71"/>
        <v xml:space="preserve"> </v>
      </c>
    </row>
    <row r="294" spans="1:15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36"/>
      <c r="G294" s="36"/>
      <c r="H294" s="36"/>
      <c r="I294" s="156"/>
      <c r="J294" s="153" t="str">
        <f t="shared" si="70"/>
        <v xml:space="preserve"> </v>
      </c>
      <c r="K294" s="155">
        <v>0</v>
      </c>
      <c r="L294" s="155"/>
      <c r="M294" s="155">
        <f t="shared" si="72"/>
        <v>0</v>
      </c>
      <c r="N294" s="155"/>
      <c r="O294" s="153" t="str">
        <f t="shared" si="71"/>
        <v xml:space="preserve"> </v>
      </c>
    </row>
    <row r="295" spans="1:15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38">
        <f>SUM(F292:F294)</f>
        <v>0</v>
      </c>
      <c r="G295" s="38">
        <f t="shared" ref="G295:H295" si="74">SUM(G292:G294)</f>
        <v>0</v>
      </c>
      <c r="H295" s="38">
        <f t="shared" si="74"/>
        <v>0</v>
      </c>
      <c r="I295" s="38">
        <f t="shared" ref="I295:N295" si="75">SUM(I292:I294)</f>
        <v>0</v>
      </c>
      <c r="J295" s="38">
        <f t="shared" si="75"/>
        <v>0</v>
      </c>
      <c r="K295" s="38">
        <f t="shared" si="75"/>
        <v>0</v>
      </c>
      <c r="L295" s="38">
        <f t="shared" si="75"/>
        <v>0</v>
      </c>
      <c r="M295" s="38">
        <f t="shared" si="75"/>
        <v>0</v>
      </c>
      <c r="N295" s="38">
        <f t="shared" si="75"/>
        <v>0</v>
      </c>
      <c r="O295" s="153" t="str">
        <f t="shared" si="71"/>
        <v xml:space="preserve"> </v>
      </c>
    </row>
    <row r="296" spans="1:15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38">
        <f>F291+F295</f>
        <v>0</v>
      </c>
      <c r="G296" s="38">
        <f t="shared" ref="G296:H296" si="76">G291+G295</f>
        <v>0</v>
      </c>
      <c r="H296" s="38">
        <f t="shared" si="76"/>
        <v>0</v>
      </c>
      <c r="I296" s="38">
        <f t="shared" ref="I296:N296" si="77">I291+I295</f>
        <v>0</v>
      </c>
      <c r="J296" s="38">
        <f t="shared" si="77"/>
        <v>0</v>
      </c>
      <c r="K296" s="38">
        <f t="shared" si="77"/>
        <v>0</v>
      </c>
      <c r="L296" s="38">
        <f t="shared" si="77"/>
        <v>0</v>
      </c>
      <c r="M296" s="38">
        <f t="shared" si="77"/>
        <v>0</v>
      </c>
      <c r="N296" s="38">
        <f t="shared" si="77"/>
        <v>0</v>
      </c>
      <c r="O296" s="153" t="str">
        <f t="shared" si="71"/>
        <v xml:space="preserve"> </v>
      </c>
    </row>
    <row r="297" spans="1:15" ht="25.5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5">
        <f>SUM(F298:F304)</f>
        <v>0</v>
      </c>
      <c r="G297" s="55">
        <f t="shared" ref="G297:H297" si="78">SUM(G298:G304)</f>
        <v>0</v>
      </c>
      <c r="H297" s="55">
        <f t="shared" si="78"/>
        <v>0</v>
      </c>
      <c r="I297" s="55">
        <f t="shared" ref="I297:N297" si="79">SUM(I298:I304)</f>
        <v>0</v>
      </c>
      <c r="J297" s="55">
        <f t="shared" si="79"/>
        <v>0</v>
      </c>
      <c r="K297" s="55">
        <f t="shared" si="79"/>
        <v>0</v>
      </c>
      <c r="L297" s="55">
        <f t="shared" si="79"/>
        <v>0</v>
      </c>
      <c r="M297" s="55">
        <f t="shared" si="79"/>
        <v>0</v>
      </c>
      <c r="N297" s="55">
        <f t="shared" si="79"/>
        <v>0</v>
      </c>
      <c r="O297" s="153" t="str">
        <f t="shared" si="71"/>
        <v xml:space="preserve"> </v>
      </c>
    </row>
    <row r="298" spans="1:15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37"/>
      <c r="G298" s="37"/>
      <c r="H298" s="37"/>
      <c r="I298" s="156"/>
      <c r="J298" s="153" t="str">
        <f t="shared" si="70"/>
        <v xml:space="preserve"> </v>
      </c>
      <c r="K298" s="155">
        <v>0</v>
      </c>
      <c r="L298" s="155"/>
      <c r="M298" s="155">
        <f t="shared" si="72"/>
        <v>0</v>
      </c>
      <c r="N298" s="155"/>
      <c r="O298" s="153" t="str">
        <f t="shared" si="71"/>
        <v xml:space="preserve"> </v>
      </c>
    </row>
    <row r="299" spans="1:15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37"/>
      <c r="G299" s="37"/>
      <c r="H299" s="37"/>
      <c r="I299" s="156"/>
      <c r="J299" s="153" t="str">
        <f t="shared" si="70"/>
        <v xml:space="preserve"> </v>
      </c>
      <c r="K299" s="155">
        <v>0</v>
      </c>
      <c r="L299" s="155"/>
      <c r="M299" s="155">
        <f t="shared" si="72"/>
        <v>0</v>
      </c>
      <c r="N299" s="155"/>
      <c r="O299" s="153" t="str">
        <f t="shared" si="71"/>
        <v xml:space="preserve"> </v>
      </c>
    </row>
    <row r="300" spans="1:15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37"/>
      <c r="G300" s="37"/>
      <c r="H300" s="37"/>
      <c r="I300" s="156"/>
      <c r="J300" s="153" t="str">
        <f t="shared" si="70"/>
        <v xml:space="preserve"> </v>
      </c>
      <c r="K300" s="155">
        <v>0</v>
      </c>
      <c r="L300" s="155"/>
      <c r="M300" s="155">
        <f t="shared" si="72"/>
        <v>0</v>
      </c>
      <c r="N300" s="155"/>
      <c r="O300" s="153" t="str">
        <f t="shared" si="71"/>
        <v xml:space="preserve"> </v>
      </c>
    </row>
    <row r="301" spans="1:15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37"/>
      <c r="G301" s="37"/>
      <c r="H301" s="37"/>
      <c r="I301" s="156"/>
      <c r="J301" s="153" t="str">
        <f t="shared" si="70"/>
        <v xml:space="preserve"> </v>
      </c>
      <c r="K301" s="155">
        <v>0</v>
      </c>
      <c r="L301" s="155"/>
      <c r="M301" s="155">
        <f t="shared" si="72"/>
        <v>0</v>
      </c>
      <c r="N301" s="155"/>
      <c r="O301" s="153" t="str">
        <f t="shared" si="71"/>
        <v xml:space="preserve"> </v>
      </c>
    </row>
    <row r="302" spans="1:15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37"/>
      <c r="G302" s="37"/>
      <c r="H302" s="37"/>
      <c r="I302" s="156"/>
      <c r="J302" s="153" t="str">
        <f t="shared" si="70"/>
        <v xml:space="preserve"> </v>
      </c>
      <c r="K302" s="155">
        <v>0</v>
      </c>
      <c r="L302" s="155"/>
      <c r="M302" s="155">
        <f t="shared" si="72"/>
        <v>0</v>
      </c>
      <c r="N302" s="155"/>
      <c r="O302" s="153" t="str">
        <f t="shared" si="71"/>
        <v xml:space="preserve"> </v>
      </c>
    </row>
    <row r="303" spans="1:15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37"/>
      <c r="G303" s="37"/>
      <c r="H303" s="37"/>
      <c r="I303" s="156"/>
      <c r="J303" s="153" t="str">
        <f t="shared" si="70"/>
        <v xml:space="preserve"> </v>
      </c>
      <c r="K303" s="155">
        <v>0</v>
      </c>
      <c r="L303" s="155"/>
      <c r="M303" s="155">
        <f t="shared" si="72"/>
        <v>0</v>
      </c>
      <c r="N303" s="155"/>
      <c r="O303" s="153" t="str">
        <f t="shared" si="71"/>
        <v xml:space="preserve"> </v>
      </c>
    </row>
    <row r="304" spans="1:15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37"/>
      <c r="G304" s="37"/>
      <c r="H304" s="37"/>
      <c r="I304" s="156"/>
      <c r="J304" s="153" t="str">
        <f t="shared" si="70"/>
        <v xml:space="preserve"> </v>
      </c>
      <c r="K304" s="155">
        <v>0</v>
      </c>
      <c r="L304" s="155"/>
      <c r="M304" s="155">
        <f t="shared" si="72"/>
        <v>0</v>
      </c>
      <c r="N304" s="155"/>
      <c r="O304" s="153" t="str">
        <f t="shared" si="71"/>
        <v xml:space="preserve"> </v>
      </c>
    </row>
    <row r="305" spans="1:15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36"/>
      <c r="G305" s="36"/>
      <c r="H305" s="36"/>
      <c r="I305" s="156"/>
      <c r="J305" s="153" t="str">
        <f t="shared" si="70"/>
        <v xml:space="preserve"> </v>
      </c>
      <c r="K305" s="155">
        <v>0</v>
      </c>
      <c r="L305" s="155"/>
      <c r="M305" s="155">
        <f t="shared" si="72"/>
        <v>0</v>
      </c>
      <c r="N305" s="155"/>
      <c r="O305" s="153" t="str">
        <f t="shared" si="71"/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36"/>
      <c r="G306" s="36"/>
      <c r="H306" s="36"/>
      <c r="I306" s="156"/>
      <c r="J306" s="153" t="str">
        <f t="shared" si="70"/>
        <v xml:space="preserve"> </v>
      </c>
      <c r="K306" s="155">
        <v>0</v>
      </c>
      <c r="L306" s="155"/>
      <c r="M306" s="155">
        <f t="shared" si="72"/>
        <v>0</v>
      </c>
      <c r="N306" s="155"/>
      <c r="O306" s="153" t="str">
        <f t="shared" si="71"/>
        <v xml:space="preserve"> </v>
      </c>
    </row>
    <row r="307" spans="1:15" hidden="1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36"/>
      <c r="G307" s="36"/>
      <c r="H307" s="36"/>
      <c r="I307" s="156"/>
      <c r="J307" s="153" t="str">
        <f t="shared" si="70"/>
        <v xml:space="preserve"> </v>
      </c>
      <c r="K307" s="155">
        <v>0</v>
      </c>
      <c r="L307" s="155"/>
      <c r="M307" s="155">
        <f t="shared" si="72"/>
        <v>0</v>
      </c>
      <c r="N307" s="155"/>
      <c r="O307" s="153" t="str">
        <f t="shared" si="71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38">
        <f>SUM(F305:F307)</f>
        <v>0</v>
      </c>
      <c r="G308" s="38">
        <f t="shared" ref="G308:N308" si="80">SUM(G305:G307)</f>
        <v>0</v>
      </c>
      <c r="H308" s="38">
        <f t="shared" si="80"/>
        <v>0</v>
      </c>
      <c r="I308" s="38">
        <f t="shared" si="80"/>
        <v>0</v>
      </c>
      <c r="J308" s="38">
        <f t="shared" si="80"/>
        <v>0</v>
      </c>
      <c r="K308" s="38">
        <f t="shared" si="80"/>
        <v>0</v>
      </c>
      <c r="L308" s="38">
        <f t="shared" si="80"/>
        <v>0</v>
      </c>
      <c r="M308" s="38">
        <f t="shared" si="80"/>
        <v>0</v>
      </c>
      <c r="N308" s="38">
        <f t="shared" si="80"/>
        <v>0</v>
      </c>
      <c r="O308" s="153" t="str">
        <f t="shared" si="71"/>
        <v xml:space="preserve"> </v>
      </c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36"/>
      <c r="G309" s="36"/>
      <c r="H309" s="36"/>
      <c r="I309" s="156"/>
      <c r="J309" s="153" t="str">
        <f t="shared" si="70"/>
        <v xml:space="preserve"> </v>
      </c>
      <c r="K309" s="155">
        <v>0</v>
      </c>
      <c r="L309" s="155"/>
      <c r="M309" s="155">
        <f t="shared" si="72"/>
        <v>0</v>
      </c>
      <c r="N309" s="155"/>
      <c r="O309" s="153" t="str">
        <f t="shared" si="71"/>
        <v xml:space="preserve"> </v>
      </c>
    </row>
    <row r="310" spans="1:15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36"/>
      <c r="G310" s="36"/>
      <c r="H310" s="36"/>
      <c r="I310" s="156"/>
      <c r="J310" s="153" t="str">
        <f t="shared" si="70"/>
        <v xml:space="preserve"> </v>
      </c>
      <c r="K310" s="155">
        <v>0</v>
      </c>
      <c r="L310" s="155"/>
      <c r="M310" s="155">
        <f t="shared" si="72"/>
        <v>0</v>
      </c>
      <c r="N310" s="155"/>
      <c r="O310" s="153" t="str">
        <f t="shared" si="71"/>
        <v xml:space="preserve"> </v>
      </c>
    </row>
    <row r="311" spans="1:15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38">
        <f>SUM(F309:F310)</f>
        <v>0</v>
      </c>
      <c r="G311" s="38">
        <f t="shared" ref="G311:N311" si="81">SUM(G309:G310)</f>
        <v>0</v>
      </c>
      <c r="H311" s="38">
        <f t="shared" si="81"/>
        <v>0</v>
      </c>
      <c r="I311" s="38">
        <f t="shared" si="81"/>
        <v>0</v>
      </c>
      <c r="J311" s="38">
        <f t="shared" si="81"/>
        <v>0</v>
      </c>
      <c r="K311" s="38">
        <f t="shared" si="81"/>
        <v>0</v>
      </c>
      <c r="L311" s="38">
        <f t="shared" si="81"/>
        <v>0</v>
      </c>
      <c r="M311" s="38">
        <f t="shared" si="81"/>
        <v>0</v>
      </c>
      <c r="N311" s="38">
        <f t="shared" si="81"/>
        <v>0</v>
      </c>
      <c r="O311" s="153" t="str">
        <f t="shared" si="71"/>
        <v xml:space="preserve"> </v>
      </c>
    </row>
    <row r="312" spans="1:15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36"/>
      <c r="G312" s="36"/>
      <c r="H312" s="36"/>
      <c r="I312" s="156"/>
      <c r="J312" s="153" t="str">
        <f t="shared" si="70"/>
        <v xml:space="preserve"> </v>
      </c>
      <c r="K312" s="155">
        <v>0</v>
      </c>
      <c r="L312" s="155"/>
      <c r="M312" s="155">
        <f t="shared" si="72"/>
        <v>0</v>
      </c>
      <c r="N312" s="155"/>
      <c r="O312" s="153" t="str">
        <f t="shared" si="71"/>
        <v xml:space="preserve"> </v>
      </c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36"/>
      <c r="G313" s="36"/>
      <c r="H313" s="36"/>
      <c r="I313" s="156"/>
      <c r="J313" s="153" t="str">
        <f t="shared" si="70"/>
        <v xml:space="preserve"> </v>
      </c>
      <c r="K313" s="155">
        <v>0</v>
      </c>
      <c r="L313" s="155"/>
      <c r="M313" s="155">
        <f t="shared" si="72"/>
        <v>0</v>
      </c>
      <c r="N313" s="155"/>
      <c r="O313" s="153" t="str">
        <f t="shared" si="71"/>
        <v xml:space="preserve"> </v>
      </c>
    </row>
    <row r="314" spans="1:15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36"/>
      <c r="G314" s="36"/>
      <c r="H314" s="36"/>
      <c r="I314" s="156"/>
      <c r="J314" s="153" t="str">
        <f t="shared" si="70"/>
        <v xml:space="preserve"> </v>
      </c>
      <c r="K314" s="155">
        <v>0</v>
      </c>
      <c r="L314" s="155"/>
      <c r="M314" s="155">
        <f t="shared" si="72"/>
        <v>0</v>
      </c>
      <c r="N314" s="155"/>
      <c r="O314" s="153" t="str">
        <f t="shared" si="71"/>
        <v xml:space="preserve"> </v>
      </c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37"/>
      <c r="G315" s="37"/>
      <c r="H315" s="37"/>
      <c r="I315" s="156"/>
      <c r="J315" s="153" t="str">
        <f t="shared" si="70"/>
        <v xml:space="preserve"> </v>
      </c>
      <c r="K315" s="155">
        <v>0</v>
      </c>
      <c r="L315" s="155"/>
      <c r="M315" s="155">
        <f t="shared" si="72"/>
        <v>0</v>
      </c>
      <c r="N315" s="155"/>
      <c r="O315" s="153" t="str">
        <f t="shared" si="71"/>
        <v xml:space="preserve"> </v>
      </c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36"/>
      <c r="G316" s="36"/>
      <c r="H316" s="36"/>
      <c r="I316" s="156"/>
      <c r="J316" s="153" t="str">
        <f t="shared" si="70"/>
        <v xml:space="preserve"> </v>
      </c>
      <c r="K316" s="155">
        <v>0</v>
      </c>
      <c r="L316" s="155"/>
      <c r="M316" s="155">
        <f t="shared" si="72"/>
        <v>0</v>
      </c>
      <c r="N316" s="155"/>
      <c r="O316" s="153" t="str">
        <f t="shared" si="71"/>
        <v xml:space="preserve"> </v>
      </c>
    </row>
    <row r="317" spans="1:15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39"/>
      <c r="G317" s="39"/>
      <c r="H317" s="39"/>
      <c r="I317" s="156"/>
      <c r="J317" s="153" t="str">
        <f t="shared" si="70"/>
        <v xml:space="preserve"> </v>
      </c>
      <c r="K317" s="155">
        <v>0</v>
      </c>
      <c r="L317" s="155">
        <v>53</v>
      </c>
      <c r="M317" s="155">
        <f t="shared" si="72"/>
        <v>53</v>
      </c>
      <c r="N317" s="196">
        <v>53</v>
      </c>
      <c r="O317" s="153">
        <f t="shared" si="71"/>
        <v>1</v>
      </c>
    </row>
    <row r="318" spans="1:15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37"/>
      <c r="G318" s="37"/>
      <c r="H318" s="37"/>
      <c r="I318" s="156"/>
      <c r="J318" s="153" t="str">
        <f t="shared" si="70"/>
        <v xml:space="preserve"> </v>
      </c>
      <c r="K318" s="155">
        <v>0</v>
      </c>
      <c r="L318" s="155"/>
      <c r="M318" s="155">
        <f t="shared" si="72"/>
        <v>0</v>
      </c>
      <c r="N318" s="155"/>
      <c r="O318" s="153" t="str">
        <f t="shared" si="71"/>
        <v xml:space="preserve"> </v>
      </c>
    </row>
    <row r="319" spans="1:15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36"/>
      <c r="G319" s="36"/>
      <c r="H319" s="36"/>
      <c r="I319" s="156"/>
      <c r="J319" s="153" t="str">
        <f t="shared" si="70"/>
        <v xml:space="preserve"> </v>
      </c>
      <c r="K319" s="155">
        <v>0</v>
      </c>
      <c r="L319" s="155"/>
      <c r="M319" s="155">
        <f t="shared" si="72"/>
        <v>0</v>
      </c>
      <c r="N319" s="155"/>
      <c r="O319" s="153" t="str">
        <f t="shared" si="71"/>
        <v xml:space="preserve"> 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36"/>
      <c r="G320" s="36"/>
      <c r="H320" s="36"/>
      <c r="I320" s="156"/>
      <c r="J320" s="153" t="str">
        <f t="shared" si="70"/>
        <v xml:space="preserve"> </v>
      </c>
      <c r="K320" s="155">
        <v>0</v>
      </c>
      <c r="L320" s="155"/>
      <c r="M320" s="155">
        <f t="shared" si="72"/>
        <v>0</v>
      </c>
      <c r="N320" s="155"/>
      <c r="O320" s="153" t="str">
        <f t="shared" si="71"/>
        <v xml:space="preserve"> </v>
      </c>
    </row>
    <row r="321" spans="1:15" hidden="1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37"/>
      <c r="G321" s="37"/>
      <c r="H321" s="37"/>
      <c r="I321" s="156"/>
      <c r="J321" s="153" t="str">
        <f t="shared" si="70"/>
        <v xml:space="preserve"> </v>
      </c>
      <c r="K321" s="155">
        <v>0</v>
      </c>
      <c r="L321" s="155"/>
      <c r="M321" s="155">
        <f t="shared" si="72"/>
        <v>0</v>
      </c>
      <c r="N321" s="155"/>
      <c r="O321" s="153" t="str">
        <f t="shared" si="71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38">
        <f>SUM(F312:F320)</f>
        <v>0</v>
      </c>
      <c r="G322" s="38">
        <f t="shared" ref="G322:N322" si="82">SUM(G312:G320)</f>
        <v>0</v>
      </c>
      <c r="H322" s="38">
        <f t="shared" si="82"/>
        <v>0</v>
      </c>
      <c r="I322" s="38">
        <f t="shared" si="82"/>
        <v>0</v>
      </c>
      <c r="J322" s="38">
        <f t="shared" si="82"/>
        <v>0</v>
      </c>
      <c r="K322" s="38">
        <f t="shared" si="82"/>
        <v>0</v>
      </c>
      <c r="L322" s="38">
        <f t="shared" si="82"/>
        <v>53</v>
      </c>
      <c r="M322" s="38">
        <f t="shared" si="82"/>
        <v>53</v>
      </c>
      <c r="N322" s="38">
        <f t="shared" si="82"/>
        <v>53</v>
      </c>
      <c r="O322" s="153">
        <f t="shared" si="71"/>
        <v>1</v>
      </c>
    </row>
    <row r="323" spans="1:15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36"/>
      <c r="G323" s="36"/>
      <c r="H323" s="36"/>
      <c r="I323" s="156"/>
      <c r="J323" s="153" t="str">
        <f t="shared" si="70"/>
        <v xml:space="preserve"> </v>
      </c>
      <c r="K323" s="155">
        <v>0</v>
      </c>
      <c r="L323" s="155"/>
      <c r="M323" s="155">
        <f t="shared" si="72"/>
        <v>0</v>
      </c>
      <c r="N323" s="155"/>
      <c r="O323" s="153" t="str">
        <f t="shared" si="71"/>
        <v xml:space="preserve"> </v>
      </c>
    </row>
    <row r="324" spans="1:15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36"/>
      <c r="G324" s="36"/>
      <c r="H324" s="36"/>
      <c r="I324" s="156"/>
      <c r="J324" s="153" t="str">
        <f t="shared" si="70"/>
        <v xml:space="preserve"> </v>
      </c>
      <c r="K324" s="155">
        <v>0</v>
      </c>
      <c r="L324" s="155"/>
      <c r="M324" s="155">
        <f t="shared" si="72"/>
        <v>0</v>
      </c>
      <c r="N324" s="155"/>
      <c r="O324" s="153" t="str">
        <f t="shared" si="71"/>
        <v xml:space="preserve"> </v>
      </c>
    </row>
    <row r="325" spans="1:15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38">
        <f>SUM(F323:F324)</f>
        <v>0</v>
      </c>
      <c r="G325" s="38">
        <f t="shared" ref="G325:M325" si="83">SUM(G323:G324)</f>
        <v>0</v>
      </c>
      <c r="H325" s="38">
        <f t="shared" si="83"/>
        <v>0</v>
      </c>
      <c r="I325" s="38">
        <f t="shared" si="83"/>
        <v>0</v>
      </c>
      <c r="J325" s="38">
        <f t="shared" si="83"/>
        <v>0</v>
      </c>
      <c r="K325" s="38">
        <f t="shared" si="83"/>
        <v>0</v>
      </c>
      <c r="L325" s="38">
        <f t="shared" si="83"/>
        <v>0</v>
      </c>
      <c r="M325" s="38">
        <f t="shared" si="83"/>
        <v>0</v>
      </c>
      <c r="N325" s="155"/>
      <c r="O325" s="153" t="str">
        <f t="shared" si="71"/>
        <v xml:space="preserve"> 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36"/>
      <c r="G326" s="36"/>
      <c r="H326" s="36"/>
      <c r="I326" s="156"/>
      <c r="J326" s="153" t="str">
        <f t="shared" si="70"/>
        <v xml:space="preserve"> </v>
      </c>
      <c r="K326" s="155">
        <v>0</v>
      </c>
      <c r="L326" s="155"/>
      <c r="M326" s="155">
        <f t="shared" si="72"/>
        <v>0</v>
      </c>
      <c r="N326" s="155"/>
      <c r="O326" s="153" t="str">
        <f t="shared" si="71"/>
        <v xml:space="preserve"> </v>
      </c>
    </row>
    <row r="327" spans="1:15" ht="13.5" hidden="1" customHeight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36"/>
      <c r="G327" s="36"/>
      <c r="H327" s="36"/>
      <c r="I327" s="156"/>
      <c r="J327" s="153" t="str">
        <f t="shared" si="70"/>
        <v xml:space="preserve"> </v>
      </c>
      <c r="K327" s="155">
        <v>0</v>
      </c>
      <c r="L327" s="155"/>
      <c r="M327" s="155">
        <f t="shared" si="72"/>
        <v>0</v>
      </c>
      <c r="N327" s="155"/>
      <c r="O327" s="153" t="str">
        <f t="shared" si="71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36"/>
      <c r="G328" s="36"/>
      <c r="H328" s="36"/>
      <c r="I328" s="156"/>
      <c r="J328" s="153" t="str">
        <f t="shared" si="70"/>
        <v xml:space="preserve"> </v>
      </c>
      <c r="K328" s="155">
        <v>0</v>
      </c>
      <c r="L328" s="155"/>
      <c r="M328" s="155">
        <f t="shared" si="72"/>
        <v>0</v>
      </c>
      <c r="N328" s="155"/>
      <c r="O328" s="153" t="str">
        <f t="shared" si="71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37"/>
      <c r="G329" s="37"/>
      <c r="H329" s="37"/>
      <c r="I329" s="156"/>
      <c r="J329" s="153" t="str">
        <f t="shared" si="70"/>
        <v xml:space="preserve"> </v>
      </c>
      <c r="K329" s="155">
        <v>0</v>
      </c>
      <c r="L329" s="155"/>
      <c r="M329" s="155">
        <f t="shared" si="72"/>
        <v>0</v>
      </c>
      <c r="N329" s="155"/>
      <c r="O329" s="153" t="str">
        <f t="shared" si="71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37"/>
      <c r="G330" s="37"/>
      <c r="H330" s="37"/>
      <c r="I330" s="156"/>
      <c r="J330" s="153" t="str">
        <f t="shared" si="70"/>
        <v xml:space="preserve"> </v>
      </c>
      <c r="K330" s="155">
        <v>0</v>
      </c>
      <c r="L330" s="155"/>
      <c r="M330" s="155">
        <f t="shared" si="72"/>
        <v>0</v>
      </c>
      <c r="N330" s="155"/>
      <c r="O330" s="153" t="str">
        <f t="shared" si="71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36"/>
      <c r="G331" s="36"/>
      <c r="H331" s="36"/>
      <c r="I331" s="156"/>
      <c r="J331" s="153" t="str">
        <f t="shared" si="70"/>
        <v xml:space="preserve"> </v>
      </c>
      <c r="K331" s="155">
        <v>0</v>
      </c>
      <c r="L331" s="155"/>
      <c r="M331" s="155">
        <f t="shared" si="72"/>
        <v>0</v>
      </c>
      <c r="N331" s="155"/>
      <c r="O331" s="153" t="str">
        <f t="shared" si="71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37"/>
      <c r="G332" s="37"/>
      <c r="H332" s="37"/>
      <c r="I332" s="156"/>
      <c r="J332" s="153" t="str">
        <f t="shared" si="70"/>
        <v xml:space="preserve"> </v>
      </c>
      <c r="K332" s="155">
        <v>0</v>
      </c>
      <c r="L332" s="155"/>
      <c r="M332" s="155">
        <f t="shared" si="72"/>
        <v>0</v>
      </c>
      <c r="N332" s="155"/>
      <c r="O332" s="153" t="str">
        <f t="shared" si="71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37"/>
      <c r="G333" s="37"/>
      <c r="H333" s="37"/>
      <c r="I333" s="156"/>
      <c r="J333" s="153" t="str">
        <f t="shared" si="70"/>
        <v xml:space="preserve"> </v>
      </c>
      <c r="K333" s="155">
        <v>0</v>
      </c>
      <c r="L333" s="155"/>
      <c r="M333" s="155">
        <f t="shared" si="72"/>
        <v>0</v>
      </c>
      <c r="N333" s="155"/>
      <c r="O333" s="153" t="str">
        <f t="shared" si="71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37"/>
      <c r="G334" s="37"/>
      <c r="H334" s="37"/>
      <c r="I334" s="156"/>
      <c r="J334" s="153" t="str">
        <f t="shared" si="70"/>
        <v xml:space="preserve"> </v>
      </c>
      <c r="K334" s="155">
        <v>0</v>
      </c>
      <c r="L334" s="155"/>
      <c r="M334" s="155">
        <f t="shared" si="72"/>
        <v>0</v>
      </c>
      <c r="N334" s="155"/>
      <c r="O334" s="153" t="str">
        <f t="shared" si="71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36"/>
      <c r="G335" s="36"/>
      <c r="H335" s="36"/>
      <c r="I335" s="156"/>
      <c r="J335" s="153" t="str">
        <f t="shared" si="70"/>
        <v xml:space="preserve"> </v>
      </c>
      <c r="K335" s="155">
        <v>0</v>
      </c>
      <c r="L335" s="155"/>
      <c r="M335" s="155">
        <f t="shared" si="72"/>
        <v>0</v>
      </c>
      <c r="N335" s="155"/>
      <c r="O335" s="153" t="str">
        <f t="shared" si="71"/>
        <v xml:space="preserve"> 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38">
        <f>F326+F327+F328+F331+F335</f>
        <v>0</v>
      </c>
      <c r="G336" s="38">
        <f t="shared" ref="G336" si="84">G326+G327+G328+G331+G335</f>
        <v>0</v>
      </c>
      <c r="H336" s="38">
        <f>H326+H327+H328+H331+H335</f>
        <v>0</v>
      </c>
      <c r="I336" s="38">
        <f t="shared" ref="I336:N336" si="85">I326+I327+I328+I331+I335</f>
        <v>0</v>
      </c>
      <c r="J336" s="38" t="e">
        <f t="shared" si="85"/>
        <v>#VALUE!</v>
      </c>
      <c r="K336" s="38">
        <f t="shared" si="85"/>
        <v>0</v>
      </c>
      <c r="L336" s="38">
        <f t="shared" si="85"/>
        <v>0</v>
      </c>
      <c r="M336" s="38">
        <f t="shared" si="85"/>
        <v>0</v>
      </c>
      <c r="N336" s="38">
        <f t="shared" si="85"/>
        <v>0</v>
      </c>
      <c r="O336" s="153" t="str">
        <f t="shared" si="71"/>
        <v xml:space="preserve"> 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38">
        <f>F308+F311+F322+F325+F336</f>
        <v>0</v>
      </c>
      <c r="G337" s="38">
        <f t="shared" ref="G337:H337" si="86">G308+G311+G322+G325+G336</f>
        <v>0</v>
      </c>
      <c r="H337" s="38">
        <f t="shared" si="86"/>
        <v>0</v>
      </c>
      <c r="I337" s="38">
        <f t="shared" ref="I337:N337" si="87">I308+I311+I322+I325+I336</f>
        <v>0</v>
      </c>
      <c r="J337" s="38" t="e">
        <f t="shared" si="87"/>
        <v>#VALUE!</v>
      </c>
      <c r="K337" s="38">
        <f t="shared" si="87"/>
        <v>0</v>
      </c>
      <c r="L337" s="38">
        <f t="shared" si="87"/>
        <v>53</v>
      </c>
      <c r="M337" s="38">
        <f t="shared" si="87"/>
        <v>53</v>
      </c>
      <c r="N337" s="38">
        <f t="shared" si="87"/>
        <v>53</v>
      </c>
      <c r="O337" s="153">
        <f t="shared" si="71"/>
        <v>1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40"/>
      <c r="G338" s="40"/>
      <c r="H338" s="40"/>
      <c r="I338" s="156"/>
      <c r="J338" s="153" t="str">
        <f t="shared" si="70"/>
        <v xml:space="preserve"> </v>
      </c>
      <c r="K338" s="155">
        <v>0</v>
      </c>
      <c r="L338" s="155"/>
      <c r="M338" s="155">
        <f t="shared" si="72"/>
        <v>0</v>
      </c>
      <c r="N338" s="155"/>
      <c r="O338" s="153" t="str">
        <f t="shared" si="71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40">
        <f>SUM(F340:F355)</f>
        <v>0</v>
      </c>
      <c r="G339" s="40">
        <f t="shared" ref="G339:H339" si="88">SUM(G340:G355)</f>
        <v>0</v>
      </c>
      <c r="H339" s="40">
        <f t="shared" si="88"/>
        <v>0</v>
      </c>
      <c r="I339" s="156"/>
      <c r="J339" s="153" t="str">
        <f t="shared" si="70"/>
        <v xml:space="preserve"> </v>
      </c>
      <c r="K339" s="155">
        <v>0</v>
      </c>
      <c r="L339" s="155"/>
      <c r="M339" s="155">
        <f t="shared" si="72"/>
        <v>0</v>
      </c>
      <c r="N339" s="155"/>
      <c r="O339" s="153" t="str">
        <f t="shared" si="71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40"/>
      <c r="G340" s="40"/>
      <c r="H340" s="40"/>
      <c r="I340" s="156"/>
      <c r="J340" s="153" t="str">
        <f t="shared" si="70"/>
        <v xml:space="preserve"> </v>
      </c>
      <c r="K340" s="155">
        <v>0</v>
      </c>
      <c r="L340" s="155"/>
      <c r="M340" s="155">
        <f t="shared" si="72"/>
        <v>0</v>
      </c>
      <c r="N340" s="155"/>
      <c r="O340" s="153" t="str">
        <f t="shared" si="71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40"/>
      <c r="G341" s="40"/>
      <c r="H341" s="40"/>
      <c r="I341" s="156"/>
      <c r="J341" s="153" t="str">
        <f t="shared" ref="J341:J404" si="89">IF(H341=0," ",I341/H341)</f>
        <v xml:space="preserve"> </v>
      </c>
      <c r="K341" s="155">
        <v>0</v>
      </c>
      <c r="L341" s="155"/>
      <c r="M341" s="155">
        <f t="shared" si="72"/>
        <v>0</v>
      </c>
      <c r="N341" s="155"/>
      <c r="O341" s="153" t="str">
        <f t="shared" ref="O341:O404" si="90">IF(M341=0," ",N341/M341)</f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40"/>
      <c r="G342" s="40"/>
      <c r="H342" s="40"/>
      <c r="I342" s="156"/>
      <c r="J342" s="153" t="str">
        <f t="shared" si="89"/>
        <v xml:space="preserve"> </v>
      </c>
      <c r="K342" s="155">
        <v>0</v>
      </c>
      <c r="L342" s="155"/>
      <c r="M342" s="155">
        <f t="shared" ref="M342:M405" si="91">K342+L342</f>
        <v>0</v>
      </c>
      <c r="N342" s="155"/>
      <c r="O342" s="153" t="str">
        <f t="shared" si="90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40"/>
      <c r="G343" s="40"/>
      <c r="H343" s="40"/>
      <c r="I343" s="156"/>
      <c r="J343" s="153" t="str">
        <f t="shared" si="89"/>
        <v xml:space="preserve"> </v>
      </c>
      <c r="K343" s="155">
        <v>0</v>
      </c>
      <c r="L343" s="155"/>
      <c r="M343" s="155">
        <f t="shared" si="91"/>
        <v>0</v>
      </c>
      <c r="N343" s="155"/>
      <c r="O343" s="153" t="str">
        <f t="shared" si="90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40"/>
      <c r="G344" s="40"/>
      <c r="H344" s="40"/>
      <c r="I344" s="156"/>
      <c r="J344" s="153" t="str">
        <f t="shared" si="89"/>
        <v xml:space="preserve"> </v>
      </c>
      <c r="K344" s="155">
        <v>0</v>
      </c>
      <c r="L344" s="155"/>
      <c r="M344" s="155">
        <f t="shared" si="91"/>
        <v>0</v>
      </c>
      <c r="N344" s="155"/>
      <c r="O344" s="153" t="str">
        <f t="shared" si="90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40"/>
      <c r="G345" s="40"/>
      <c r="H345" s="40"/>
      <c r="I345" s="156"/>
      <c r="J345" s="153" t="str">
        <f t="shared" si="89"/>
        <v xml:space="preserve"> </v>
      </c>
      <c r="K345" s="155">
        <v>0</v>
      </c>
      <c r="L345" s="155"/>
      <c r="M345" s="155">
        <f t="shared" si="91"/>
        <v>0</v>
      </c>
      <c r="N345" s="155"/>
      <c r="O345" s="153" t="str">
        <f t="shared" si="90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40"/>
      <c r="G346" s="40"/>
      <c r="H346" s="40"/>
      <c r="I346" s="156"/>
      <c r="J346" s="153" t="str">
        <f t="shared" si="89"/>
        <v xml:space="preserve"> </v>
      </c>
      <c r="K346" s="155">
        <v>0</v>
      </c>
      <c r="L346" s="155"/>
      <c r="M346" s="155">
        <f t="shared" si="91"/>
        <v>0</v>
      </c>
      <c r="N346" s="155"/>
      <c r="O346" s="153" t="str">
        <f t="shared" si="90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40"/>
      <c r="G347" s="40"/>
      <c r="H347" s="40"/>
      <c r="I347" s="156"/>
      <c r="J347" s="153" t="str">
        <f t="shared" si="89"/>
        <v xml:space="preserve"> </v>
      </c>
      <c r="K347" s="155">
        <v>0</v>
      </c>
      <c r="L347" s="155"/>
      <c r="M347" s="155">
        <f t="shared" si="91"/>
        <v>0</v>
      </c>
      <c r="N347" s="155"/>
      <c r="O347" s="153" t="str">
        <f t="shared" si="90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40"/>
      <c r="G348" s="40"/>
      <c r="H348" s="40"/>
      <c r="I348" s="156"/>
      <c r="J348" s="153" t="str">
        <f t="shared" si="89"/>
        <v xml:space="preserve"> </v>
      </c>
      <c r="K348" s="155">
        <v>0</v>
      </c>
      <c r="L348" s="155"/>
      <c r="M348" s="155">
        <f t="shared" si="91"/>
        <v>0</v>
      </c>
      <c r="N348" s="155"/>
      <c r="O348" s="153" t="str">
        <f t="shared" si="90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40"/>
      <c r="G349" s="40"/>
      <c r="H349" s="40"/>
      <c r="I349" s="156"/>
      <c r="J349" s="153" t="str">
        <f t="shared" si="89"/>
        <v xml:space="preserve"> </v>
      </c>
      <c r="K349" s="155">
        <v>0</v>
      </c>
      <c r="L349" s="155"/>
      <c r="M349" s="155">
        <f t="shared" si="91"/>
        <v>0</v>
      </c>
      <c r="N349" s="155"/>
      <c r="O349" s="153" t="str">
        <f t="shared" si="90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40"/>
      <c r="G350" s="40"/>
      <c r="H350" s="40"/>
      <c r="I350" s="156"/>
      <c r="J350" s="153" t="str">
        <f t="shared" si="89"/>
        <v xml:space="preserve"> </v>
      </c>
      <c r="K350" s="155">
        <v>0</v>
      </c>
      <c r="L350" s="155"/>
      <c r="M350" s="155">
        <f t="shared" si="91"/>
        <v>0</v>
      </c>
      <c r="N350" s="155"/>
      <c r="O350" s="153" t="str">
        <f t="shared" si="90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40"/>
      <c r="G351" s="40"/>
      <c r="H351" s="40"/>
      <c r="I351" s="156"/>
      <c r="J351" s="153" t="str">
        <f t="shared" si="89"/>
        <v xml:space="preserve"> </v>
      </c>
      <c r="K351" s="155">
        <v>0</v>
      </c>
      <c r="L351" s="155"/>
      <c r="M351" s="155">
        <f t="shared" si="91"/>
        <v>0</v>
      </c>
      <c r="N351" s="155"/>
      <c r="O351" s="153" t="str">
        <f t="shared" si="90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40"/>
      <c r="G352" s="40"/>
      <c r="H352" s="40"/>
      <c r="I352" s="156"/>
      <c r="J352" s="153" t="str">
        <f t="shared" si="89"/>
        <v xml:space="preserve"> </v>
      </c>
      <c r="K352" s="155">
        <v>0</v>
      </c>
      <c r="L352" s="155"/>
      <c r="M352" s="155">
        <f t="shared" si="91"/>
        <v>0</v>
      </c>
      <c r="N352" s="155"/>
      <c r="O352" s="153" t="str">
        <f t="shared" si="90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40"/>
      <c r="G353" s="40"/>
      <c r="H353" s="40"/>
      <c r="I353" s="156"/>
      <c r="J353" s="153" t="str">
        <f t="shared" si="89"/>
        <v xml:space="preserve"> </v>
      </c>
      <c r="K353" s="155">
        <v>0</v>
      </c>
      <c r="L353" s="155"/>
      <c r="M353" s="155">
        <f t="shared" si="91"/>
        <v>0</v>
      </c>
      <c r="N353" s="155"/>
      <c r="O353" s="153" t="str">
        <f t="shared" si="90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40"/>
      <c r="G354" s="40"/>
      <c r="H354" s="40"/>
      <c r="I354" s="156"/>
      <c r="J354" s="153" t="str">
        <f t="shared" si="89"/>
        <v xml:space="preserve"> </v>
      </c>
      <c r="K354" s="155">
        <v>0</v>
      </c>
      <c r="L354" s="155"/>
      <c r="M354" s="155">
        <f t="shared" si="91"/>
        <v>0</v>
      </c>
      <c r="N354" s="155"/>
      <c r="O354" s="153" t="str">
        <f t="shared" si="90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40"/>
      <c r="G355" s="40"/>
      <c r="H355" s="40"/>
      <c r="I355" s="156"/>
      <c r="J355" s="153" t="str">
        <f t="shared" si="89"/>
        <v xml:space="preserve"> </v>
      </c>
      <c r="K355" s="155">
        <v>0</v>
      </c>
      <c r="L355" s="155"/>
      <c r="M355" s="155">
        <f t="shared" si="91"/>
        <v>0</v>
      </c>
      <c r="N355" s="155"/>
      <c r="O355" s="153" t="str">
        <f t="shared" si="90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41"/>
      <c r="G356" s="41"/>
      <c r="H356" s="41"/>
      <c r="I356" s="156"/>
      <c r="J356" s="153" t="str">
        <f t="shared" si="89"/>
        <v xml:space="preserve"> </v>
      </c>
      <c r="K356" s="155">
        <v>0</v>
      </c>
      <c r="L356" s="155"/>
      <c r="M356" s="155">
        <f t="shared" si="91"/>
        <v>0</v>
      </c>
      <c r="N356" s="155"/>
      <c r="O356" s="153" t="str">
        <f t="shared" si="90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40"/>
      <c r="G357" s="40"/>
      <c r="H357" s="40"/>
      <c r="I357" s="156"/>
      <c r="J357" s="153" t="str">
        <f t="shared" si="89"/>
        <v xml:space="preserve"> </v>
      </c>
      <c r="K357" s="155">
        <v>0</v>
      </c>
      <c r="L357" s="155"/>
      <c r="M357" s="155">
        <f t="shared" si="91"/>
        <v>0</v>
      </c>
      <c r="N357" s="155"/>
      <c r="O357" s="153" t="str">
        <f t="shared" si="90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40"/>
      <c r="G358" s="40"/>
      <c r="H358" s="40"/>
      <c r="I358" s="156"/>
      <c r="J358" s="153" t="str">
        <f t="shared" si="89"/>
        <v xml:space="preserve"> </v>
      </c>
      <c r="K358" s="155">
        <v>0</v>
      </c>
      <c r="L358" s="155"/>
      <c r="M358" s="155">
        <f t="shared" si="91"/>
        <v>0</v>
      </c>
      <c r="N358" s="155"/>
      <c r="O358" s="153" t="str">
        <f t="shared" si="90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40"/>
      <c r="G359" s="40"/>
      <c r="H359" s="40"/>
      <c r="I359" s="156"/>
      <c r="J359" s="153" t="str">
        <f t="shared" si="89"/>
        <v xml:space="preserve"> </v>
      </c>
      <c r="K359" s="155">
        <v>0</v>
      </c>
      <c r="L359" s="155"/>
      <c r="M359" s="155">
        <f t="shared" si="91"/>
        <v>0</v>
      </c>
      <c r="N359" s="155"/>
      <c r="O359" s="153" t="str">
        <f t="shared" si="90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56">
        <f>SUM(F361:F369)</f>
        <v>0</v>
      </c>
      <c r="G360" s="56">
        <f t="shared" ref="G360:H360" si="92">SUM(G361:G369)</f>
        <v>0</v>
      </c>
      <c r="H360" s="56">
        <f t="shared" si="92"/>
        <v>0</v>
      </c>
      <c r="I360" s="156"/>
      <c r="J360" s="153" t="str">
        <f t="shared" si="89"/>
        <v xml:space="preserve"> </v>
      </c>
      <c r="K360" s="155">
        <v>0</v>
      </c>
      <c r="L360" s="155"/>
      <c r="M360" s="155">
        <f t="shared" si="91"/>
        <v>0</v>
      </c>
      <c r="N360" s="155"/>
      <c r="O360" s="153" t="str">
        <f t="shared" si="90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37"/>
      <c r="G361" s="37"/>
      <c r="H361" s="37"/>
      <c r="I361" s="156"/>
      <c r="J361" s="153" t="str">
        <f t="shared" si="89"/>
        <v xml:space="preserve"> </v>
      </c>
      <c r="K361" s="155">
        <v>0</v>
      </c>
      <c r="L361" s="155"/>
      <c r="M361" s="155">
        <f t="shared" si="91"/>
        <v>0</v>
      </c>
      <c r="N361" s="155"/>
      <c r="O361" s="153" t="str">
        <f t="shared" si="90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40"/>
      <c r="G362" s="40"/>
      <c r="H362" s="40"/>
      <c r="I362" s="156"/>
      <c r="J362" s="153" t="str">
        <f t="shared" si="89"/>
        <v xml:space="preserve"> </v>
      </c>
      <c r="K362" s="155">
        <v>0</v>
      </c>
      <c r="L362" s="155"/>
      <c r="M362" s="155">
        <f t="shared" si="91"/>
        <v>0</v>
      </c>
      <c r="N362" s="155"/>
      <c r="O362" s="153" t="str">
        <f t="shared" si="90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40"/>
      <c r="G363" s="40"/>
      <c r="H363" s="40"/>
      <c r="I363" s="156"/>
      <c r="J363" s="153" t="str">
        <f t="shared" si="89"/>
        <v xml:space="preserve"> </v>
      </c>
      <c r="K363" s="155">
        <v>0</v>
      </c>
      <c r="L363" s="155"/>
      <c r="M363" s="155">
        <f t="shared" si="91"/>
        <v>0</v>
      </c>
      <c r="N363" s="155"/>
      <c r="O363" s="153" t="str">
        <f t="shared" si="90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40"/>
      <c r="G364" s="40"/>
      <c r="H364" s="40"/>
      <c r="I364" s="156"/>
      <c r="J364" s="153" t="str">
        <f t="shared" si="89"/>
        <v xml:space="preserve"> </v>
      </c>
      <c r="K364" s="155">
        <v>0</v>
      </c>
      <c r="L364" s="155"/>
      <c r="M364" s="155">
        <f t="shared" si="91"/>
        <v>0</v>
      </c>
      <c r="N364" s="155"/>
      <c r="O364" s="153" t="str">
        <f t="shared" si="90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40"/>
      <c r="G365" s="40"/>
      <c r="H365" s="40"/>
      <c r="I365" s="156"/>
      <c r="J365" s="153" t="str">
        <f t="shared" si="89"/>
        <v xml:space="preserve"> </v>
      </c>
      <c r="K365" s="155">
        <v>0</v>
      </c>
      <c r="L365" s="155"/>
      <c r="M365" s="155">
        <f t="shared" si="91"/>
        <v>0</v>
      </c>
      <c r="N365" s="155"/>
      <c r="O365" s="153" t="str">
        <f t="shared" si="90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40"/>
      <c r="G366" s="40"/>
      <c r="H366" s="40"/>
      <c r="I366" s="156"/>
      <c r="J366" s="153" t="str">
        <f t="shared" si="89"/>
        <v xml:space="preserve"> </v>
      </c>
      <c r="K366" s="155">
        <v>0</v>
      </c>
      <c r="L366" s="155"/>
      <c r="M366" s="155">
        <f t="shared" si="91"/>
        <v>0</v>
      </c>
      <c r="N366" s="155"/>
      <c r="O366" s="153" t="str">
        <f t="shared" si="90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40"/>
      <c r="G367" s="40"/>
      <c r="H367" s="40"/>
      <c r="I367" s="156"/>
      <c r="J367" s="153" t="str">
        <f t="shared" si="89"/>
        <v xml:space="preserve"> </v>
      </c>
      <c r="K367" s="155">
        <v>0</v>
      </c>
      <c r="L367" s="155"/>
      <c r="M367" s="155">
        <f t="shared" si="91"/>
        <v>0</v>
      </c>
      <c r="N367" s="155"/>
      <c r="O367" s="153" t="str">
        <f t="shared" si="90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40"/>
      <c r="G368" s="40"/>
      <c r="H368" s="40"/>
      <c r="I368" s="156"/>
      <c r="J368" s="153" t="str">
        <f t="shared" si="89"/>
        <v xml:space="preserve"> </v>
      </c>
      <c r="K368" s="155">
        <v>0</v>
      </c>
      <c r="L368" s="155"/>
      <c r="M368" s="155">
        <f t="shared" si="91"/>
        <v>0</v>
      </c>
      <c r="N368" s="155"/>
      <c r="O368" s="153" t="str">
        <f t="shared" si="90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40"/>
      <c r="G369" s="40"/>
      <c r="H369" s="40"/>
      <c r="I369" s="156"/>
      <c r="J369" s="153" t="str">
        <f t="shared" si="89"/>
        <v xml:space="preserve"> </v>
      </c>
      <c r="K369" s="155">
        <v>0</v>
      </c>
      <c r="L369" s="155"/>
      <c r="M369" s="155">
        <f t="shared" si="91"/>
        <v>0</v>
      </c>
      <c r="N369" s="155"/>
      <c r="O369" s="153" t="str">
        <f t="shared" si="90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42">
        <f>SUM(F371:F379)</f>
        <v>0</v>
      </c>
      <c r="G370" s="42">
        <f t="shared" ref="G370:H370" si="93">SUM(G371:G379)</f>
        <v>0</v>
      </c>
      <c r="H370" s="42">
        <f t="shared" si="93"/>
        <v>0</v>
      </c>
      <c r="I370" s="156"/>
      <c r="J370" s="153" t="str">
        <f t="shared" si="89"/>
        <v xml:space="preserve"> </v>
      </c>
      <c r="K370" s="155">
        <v>0</v>
      </c>
      <c r="L370" s="155"/>
      <c r="M370" s="155">
        <f t="shared" si="91"/>
        <v>0</v>
      </c>
      <c r="N370" s="155"/>
      <c r="O370" s="153" t="str">
        <f t="shared" si="90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40"/>
      <c r="G371" s="40"/>
      <c r="H371" s="40"/>
      <c r="I371" s="156"/>
      <c r="J371" s="153" t="str">
        <f t="shared" si="89"/>
        <v xml:space="preserve"> </v>
      </c>
      <c r="K371" s="155">
        <v>0</v>
      </c>
      <c r="L371" s="155"/>
      <c r="M371" s="155">
        <f t="shared" si="91"/>
        <v>0</v>
      </c>
      <c r="N371" s="155"/>
      <c r="O371" s="153" t="str">
        <f t="shared" si="90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40"/>
      <c r="G372" s="40"/>
      <c r="H372" s="40"/>
      <c r="I372" s="156"/>
      <c r="J372" s="153" t="str">
        <f t="shared" si="89"/>
        <v xml:space="preserve"> </v>
      </c>
      <c r="K372" s="155">
        <v>0</v>
      </c>
      <c r="L372" s="155"/>
      <c r="M372" s="155">
        <f t="shared" si="91"/>
        <v>0</v>
      </c>
      <c r="N372" s="155"/>
      <c r="O372" s="153" t="str">
        <f t="shared" si="90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40"/>
      <c r="G373" s="40"/>
      <c r="H373" s="40"/>
      <c r="I373" s="156"/>
      <c r="J373" s="153" t="str">
        <f t="shared" si="89"/>
        <v xml:space="preserve"> </v>
      </c>
      <c r="K373" s="155">
        <v>0</v>
      </c>
      <c r="L373" s="155"/>
      <c r="M373" s="155">
        <f t="shared" si="91"/>
        <v>0</v>
      </c>
      <c r="N373" s="155"/>
      <c r="O373" s="153" t="str">
        <f t="shared" si="90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40"/>
      <c r="G374" s="40"/>
      <c r="H374" s="40"/>
      <c r="I374" s="156"/>
      <c r="J374" s="153" t="str">
        <f t="shared" si="89"/>
        <v xml:space="preserve"> </v>
      </c>
      <c r="K374" s="155">
        <v>0</v>
      </c>
      <c r="L374" s="155"/>
      <c r="M374" s="155">
        <f t="shared" si="91"/>
        <v>0</v>
      </c>
      <c r="N374" s="155"/>
      <c r="O374" s="153" t="str">
        <f t="shared" si="90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40"/>
      <c r="G375" s="40"/>
      <c r="H375" s="40"/>
      <c r="I375" s="156"/>
      <c r="J375" s="153" t="str">
        <f t="shared" si="89"/>
        <v xml:space="preserve"> </v>
      </c>
      <c r="K375" s="155">
        <v>0</v>
      </c>
      <c r="L375" s="155"/>
      <c r="M375" s="155">
        <f t="shared" si="91"/>
        <v>0</v>
      </c>
      <c r="N375" s="155"/>
      <c r="O375" s="153" t="str">
        <f t="shared" si="90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40"/>
      <c r="G376" s="40"/>
      <c r="H376" s="40"/>
      <c r="I376" s="156"/>
      <c r="J376" s="153" t="str">
        <f t="shared" si="89"/>
        <v xml:space="preserve"> </v>
      </c>
      <c r="K376" s="155">
        <v>0</v>
      </c>
      <c r="L376" s="155"/>
      <c r="M376" s="155">
        <f t="shared" si="91"/>
        <v>0</v>
      </c>
      <c r="N376" s="155"/>
      <c r="O376" s="153" t="str">
        <f t="shared" si="90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40"/>
      <c r="G377" s="40"/>
      <c r="H377" s="40"/>
      <c r="I377" s="156"/>
      <c r="J377" s="153" t="str">
        <f t="shared" si="89"/>
        <v xml:space="preserve"> </v>
      </c>
      <c r="K377" s="155">
        <v>0</v>
      </c>
      <c r="L377" s="155"/>
      <c r="M377" s="155">
        <f t="shared" si="91"/>
        <v>0</v>
      </c>
      <c r="N377" s="155"/>
      <c r="O377" s="153" t="str">
        <f t="shared" si="90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40"/>
      <c r="G378" s="40"/>
      <c r="H378" s="40"/>
      <c r="I378" s="156"/>
      <c r="J378" s="153" t="str">
        <f t="shared" si="89"/>
        <v xml:space="preserve"> </v>
      </c>
      <c r="K378" s="155">
        <v>0</v>
      </c>
      <c r="L378" s="155"/>
      <c r="M378" s="155">
        <f t="shared" si="91"/>
        <v>0</v>
      </c>
      <c r="N378" s="155"/>
      <c r="O378" s="153" t="str">
        <f t="shared" si="90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40"/>
      <c r="G379" s="40"/>
      <c r="H379" s="40"/>
      <c r="I379" s="156"/>
      <c r="J379" s="153" t="str">
        <f t="shared" si="89"/>
        <v xml:space="preserve"> </v>
      </c>
      <c r="K379" s="155">
        <v>0</v>
      </c>
      <c r="L379" s="155"/>
      <c r="M379" s="155">
        <f t="shared" si="91"/>
        <v>0</v>
      </c>
      <c r="N379" s="155"/>
      <c r="O379" s="153" t="str">
        <f t="shared" si="90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40">
        <f>SUM(F381:F386)</f>
        <v>0</v>
      </c>
      <c r="G380" s="40">
        <f t="shared" ref="G380:H380" si="94">SUM(G381:G386)</f>
        <v>0</v>
      </c>
      <c r="H380" s="40">
        <f t="shared" si="94"/>
        <v>0</v>
      </c>
      <c r="I380" s="156"/>
      <c r="J380" s="153" t="str">
        <f t="shared" si="89"/>
        <v xml:space="preserve"> </v>
      </c>
      <c r="K380" s="155">
        <v>0</v>
      </c>
      <c r="L380" s="155"/>
      <c r="M380" s="155">
        <f t="shared" si="91"/>
        <v>0</v>
      </c>
      <c r="N380" s="155"/>
      <c r="O380" s="153" t="str">
        <f t="shared" si="90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40"/>
      <c r="G381" s="40"/>
      <c r="H381" s="40"/>
      <c r="I381" s="156"/>
      <c r="J381" s="153" t="str">
        <f t="shared" si="89"/>
        <v xml:space="preserve"> </v>
      </c>
      <c r="K381" s="155">
        <v>0</v>
      </c>
      <c r="L381" s="155"/>
      <c r="M381" s="155">
        <f t="shared" si="91"/>
        <v>0</v>
      </c>
      <c r="N381" s="155"/>
      <c r="O381" s="153" t="str">
        <f t="shared" si="90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40"/>
      <c r="G382" s="40"/>
      <c r="H382" s="40"/>
      <c r="I382" s="156"/>
      <c r="J382" s="153" t="str">
        <f t="shared" si="89"/>
        <v xml:space="preserve"> </v>
      </c>
      <c r="K382" s="155">
        <v>0</v>
      </c>
      <c r="L382" s="155"/>
      <c r="M382" s="155">
        <f t="shared" si="91"/>
        <v>0</v>
      </c>
      <c r="N382" s="155"/>
      <c r="O382" s="153" t="str">
        <f t="shared" si="90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40"/>
      <c r="G383" s="40"/>
      <c r="H383" s="40"/>
      <c r="I383" s="156"/>
      <c r="J383" s="153" t="str">
        <f t="shared" si="89"/>
        <v xml:space="preserve"> </v>
      </c>
      <c r="K383" s="155">
        <v>0</v>
      </c>
      <c r="L383" s="155"/>
      <c r="M383" s="155">
        <f t="shared" si="91"/>
        <v>0</v>
      </c>
      <c r="N383" s="155"/>
      <c r="O383" s="153" t="str">
        <f t="shared" si="90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40"/>
      <c r="G384" s="40"/>
      <c r="H384" s="40"/>
      <c r="I384" s="156"/>
      <c r="J384" s="153" t="str">
        <f t="shared" si="89"/>
        <v xml:space="preserve"> </v>
      </c>
      <c r="K384" s="155">
        <v>0</v>
      </c>
      <c r="L384" s="155"/>
      <c r="M384" s="155">
        <f t="shared" si="91"/>
        <v>0</v>
      </c>
      <c r="N384" s="155"/>
      <c r="O384" s="153" t="str">
        <f t="shared" si="90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40"/>
      <c r="G385" s="40"/>
      <c r="H385" s="40"/>
      <c r="I385" s="156"/>
      <c r="J385" s="153" t="str">
        <f t="shared" si="89"/>
        <v xml:space="preserve"> </v>
      </c>
      <c r="K385" s="155">
        <v>0</v>
      </c>
      <c r="L385" s="155"/>
      <c r="M385" s="155">
        <f t="shared" si="91"/>
        <v>0</v>
      </c>
      <c r="N385" s="155"/>
      <c r="O385" s="153" t="str">
        <f t="shared" si="90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42"/>
      <c r="G386" s="42"/>
      <c r="H386" s="42"/>
      <c r="I386" s="156"/>
      <c r="J386" s="153" t="str">
        <f t="shared" si="89"/>
        <v xml:space="preserve"> </v>
      </c>
      <c r="K386" s="155">
        <v>0</v>
      </c>
      <c r="L386" s="155"/>
      <c r="M386" s="155">
        <f t="shared" si="91"/>
        <v>0</v>
      </c>
      <c r="N386" s="155"/>
      <c r="O386" s="153" t="str">
        <f t="shared" si="90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40"/>
      <c r="G387" s="40"/>
      <c r="H387" s="40"/>
      <c r="I387" s="156"/>
      <c r="J387" s="153" t="str">
        <f t="shared" si="89"/>
        <v xml:space="preserve"> </v>
      </c>
      <c r="K387" s="155">
        <v>0</v>
      </c>
      <c r="L387" s="155"/>
      <c r="M387" s="155">
        <f t="shared" si="91"/>
        <v>0</v>
      </c>
      <c r="N387" s="155"/>
      <c r="O387" s="153" t="str">
        <f t="shared" si="90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40"/>
      <c r="G388" s="40"/>
      <c r="H388" s="40"/>
      <c r="I388" s="156"/>
      <c r="J388" s="153" t="str">
        <f t="shared" si="89"/>
        <v xml:space="preserve"> </v>
      </c>
      <c r="K388" s="155">
        <v>0</v>
      </c>
      <c r="L388" s="155"/>
      <c r="M388" s="155">
        <f t="shared" si="91"/>
        <v>0</v>
      </c>
      <c r="N388" s="155"/>
      <c r="O388" s="153" t="str">
        <f t="shared" si="90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40"/>
      <c r="G389" s="40"/>
      <c r="H389" s="40"/>
      <c r="I389" s="156"/>
      <c r="J389" s="153" t="str">
        <f t="shared" si="89"/>
        <v xml:space="preserve"> </v>
      </c>
      <c r="K389" s="155">
        <v>0</v>
      </c>
      <c r="L389" s="155"/>
      <c r="M389" s="155">
        <f t="shared" si="91"/>
        <v>0</v>
      </c>
      <c r="N389" s="155"/>
      <c r="O389" s="153" t="str">
        <f t="shared" si="90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40"/>
      <c r="G390" s="40"/>
      <c r="H390" s="40"/>
      <c r="I390" s="156"/>
      <c r="J390" s="153" t="str">
        <f t="shared" si="89"/>
        <v xml:space="preserve"> </v>
      </c>
      <c r="K390" s="155">
        <v>0</v>
      </c>
      <c r="L390" s="155"/>
      <c r="M390" s="155">
        <f t="shared" si="91"/>
        <v>0</v>
      </c>
      <c r="N390" s="155"/>
      <c r="O390" s="153" t="str">
        <f t="shared" si="90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40"/>
      <c r="G391" s="40"/>
      <c r="H391" s="40"/>
      <c r="I391" s="156"/>
      <c r="J391" s="153" t="str">
        <f t="shared" si="89"/>
        <v xml:space="preserve"> </v>
      </c>
      <c r="K391" s="155">
        <v>0</v>
      </c>
      <c r="L391" s="155"/>
      <c r="M391" s="155">
        <f t="shared" si="91"/>
        <v>0</v>
      </c>
      <c r="N391" s="155"/>
      <c r="O391" s="153" t="str">
        <f t="shared" si="90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40"/>
      <c r="G392" s="40"/>
      <c r="H392" s="40"/>
      <c r="I392" s="156"/>
      <c r="J392" s="153" t="str">
        <f t="shared" si="89"/>
        <v xml:space="preserve"> </v>
      </c>
      <c r="K392" s="155">
        <v>0</v>
      </c>
      <c r="L392" s="155"/>
      <c r="M392" s="155">
        <f t="shared" si="91"/>
        <v>0</v>
      </c>
      <c r="N392" s="155"/>
      <c r="O392" s="153" t="str">
        <f t="shared" si="90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40"/>
      <c r="G393" s="40"/>
      <c r="H393" s="40"/>
      <c r="I393" s="156"/>
      <c r="J393" s="153" t="str">
        <f t="shared" si="89"/>
        <v xml:space="preserve"> </v>
      </c>
      <c r="K393" s="155">
        <v>0</v>
      </c>
      <c r="L393" s="155"/>
      <c r="M393" s="155">
        <f t="shared" si="91"/>
        <v>0</v>
      </c>
      <c r="N393" s="155"/>
      <c r="O393" s="153" t="str">
        <f t="shared" si="90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40"/>
      <c r="G394" s="40"/>
      <c r="H394" s="40"/>
      <c r="I394" s="156"/>
      <c r="J394" s="153" t="str">
        <f t="shared" si="89"/>
        <v xml:space="preserve"> </v>
      </c>
      <c r="K394" s="155">
        <v>0</v>
      </c>
      <c r="L394" s="155"/>
      <c r="M394" s="155">
        <f t="shared" si="91"/>
        <v>0</v>
      </c>
      <c r="N394" s="155"/>
      <c r="O394" s="153" t="str">
        <f t="shared" si="90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40"/>
      <c r="G395" s="40"/>
      <c r="H395" s="40"/>
      <c r="I395" s="156"/>
      <c r="J395" s="153" t="str">
        <f t="shared" si="89"/>
        <v xml:space="preserve"> </v>
      </c>
      <c r="K395" s="155">
        <v>0</v>
      </c>
      <c r="L395" s="155"/>
      <c r="M395" s="155">
        <f t="shared" si="91"/>
        <v>0</v>
      </c>
      <c r="N395" s="155"/>
      <c r="O395" s="153" t="str">
        <f t="shared" si="90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40"/>
      <c r="G396" s="40"/>
      <c r="H396" s="40"/>
      <c r="I396" s="156"/>
      <c r="J396" s="153" t="str">
        <f t="shared" si="89"/>
        <v xml:space="preserve"> </v>
      </c>
      <c r="K396" s="155">
        <v>0</v>
      </c>
      <c r="L396" s="155"/>
      <c r="M396" s="155">
        <f t="shared" si="91"/>
        <v>0</v>
      </c>
      <c r="N396" s="155"/>
      <c r="O396" s="153" t="str">
        <f t="shared" si="90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40"/>
      <c r="G397" s="40"/>
      <c r="H397" s="40"/>
      <c r="I397" s="156"/>
      <c r="J397" s="153" t="str">
        <f t="shared" si="89"/>
        <v xml:space="preserve"> </v>
      </c>
      <c r="K397" s="155">
        <v>0</v>
      </c>
      <c r="L397" s="155"/>
      <c r="M397" s="155">
        <f t="shared" si="91"/>
        <v>0</v>
      </c>
      <c r="N397" s="155"/>
      <c r="O397" s="153" t="str">
        <f t="shared" si="90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40"/>
      <c r="G398" s="40"/>
      <c r="H398" s="40"/>
      <c r="I398" s="156"/>
      <c r="J398" s="153" t="str">
        <f t="shared" si="89"/>
        <v xml:space="preserve"> </v>
      </c>
      <c r="K398" s="155">
        <v>0</v>
      </c>
      <c r="L398" s="155"/>
      <c r="M398" s="155">
        <f t="shared" si="91"/>
        <v>0</v>
      </c>
      <c r="N398" s="155"/>
      <c r="O398" s="153" t="str">
        <f t="shared" si="90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40"/>
      <c r="G399" s="40"/>
      <c r="H399" s="40"/>
      <c r="I399" s="156"/>
      <c r="J399" s="153" t="str">
        <f t="shared" si="89"/>
        <v xml:space="preserve"> </v>
      </c>
      <c r="K399" s="155">
        <v>0</v>
      </c>
      <c r="L399" s="155"/>
      <c r="M399" s="155">
        <f t="shared" si="91"/>
        <v>0</v>
      </c>
      <c r="N399" s="155"/>
      <c r="O399" s="153" t="str">
        <f t="shared" si="90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40"/>
      <c r="G400" s="40"/>
      <c r="H400" s="40"/>
      <c r="I400" s="156"/>
      <c r="J400" s="153" t="str">
        <f t="shared" si="89"/>
        <v xml:space="preserve"> </v>
      </c>
      <c r="K400" s="155">
        <v>0</v>
      </c>
      <c r="L400" s="155"/>
      <c r="M400" s="155">
        <f t="shared" si="91"/>
        <v>0</v>
      </c>
      <c r="N400" s="155"/>
      <c r="O400" s="153" t="str">
        <f t="shared" si="90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40"/>
      <c r="G401" s="40"/>
      <c r="H401" s="40"/>
      <c r="I401" s="156"/>
      <c r="J401" s="153" t="str">
        <f t="shared" si="89"/>
        <v xml:space="preserve"> </v>
      </c>
      <c r="K401" s="155">
        <v>0</v>
      </c>
      <c r="L401" s="155"/>
      <c r="M401" s="155">
        <f t="shared" si="91"/>
        <v>0</v>
      </c>
      <c r="N401" s="155"/>
      <c r="O401" s="153" t="str">
        <f t="shared" si="90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40"/>
      <c r="G402" s="40"/>
      <c r="H402" s="40"/>
      <c r="I402" s="156"/>
      <c r="J402" s="153" t="str">
        <f t="shared" si="89"/>
        <v xml:space="preserve"> </v>
      </c>
      <c r="K402" s="155">
        <v>0</v>
      </c>
      <c r="L402" s="155"/>
      <c r="M402" s="155">
        <f t="shared" si="91"/>
        <v>0</v>
      </c>
      <c r="N402" s="155"/>
      <c r="O402" s="153" t="str">
        <f t="shared" si="90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40"/>
      <c r="G403" s="40"/>
      <c r="H403" s="40"/>
      <c r="I403" s="156"/>
      <c r="J403" s="153" t="str">
        <f t="shared" si="89"/>
        <v xml:space="preserve"> </v>
      </c>
      <c r="K403" s="155">
        <v>0</v>
      </c>
      <c r="L403" s="155"/>
      <c r="M403" s="155">
        <f t="shared" si="91"/>
        <v>0</v>
      </c>
      <c r="N403" s="155"/>
      <c r="O403" s="153" t="str">
        <f t="shared" si="90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40"/>
      <c r="G404" s="40"/>
      <c r="H404" s="40"/>
      <c r="I404" s="156"/>
      <c r="J404" s="153" t="str">
        <f t="shared" si="89"/>
        <v xml:space="preserve"> </v>
      </c>
      <c r="K404" s="155">
        <v>0</v>
      </c>
      <c r="L404" s="155"/>
      <c r="M404" s="155">
        <f t="shared" si="91"/>
        <v>0</v>
      </c>
      <c r="N404" s="155"/>
      <c r="O404" s="153" t="str">
        <f t="shared" si="90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40"/>
      <c r="G405" s="40"/>
      <c r="H405" s="40"/>
      <c r="I405" s="156"/>
      <c r="J405" s="153" t="str">
        <f t="shared" ref="J405:J468" si="95">IF(H405=0," ",I405/H405)</f>
        <v xml:space="preserve"> </v>
      </c>
      <c r="K405" s="155">
        <v>0</v>
      </c>
      <c r="L405" s="155"/>
      <c r="M405" s="155">
        <f t="shared" si="91"/>
        <v>0</v>
      </c>
      <c r="N405" s="155"/>
      <c r="O405" s="153" t="str">
        <f t="shared" ref="O405:O468" si="96">IF(M405=0," ",N405/M405)</f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40"/>
      <c r="G406" s="40"/>
      <c r="H406" s="40"/>
      <c r="I406" s="156"/>
      <c r="J406" s="153" t="str">
        <f t="shared" si="95"/>
        <v xml:space="preserve"> </v>
      </c>
      <c r="K406" s="155">
        <v>0</v>
      </c>
      <c r="L406" s="155"/>
      <c r="M406" s="155">
        <f t="shared" ref="M406:M469" si="97">K406+L406</f>
        <v>0</v>
      </c>
      <c r="N406" s="155"/>
      <c r="O406" s="153" t="str">
        <f t="shared" si="96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40"/>
      <c r="G407" s="40"/>
      <c r="H407" s="40"/>
      <c r="I407" s="156"/>
      <c r="J407" s="153" t="str">
        <f t="shared" si="95"/>
        <v xml:space="preserve"> </v>
      </c>
      <c r="K407" s="155">
        <v>0</v>
      </c>
      <c r="L407" s="155"/>
      <c r="M407" s="155">
        <f t="shared" si="97"/>
        <v>0</v>
      </c>
      <c r="N407" s="155"/>
      <c r="O407" s="153" t="str">
        <f t="shared" si="96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40"/>
      <c r="G408" s="40"/>
      <c r="H408" s="40"/>
      <c r="I408" s="156"/>
      <c r="J408" s="153" t="str">
        <f t="shared" si="95"/>
        <v xml:space="preserve"> </v>
      </c>
      <c r="K408" s="155">
        <v>0</v>
      </c>
      <c r="L408" s="155"/>
      <c r="M408" s="155">
        <f t="shared" si="97"/>
        <v>0</v>
      </c>
      <c r="N408" s="155"/>
      <c r="O408" s="153" t="str">
        <f t="shared" si="96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40"/>
      <c r="G409" s="40"/>
      <c r="H409" s="40"/>
      <c r="I409" s="156"/>
      <c r="J409" s="153" t="str">
        <f t="shared" si="95"/>
        <v xml:space="preserve"> </v>
      </c>
      <c r="K409" s="155">
        <v>0</v>
      </c>
      <c r="L409" s="155"/>
      <c r="M409" s="155">
        <f t="shared" si="97"/>
        <v>0</v>
      </c>
      <c r="N409" s="155"/>
      <c r="O409" s="153" t="str">
        <f t="shared" si="96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40"/>
      <c r="G410" s="40"/>
      <c r="H410" s="40"/>
      <c r="I410" s="156"/>
      <c r="J410" s="153" t="str">
        <f t="shared" si="95"/>
        <v xml:space="preserve"> </v>
      </c>
      <c r="K410" s="155">
        <v>0</v>
      </c>
      <c r="L410" s="155"/>
      <c r="M410" s="155">
        <f t="shared" si="97"/>
        <v>0</v>
      </c>
      <c r="N410" s="155"/>
      <c r="O410" s="153" t="str">
        <f t="shared" si="96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40"/>
      <c r="G411" s="40"/>
      <c r="H411" s="40"/>
      <c r="I411" s="156"/>
      <c r="J411" s="153" t="str">
        <f t="shared" si="95"/>
        <v xml:space="preserve"> </v>
      </c>
      <c r="K411" s="155">
        <v>0</v>
      </c>
      <c r="L411" s="155"/>
      <c r="M411" s="155">
        <f t="shared" si="97"/>
        <v>0</v>
      </c>
      <c r="N411" s="155"/>
      <c r="O411" s="153" t="str">
        <f t="shared" si="96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40"/>
      <c r="G412" s="40"/>
      <c r="H412" s="40"/>
      <c r="I412" s="156"/>
      <c r="J412" s="153" t="str">
        <f t="shared" si="95"/>
        <v xml:space="preserve"> </v>
      </c>
      <c r="K412" s="155">
        <v>0</v>
      </c>
      <c r="L412" s="155"/>
      <c r="M412" s="155">
        <f t="shared" si="97"/>
        <v>0</v>
      </c>
      <c r="N412" s="155"/>
      <c r="O412" s="153" t="str">
        <f t="shared" si="96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40"/>
      <c r="G413" s="40"/>
      <c r="H413" s="40"/>
      <c r="I413" s="156"/>
      <c r="J413" s="153" t="str">
        <f t="shared" si="95"/>
        <v xml:space="preserve"> </v>
      </c>
      <c r="K413" s="155">
        <v>0</v>
      </c>
      <c r="L413" s="155"/>
      <c r="M413" s="155">
        <f t="shared" si="97"/>
        <v>0</v>
      </c>
      <c r="N413" s="155"/>
      <c r="O413" s="153" t="str">
        <f t="shared" si="96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40"/>
      <c r="G414" s="40"/>
      <c r="H414" s="40"/>
      <c r="I414" s="156"/>
      <c r="J414" s="153" t="str">
        <f t="shared" si="95"/>
        <v xml:space="preserve"> </v>
      </c>
      <c r="K414" s="155">
        <v>0</v>
      </c>
      <c r="L414" s="155"/>
      <c r="M414" s="155">
        <f t="shared" si="97"/>
        <v>0</v>
      </c>
      <c r="N414" s="155"/>
      <c r="O414" s="153" t="str">
        <f t="shared" si="96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40"/>
      <c r="G415" s="40"/>
      <c r="H415" s="40"/>
      <c r="I415" s="156"/>
      <c r="J415" s="153" t="str">
        <f t="shared" si="95"/>
        <v xml:space="preserve"> </v>
      </c>
      <c r="K415" s="155">
        <v>0</v>
      </c>
      <c r="L415" s="155"/>
      <c r="M415" s="155">
        <f t="shared" si="97"/>
        <v>0</v>
      </c>
      <c r="N415" s="155"/>
      <c r="O415" s="153" t="str">
        <f t="shared" si="96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57">
        <f>F338+F339+F356+F360+F370+F380+F387+F390</f>
        <v>0</v>
      </c>
      <c r="G416" s="57">
        <f t="shared" ref="G416:H416" si="98">G338+G339+G356+G360+G370+G380+G387+G390</f>
        <v>0</v>
      </c>
      <c r="H416" s="57">
        <f t="shared" si="98"/>
        <v>0</v>
      </c>
      <c r="I416" s="156"/>
      <c r="J416" s="153" t="str">
        <f t="shared" si="95"/>
        <v xml:space="preserve"> </v>
      </c>
      <c r="K416" s="155">
        <v>0</v>
      </c>
      <c r="L416" s="155"/>
      <c r="M416" s="155">
        <f t="shared" si="97"/>
        <v>0</v>
      </c>
      <c r="N416" s="155"/>
      <c r="O416" s="153" t="str">
        <f t="shared" si="96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40"/>
      <c r="G417" s="40"/>
      <c r="H417" s="40"/>
      <c r="I417" s="156"/>
      <c r="J417" s="153" t="str">
        <f t="shared" si="95"/>
        <v xml:space="preserve"> </v>
      </c>
      <c r="K417" s="155">
        <v>0</v>
      </c>
      <c r="L417" s="155"/>
      <c r="M417" s="155">
        <f t="shared" si="97"/>
        <v>0</v>
      </c>
      <c r="N417" s="155"/>
      <c r="O417" s="153" t="str">
        <f t="shared" si="96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40"/>
      <c r="G418" s="40"/>
      <c r="H418" s="40"/>
      <c r="I418" s="156"/>
      <c r="J418" s="153" t="str">
        <f t="shared" si="95"/>
        <v xml:space="preserve"> </v>
      </c>
      <c r="K418" s="155">
        <v>0</v>
      </c>
      <c r="L418" s="155"/>
      <c r="M418" s="155">
        <f t="shared" si="97"/>
        <v>0</v>
      </c>
      <c r="N418" s="155"/>
      <c r="O418" s="153" t="str">
        <f t="shared" si="96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40"/>
      <c r="G419" s="40"/>
      <c r="H419" s="40"/>
      <c r="I419" s="156"/>
      <c r="J419" s="153" t="str">
        <f t="shared" si="95"/>
        <v xml:space="preserve"> </v>
      </c>
      <c r="K419" s="155">
        <v>0</v>
      </c>
      <c r="L419" s="155"/>
      <c r="M419" s="155">
        <f t="shared" si="97"/>
        <v>0</v>
      </c>
      <c r="N419" s="155"/>
      <c r="O419" s="153" t="str">
        <f t="shared" si="96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40"/>
      <c r="G420" s="40"/>
      <c r="H420" s="40"/>
      <c r="I420" s="156"/>
      <c r="J420" s="153" t="str">
        <f t="shared" si="95"/>
        <v xml:space="preserve"> </v>
      </c>
      <c r="K420" s="155">
        <v>0</v>
      </c>
      <c r="L420" s="155"/>
      <c r="M420" s="155">
        <f t="shared" si="97"/>
        <v>0</v>
      </c>
      <c r="N420" s="155"/>
      <c r="O420" s="153" t="str">
        <f t="shared" si="96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40">
        <f>SUM(F422:F431)</f>
        <v>0</v>
      </c>
      <c r="G421" s="40">
        <f t="shared" ref="G421:H421" si="99">SUM(G422:G431)</f>
        <v>0</v>
      </c>
      <c r="H421" s="40">
        <f t="shared" si="99"/>
        <v>0</v>
      </c>
      <c r="I421" s="156"/>
      <c r="J421" s="153" t="str">
        <f t="shared" si="95"/>
        <v xml:space="preserve"> </v>
      </c>
      <c r="K421" s="155">
        <v>0</v>
      </c>
      <c r="L421" s="155"/>
      <c r="M421" s="155">
        <f t="shared" si="97"/>
        <v>0</v>
      </c>
      <c r="N421" s="155"/>
      <c r="O421" s="153" t="str">
        <f t="shared" si="96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40"/>
      <c r="G422" s="40"/>
      <c r="H422" s="40"/>
      <c r="I422" s="156"/>
      <c r="J422" s="153" t="str">
        <f t="shared" si="95"/>
        <v xml:space="preserve"> </v>
      </c>
      <c r="K422" s="155">
        <v>0</v>
      </c>
      <c r="L422" s="155"/>
      <c r="M422" s="155">
        <f t="shared" si="97"/>
        <v>0</v>
      </c>
      <c r="N422" s="155"/>
      <c r="O422" s="153" t="str">
        <f t="shared" si="96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40"/>
      <c r="G423" s="40"/>
      <c r="H423" s="40"/>
      <c r="I423" s="156"/>
      <c r="J423" s="153" t="str">
        <f t="shared" si="95"/>
        <v xml:space="preserve"> </v>
      </c>
      <c r="K423" s="155">
        <v>0</v>
      </c>
      <c r="L423" s="155"/>
      <c r="M423" s="155">
        <f t="shared" si="97"/>
        <v>0</v>
      </c>
      <c r="N423" s="155"/>
      <c r="O423" s="153" t="str">
        <f t="shared" si="96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40"/>
      <c r="G424" s="40"/>
      <c r="H424" s="40"/>
      <c r="I424" s="156"/>
      <c r="J424" s="153" t="str">
        <f t="shared" si="95"/>
        <v xml:space="preserve"> </v>
      </c>
      <c r="K424" s="155">
        <v>0</v>
      </c>
      <c r="L424" s="155"/>
      <c r="M424" s="155">
        <f t="shared" si="97"/>
        <v>0</v>
      </c>
      <c r="N424" s="155"/>
      <c r="O424" s="153" t="str">
        <f t="shared" si="96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40"/>
      <c r="G425" s="40"/>
      <c r="H425" s="40"/>
      <c r="I425" s="156"/>
      <c r="J425" s="153" t="str">
        <f t="shared" si="95"/>
        <v xml:space="preserve"> </v>
      </c>
      <c r="K425" s="155">
        <v>0</v>
      </c>
      <c r="L425" s="155"/>
      <c r="M425" s="155">
        <f t="shared" si="97"/>
        <v>0</v>
      </c>
      <c r="N425" s="155"/>
      <c r="O425" s="153" t="str">
        <f t="shared" si="96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40"/>
      <c r="G426" s="40"/>
      <c r="H426" s="40"/>
      <c r="I426" s="156"/>
      <c r="J426" s="153" t="str">
        <f t="shared" si="95"/>
        <v xml:space="preserve"> </v>
      </c>
      <c r="K426" s="155">
        <v>0</v>
      </c>
      <c r="L426" s="155"/>
      <c r="M426" s="155">
        <f t="shared" si="97"/>
        <v>0</v>
      </c>
      <c r="N426" s="155"/>
      <c r="O426" s="153" t="str">
        <f t="shared" si="96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40"/>
      <c r="G427" s="40"/>
      <c r="H427" s="40"/>
      <c r="I427" s="156"/>
      <c r="J427" s="153" t="str">
        <f t="shared" si="95"/>
        <v xml:space="preserve"> </v>
      </c>
      <c r="K427" s="155">
        <v>0</v>
      </c>
      <c r="L427" s="155"/>
      <c r="M427" s="155">
        <f t="shared" si="97"/>
        <v>0</v>
      </c>
      <c r="N427" s="155"/>
      <c r="O427" s="153" t="str">
        <f t="shared" si="96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40"/>
      <c r="G428" s="40"/>
      <c r="H428" s="40"/>
      <c r="I428" s="156"/>
      <c r="J428" s="153" t="str">
        <f t="shared" si="95"/>
        <v xml:space="preserve"> </v>
      </c>
      <c r="K428" s="155">
        <v>0</v>
      </c>
      <c r="L428" s="155"/>
      <c r="M428" s="155">
        <f t="shared" si="97"/>
        <v>0</v>
      </c>
      <c r="N428" s="155"/>
      <c r="O428" s="153" t="str">
        <f t="shared" si="96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40"/>
      <c r="G429" s="40"/>
      <c r="H429" s="40"/>
      <c r="I429" s="156"/>
      <c r="J429" s="153" t="str">
        <f t="shared" si="95"/>
        <v xml:space="preserve"> </v>
      </c>
      <c r="K429" s="155">
        <v>0</v>
      </c>
      <c r="L429" s="155"/>
      <c r="M429" s="155">
        <f t="shared" si="97"/>
        <v>0</v>
      </c>
      <c r="N429" s="155"/>
      <c r="O429" s="153" t="str">
        <f t="shared" si="96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40"/>
      <c r="G430" s="40"/>
      <c r="H430" s="40"/>
      <c r="I430" s="156"/>
      <c r="J430" s="153" t="str">
        <f t="shared" si="95"/>
        <v xml:space="preserve"> </v>
      </c>
      <c r="K430" s="155">
        <v>0</v>
      </c>
      <c r="L430" s="155"/>
      <c r="M430" s="155">
        <f t="shared" si="97"/>
        <v>0</v>
      </c>
      <c r="N430" s="155"/>
      <c r="O430" s="153" t="str">
        <f t="shared" si="96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40"/>
      <c r="G431" s="40"/>
      <c r="H431" s="40"/>
      <c r="I431" s="156"/>
      <c r="J431" s="153" t="str">
        <f t="shared" si="95"/>
        <v xml:space="preserve"> </v>
      </c>
      <c r="K431" s="155">
        <v>0</v>
      </c>
      <c r="L431" s="155"/>
      <c r="M431" s="155">
        <f t="shared" si="97"/>
        <v>0</v>
      </c>
      <c r="N431" s="155"/>
      <c r="O431" s="153" t="str">
        <f t="shared" si="96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40">
        <f>SUM(F433:F442)</f>
        <v>0</v>
      </c>
      <c r="G432" s="40">
        <f t="shared" ref="G432:H432" si="100">SUM(G433:G442)</f>
        <v>0</v>
      </c>
      <c r="H432" s="40">
        <f t="shared" si="100"/>
        <v>0</v>
      </c>
      <c r="I432" s="156"/>
      <c r="J432" s="153" t="str">
        <f t="shared" si="95"/>
        <v xml:space="preserve"> </v>
      </c>
      <c r="K432" s="155">
        <v>0</v>
      </c>
      <c r="L432" s="155"/>
      <c r="M432" s="155">
        <f t="shared" si="97"/>
        <v>0</v>
      </c>
      <c r="N432" s="155"/>
      <c r="O432" s="153" t="str">
        <f t="shared" si="96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40"/>
      <c r="G433" s="40"/>
      <c r="H433" s="40"/>
      <c r="I433" s="156"/>
      <c r="J433" s="153" t="str">
        <f t="shared" si="95"/>
        <v xml:space="preserve"> </v>
      </c>
      <c r="K433" s="155">
        <v>0</v>
      </c>
      <c r="L433" s="155"/>
      <c r="M433" s="155">
        <f t="shared" si="97"/>
        <v>0</v>
      </c>
      <c r="N433" s="155"/>
      <c r="O433" s="153" t="str">
        <f t="shared" si="96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40"/>
      <c r="G434" s="40"/>
      <c r="H434" s="40"/>
      <c r="I434" s="156"/>
      <c r="J434" s="153" t="str">
        <f t="shared" si="95"/>
        <v xml:space="preserve"> </v>
      </c>
      <c r="K434" s="155">
        <v>0</v>
      </c>
      <c r="L434" s="155"/>
      <c r="M434" s="155">
        <f t="shared" si="97"/>
        <v>0</v>
      </c>
      <c r="N434" s="155"/>
      <c r="O434" s="153" t="str">
        <f t="shared" si="96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40"/>
      <c r="G435" s="40"/>
      <c r="H435" s="40"/>
      <c r="I435" s="156"/>
      <c r="J435" s="153" t="str">
        <f t="shared" si="95"/>
        <v xml:space="preserve"> </v>
      </c>
      <c r="K435" s="155">
        <v>0</v>
      </c>
      <c r="L435" s="155"/>
      <c r="M435" s="155">
        <f t="shared" si="97"/>
        <v>0</v>
      </c>
      <c r="N435" s="155"/>
      <c r="O435" s="153" t="str">
        <f t="shared" si="96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40"/>
      <c r="G436" s="40"/>
      <c r="H436" s="40"/>
      <c r="I436" s="156"/>
      <c r="J436" s="153" t="str">
        <f t="shared" si="95"/>
        <v xml:space="preserve"> </v>
      </c>
      <c r="K436" s="155">
        <v>0</v>
      </c>
      <c r="L436" s="155"/>
      <c r="M436" s="155">
        <f t="shared" si="97"/>
        <v>0</v>
      </c>
      <c r="N436" s="155"/>
      <c r="O436" s="153" t="str">
        <f t="shared" si="96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40"/>
      <c r="G437" s="40"/>
      <c r="H437" s="40"/>
      <c r="I437" s="156"/>
      <c r="J437" s="153" t="str">
        <f t="shared" si="95"/>
        <v xml:space="preserve"> </v>
      </c>
      <c r="K437" s="155">
        <v>0</v>
      </c>
      <c r="L437" s="155"/>
      <c r="M437" s="155">
        <f t="shared" si="97"/>
        <v>0</v>
      </c>
      <c r="N437" s="155"/>
      <c r="O437" s="153" t="str">
        <f t="shared" si="96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40"/>
      <c r="G438" s="40"/>
      <c r="H438" s="40"/>
      <c r="I438" s="156"/>
      <c r="J438" s="153" t="str">
        <f t="shared" si="95"/>
        <v xml:space="preserve"> </v>
      </c>
      <c r="K438" s="155">
        <v>0</v>
      </c>
      <c r="L438" s="155"/>
      <c r="M438" s="155">
        <f t="shared" si="97"/>
        <v>0</v>
      </c>
      <c r="N438" s="155"/>
      <c r="O438" s="153" t="str">
        <f t="shared" si="96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40"/>
      <c r="G439" s="40"/>
      <c r="H439" s="40"/>
      <c r="I439" s="156"/>
      <c r="J439" s="153" t="str">
        <f t="shared" si="95"/>
        <v xml:space="preserve"> </v>
      </c>
      <c r="K439" s="155">
        <v>0</v>
      </c>
      <c r="L439" s="155"/>
      <c r="M439" s="155">
        <f t="shared" si="97"/>
        <v>0</v>
      </c>
      <c r="N439" s="155"/>
      <c r="O439" s="153" t="str">
        <f t="shared" si="96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40"/>
      <c r="G440" s="40"/>
      <c r="H440" s="40"/>
      <c r="I440" s="156"/>
      <c r="J440" s="153" t="str">
        <f t="shared" si="95"/>
        <v xml:space="preserve"> </v>
      </c>
      <c r="K440" s="155">
        <v>0</v>
      </c>
      <c r="L440" s="155"/>
      <c r="M440" s="155">
        <f t="shared" si="97"/>
        <v>0</v>
      </c>
      <c r="N440" s="155"/>
      <c r="O440" s="153" t="str">
        <f t="shared" si="96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40"/>
      <c r="G441" s="40"/>
      <c r="H441" s="40"/>
      <c r="I441" s="156"/>
      <c r="J441" s="153" t="str">
        <f t="shared" si="95"/>
        <v xml:space="preserve"> </v>
      </c>
      <c r="K441" s="155">
        <v>0</v>
      </c>
      <c r="L441" s="155"/>
      <c r="M441" s="155">
        <f t="shared" si="97"/>
        <v>0</v>
      </c>
      <c r="N441" s="155"/>
      <c r="O441" s="153" t="str">
        <f t="shared" si="96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40"/>
      <c r="G442" s="40"/>
      <c r="H442" s="40"/>
      <c r="I442" s="156"/>
      <c r="J442" s="153" t="str">
        <f t="shared" si="95"/>
        <v xml:space="preserve"> </v>
      </c>
      <c r="K442" s="155">
        <v>0</v>
      </c>
      <c r="L442" s="155"/>
      <c r="M442" s="155">
        <f t="shared" si="97"/>
        <v>0</v>
      </c>
      <c r="N442" s="155"/>
      <c r="O442" s="153" t="str">
        <f t="shared" si="96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40">
        <f>SUM(F444:F453)</f>
        <v>0</v>
      </c>
      <c r="G443" s="40">
        <f t="shared" ref="G443:H443" si="101">SUM(G444:G453)</f>
        <v>0</v>
      </c>
      <c r="H443" s="40">
        <f t="shared" si="101"/>
        <v>0</v>
      </c>
      <c r="I443" s="156"/>
      <c r="J443" s="153" t="str">
        <f t="shared" si="95"/>
        <v xml:space="preserve"> </v>
      </c>
      <c r="K443" s="155">
        <v>0</v>
      </c>
      <c r="L443" s="155"/>
      <c r="M443" s="155">
        <f t="shared" si="97"/>
        <v>0</v>
      </c>
      <c r="N443" s="155"/>
      <c r="O443" s="153" t="str">
        <f t="shared" si="96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40"/>
      <c r="G444" s="40"/>
      <c r="H444" s="40"/>
      <c r="I444" s="156"/>
      <c r="J444" s="153" t="str">
        <f t="shared" si="95"/>
        <v xml:space="preserve"> </v>
      </c>
      <c r="K444" s="155">
        <v>0</v>
      </c>
      <c r="L444" s="155"/>
      <c r="M444" s="155">
        <f t="shared" si="97"/>
        <v>0</v>
      </c>
      <c r="N444" s="155"/>
      <c r="O444" s="153" t="str">
        <f t="shared" si="96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40"/>
      <c r="G445" s="40"/>
      <c r="H445" s="40"/>
      <c r="I445" s="156"/>
      <c r="J445" s="153" t="str">
        <f t="shared" si="95"/>
        <v xml:space="preserve"> </v>
      </c>
      <c r="K445" s="155">
        <v>0</v>
      </c>
      <c r="L445" s="155"/>
      <c r="M445" s="155">
        <f t="shared" si="97"/>
        <v>0</v>
      </c>
      <c r="N445" s="155"/>
      <c r="O445" s="153" t="str">
        <f t="shared" si="96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40"/>
      <c r="G446" s="40"/>
      <c r="H446" s="40"/>
      <c r="I446" s="156"/>
      <c r="J446" s="153" t="str">
        <f t="shared" si="95"/>
        <v xml:space="preserve"> </v>
      </c>
      <c r="K446" s="155">
        <v>0</v>
      </c>
      <c r="L446" s="155"/>
      <c r="M446" s="155">
        <f t="shared" si="97"/>
        <v>0</v>
      </c>
      <c r="N446" s="155"/>
      <c r="O446" s="153" t="str">
        <f t="shared" si="96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40"/>
      <c r="G447" s="40"/>
      <c r="H447" s="40"/>
      <c r="I447" s="156"/>
      <c r="J447" s="153" t="str">
        <f t="shared" si="95"/>
        <v xml:space="preserve"> </v>
      </c>
      <c r="K447" s="155">
        <v>0</v>
      </c>
      <c r="L447" s="155"/>
      <c r="M447" s="155">
        <f t="shared" si="97"/>
        <v>0</v>
      </c>
      <c r="N447" s="155"/>
      <c r="O447" s="153" t="str">
        <f t="shared" si="96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40"/>
      <c r="G448" s="40"/>
      <c r="H448" s="40"/>
      <c r="I448" s="156"/>
      <c r="J448" s="153" t="str">
        <f t="shared" si="95"/>
        <v xml:space="preserve"> </v>
      </c>
      <c r="K448" s="155">
        <v>0</v>
      </c>
      <c r="L448" s="155"/>
      <c r="M448" s="155">
        <f t="shared" si="97"/>
        <v>0</v>
      </c>
      <c r="N448" s="155"/>
      <c r="O448" s="153" t="str">
        <f t="shared" si="96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40"/>
      <c r="G449" s="40"/>
      <c r="H449" s="40"/>
      <c r="I449" s="156"/>
      <c r="J449" s="153" t="str">
        <f t="shared" si="95"/>
        <v xml:space="preserve"> </v>
      </c>
      <c r="K449" s="155">
        <v>0</v>
      </c>
      <c r="L449" s="155"/>
      <c r="M449" s="155">
        <f t="shared" si="97"/>
        <v>0</v>
      </c>
      <c r="N449" s="155"/>
      <c r="O449" s="153" t="str">
        <f t="shared" si="96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40"/>
      <c r="G450" s="40"/>
      <c r="H450" s="40"/>
      <c r="I450" s="156"/>
      <c r="J450" s="153" t="str">
        <f t="shared" si="95"/>
        <v xml:space="preserve"> </v>
      </c>
      <c r="K450" s="155">
        <v>0</v>
      </c>
      <c r="L450" s="155"/>
      <c r="M450" s="155">
        <f t="shared" si="97"/>
        <v>0</v>
      </c>
      <c r="N450" s="155"/>
      <c r="O450" s="153" t="str">
        <f t="shared" si="96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40"/>
      <c r="G451" s="40"/>
      <c r="H451" s="40"/>
      <c r="I451" s="156"/>
      <c r="J451" s="153" t="str">
        <f t="shared" si="95"/>
        <v xml:space="preserve"> </v>
      </c>
      <c r="K451" s="155">
        <v>0</v>
      </c>
      <c r="L451" s="155"/>
      <c r="M451" s="155">
        <f t="shared" si="97"/>
        <v>0</v>
      </c>
      <c r="N451" s="155"/>
      <c r="O451" s="153" t="str">
        <f t="shared" si="96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40"/>
      <c r="G452" s="40"/>
      <c r="H452" s="40"/>
      <c r="I452" s="156"/>
      <c r="J452" s="153" t="str">
        <f t="shared" si="95"/>
        <v xml:space="preserve"> </v>
      </c>
      <c r="K452" s="155">
        <v>0</v>
      </c>
      <c r="L452" s="155"/>
      <c r="M452" s="155">
        <f t="shared" si="97"/>
        <v>0</v>
      </c>
      <c r="N452" s="155"/>
      <c r="O452" s="153" t="str">
        <f t="shared" si="96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40"/>
      <c r="G453" s="40"/>
      <c r="H453" s="40"/>
      <c r="I453" s="156"/>
      <c r="J453" s="153" t="str">
        <f t="shared" si="95"/>
        <v xml:space="preserve"> </v>
      </c>
      <c r="K453" s="155">
        <v>0</v>
      </c>
      <c r="L453" s="155"/>
      <c r="M453" s="155">
        <f t="shared" si="97"/>
        <v>0</v>
      </c>
      <c r="N453" s="155"/>
      <c r="O453" s="153" t="str">
        <f t="shared" si="96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40"/>
      <c r="G454" s="40"/>
      <c r="H454" s="40"/>
      <c r="I454" s="156"/>
      <c r="J454" s="153" t="str">
        <f t="shared" si="95"/>
        <v xml:space="preserve"> </v>
      </c>
      <c r="K454" s="155">
        <v>0</v>
      </c>
      <c r="L454" s="155"/>
      <c r="M454" s="155">
        <f t="shared" si="97"/>
        <v>0</v>
      </c>
      <c r="N454" s="155"/>
      <c r="O454" s="153" t="str">
        <f t="shared" si="96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40"/>
      <c r="G455" s="40"/>
      <c r="H455" s="40"/>
      <c r="I455" s="156"/>
      <c r="J455" s="153" t="str">
        <f t="shared" si="95"/>
        <v xml:space="preserve"> </v>
      </c>
      <c r="K455" s="155">
        <v>0</v>
      </c>
      <c r="L455" s="155"/>
      <c r="M455" s="155">
        <f t="shared" si="97"/>
        <v>0</v>
      </c>
      <c r="N455" s="155"/>
      <c r="O455" s="153" t="str">
        <f t="shared" si="96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40">
        <f>SUM(F457:F466)</f>
        <v>0</v>
      </c>
      <c r="G456" s="40">
        <f t="shared" ref="G456:H456" si="102">SUM(G457:G466)</f>
        <v>0</v>
      </c>
      <c r="H456" s="40">
        <f t="shared" si="102"/>
        <v>0</v>
      </c>
      <c r="I456" s="156"/>
      <c r="J456" s="153" t="str">
        <f t="shared" si="95"/>
        <v xml:space="preserve"> </v>
      </c>
      <c r="K456" s="155">
        <v>0</v>
      </c>
      <c r="L456" s="155"/>
      <c r="M456" s="155">
        <f t="shared" si="97"/>
        <v>0</v>
      </c>
      <c r="N456" s="155"/>
      <c r="O456" s="153" t="str">
        <f t="shared" si="96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40"/>
      <c r="G457" s="40"/>
      <c r="H457" s="40"/>
      <c r="I457" s="156"/>
      <c r="J457" s="153" t="str">
        <f t="shared" si="95"/>
        <v xml:space="preserve"> </v>
      </c>
      <c r="K457" s="155">
        <v>0</v>
      </c>
      <c r="L457" s="155"/>
      <c r="M457" s="155">
        <f t="shared" si="97"/>
        <v>0</v>
      </c>
      <c r="N457" s="155"/>
      <c r="O457" s="153" t="str">
        <f t="shared" si="96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40"/>
      <c r="G458" s="40"/>
      <c r="H458" s="40"/>
      <c r="I458" s="156"/>
      <c r="J458" s="153" t="str">
        <f t="shared" si="95"/>
        <v xml:space="preserve"> </v>
      </c>
      <c r="K458" s="155">
        <v>0</v>
      </c>
      <c r="L458" s="155"/>
      <c r="M458" s="155">
        <f t="shared" si="97"/>
        <v>0</v>
      </c>
      <c r="N458" s="155"/>
      <c r="O458" s="153" t="str">
        <f t="shared" si="96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40"/>
      <c r="G459" s="40"/>
      <c r="H459" s="40"/>
      <c r="I459" s="156"/>
      <c r="J459" s="153" t="str">
        <f t="shared" si="95"/>
        <v xml:space="preserve"> </v>
      </c>
      <c r="K459" s="155">
        <v>0</v>
      </c>
      <c r="L459" s="155"/>
      <c r="M459" s="155">
        <f t="shared" si="97"/>
        <v>0</v>
      </c>
      <c r="N459" s="155"/>
      <c r="O459" s="153" t="str">
        <f t="shared" si="96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36"/>
      <c r="G460" s="36"/>
      <c r="H460" s="36"/>
      <c r="I460" s="156"/>
      <c r="J460" s="153" t="str">
        <f t="shared" si="95"/>
        <v xml:space="preserve"> </v>
      </c>
      <c r="K460" s="155">
        <v>0</v>
      </c>
      <c r="L460" s="155"/>
      <c r="M460" s="155">
        <f t="shared" si="97"/>
        <v>0</v>
      </c>
      <c r="N460" s="155"/>
      <c r="O460" s="153" t="str">
        <f t="shared" si="96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36"/>
      <c r="G461" s="36"/>
      <c r="H461" s="36"/>
      <c r="I461" s="156"/>
      <c r="J461" s="153" t="str">
        <f t="shared" si="95"/>
        <v xml:space="preserve"> </v>
      </c>
      <c r="K461" s="155">
        <v>0</v>
      </c>
      <c r="L461" s="155"/>
      <c r="M461" s="155">
        <f t="shared" si="97"/>
        <v>0</v>
      </c>
      <c r="N461" s="155"/>
      <c r="O461" s="153" t="str">
        <f t="shared" si="96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36"/>
      <c r="G462" s="36"/>
      <c r="H462" s="36"/>
      <c r="I462" s="156"/>
      <c r="J462" s="153" t="str">
        <f t="shared" si="95"/>
        <v xml:space="preserve"> </v>
      </c>
      <c r="K462" s="155">
        <v>0</v>
      </c>
      <c r="L462" s="155"/>
      <c r="M462" s="155">
        <f t="shared" si="97"/>
        <v>0</v>
      </c>
      <c r="N462" s="155"/>
      <c r="O462" s="153" t="str">
        <f t="shared" si="96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40"/>
      <c r="G463" s="40"/>
      <c r="H463" s="40"/>
      <c r="I463" s="156"/>
      <c r="J463" s="153" t="str">
        <f t="shared" si="95"/>
        <v xml:space="preserve"> </v>
      </c>
      <c r="K463" s="155">
        <v>0</v>
      </c>
      <c r="L463" s="155"/>
      <c r="M463" s="155">
        <f t="shared" si="97"/>
        <v>0</v>
      </c>
      <c r="N463" s="155"/>
      <c r="O463" s="153" t="str">
        <f t="shared" si="96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40"/>
      <c r="G464" s="40"/>
      <c r="H464" s="40"/>
      <c r="I464" s="156"/>
      <c r="J464" s="153" t="str">
        <f t="shared" si="95"/>
        <v xml:space="preserve"> </v>
      </c>
      <c r="K464" s="155">
        <v>0</v>
      </c>
      <c r="L464" s="155"/>
      <c r="M464" s="155">
        <f t="shared" si="97"/>
        <v>0</v>
      </c>
      <c r="N464" s="155"/>
      <c r="O464" s="153" t="str">
        <f t="shared" si="96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40"/>
      <c r="G465" s="40"/>
      <c r="H465" s="40"/>
      <c r="I465" s="156"/>
      <c r="J465" s="153" t="str">
        <f t="shared" si="95"/>
        <v xml:space="preserve"> </v>
      </c>
      <c r="K465" s="155">
        <v>0</v>
      </c>
      <c r="L465" s="155"/>
      <c r="M465" s="155">
        <f t="shared" si="97"/>
        <v>0</v>
      </c>
      <c r="N465" s="155"/>
      <c r="O465" s="153" t="str">
        <f t="shared" si="96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40"/>
      <c r="G466" s="40"/>
      <c r="H466" s="40"/>
      <c r="I466" s="156"/>
      <c r="J466" s="153" t="str">
        <f t="shared" si="95"/>
        <v xml:space="preserve"> </v>
      </c>
      <c r="K466" s="155">
        <v>0</v>
      </c>
      <c r="L466" s="155"/>
      <c r="M466" s="155">
        <f t="shared" si="97"/>
        <v>0</v>
      </c>
      <c r="N466" s="155"/>
      <c r="O466" s="153" t="str">
        <f t="shared" si="96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40"/>
      <c r="G467" s="40"/>
      <c r="H467" s="40"/>
      <c r="I467" s="156"/>
      <c r="J467" s="153" t="str">
        <f t="shared" si="95"/>
        <v xml:space="preserve"> </v>
      </c>
      <c r="K467" s="155">
        <v>0</v>
      </c>
      <c r="L467" s="155"/>
      <c r="M467" s="155">
        <f t="shared" si="97"/>
        <v>0</v>
      </c>
      <c r="N467" s="155"/>
      <c r="O467" s="153" t="str">
        <f t="shared" si="96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40"/>
      <c r="G468" s="40"/>
      <c r="H468" s="40"/>
      <c r="I468" s="156"/>
      <c r="J468" s="153" t="str">
        <f t="shared" si="95"/>
        <v xml:space="preserve"> </v>
      </c>
      <c r="K468" s="155">
        <v>0</v>
      </c>
      <c r="L468" s="155"/>
      <c r="M468" s="155">
        <f t="shared" si="97"/>
        <v>0</v>
      </c>
      <c r="N468" s="155"/>
      <c r="O468" s="153" t="str">
        <f t="shared" si="96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40">
        <f>SUM(F470:F479)</f>
        <v>0</v>
      </c>
      <c r="G469" s="40">
        <f t="shared" ref="G469:H469" si="103">SUM(G470:G479)</f>
        <v>0</v>
      </c>
      <c r="H469" s="40">
        <f t="shared" si="103"/>
        <v>0</v>
      </c>
      <c r="I469" s="156"/>
      <c r="J469" s="153" t="str">
        <f t="shared" ref="J469:J532" si="104">IF(H469=0," ",I469/H469)</f>
        <v xml:space="preserve"> </v>
      </c>
      <c r="K469" s="155">
        <v>0</v>
      </c>
      <c r="L469" s="155"/>
      <c r="M469" s="155">
        <f t="shared" si="97"/>
        <v>0</v>
      </c>
      <c r="N469" s="155"/>
      <c r="O469" s="153" t="str">
        <f t="shared" ref="O469:O532" si="105">IF(M469=0," ",N469/M469)</f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40"/>
      <c r="G470" s="40"/>
      <c r="H470" s="40"/>
      <c r="I470" s="156"/>
      <c r="J470" s="153" t="str">
        <f t="shared" si="104"/>
        <v xml:space="preserve"> </v>
      </c>
      <c r="K470" s="155">
        <v>0</v>
      </c>
      <c r="L470" s="155"/>
      <c r="M470" s="155">
        <f t="shared" ref="M470:M533" si="106">K470+L470</f>
        <v>0</v>
      </c>
      <c r="N470" s="155"/>
      <c r="O470" s="153" t="str">
        <f t="shared" si="105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40"/>
      <c r="G471" s="40"/>
      <c r="H471" s="40"/>
      <c r="I471" s="156"/>
      <c r="J471" s="153" t="str">
        <f t="shared" si="104"/>
        <v xml:space="preserve"> </v>
      </c>
      <c r="K471" s="155">
        <v>0</v>
      </c>
      <c r="L471" s="155"/>
      <c r="M471" s="155">
        <f t="shared" si="106"/>
        <v>0</v>
      </c>
      <c r="N471" s="155"/>
      <c r="O471" s="153" t="str">
        <f t="shared" si="105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40"/>
      <c r="G472" s="40"/>
      <c r="H472" s="40"/>
      <c r="I472" s="156"/>
      <c r="J472" s="153" t="str">
        <f t="shared" si="104"/>
        <v xml:space="preserve"> </v>
      </c>
      <c r="K472" s="155">
        <v>0</v>
      </c>
      <c r="L472" s="155"/>
      <c r="M472" s="155">
        <f t="shared" si="106"/>
        <v>0</v>
      </c>
      <c r="N472" s="155"/>
      <c r="O472" s="153" t="str">
        <f t="shared" si="105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36"/>
      <c r="G473" s="36"/>
      <c r="H473" s="36"/>
      <c r="I473" s="156"/>
      <c r="J473" s="153" t="str">
        <f t="shared" si="104"/>
        <v xml:space="preserve"> </v>
      </c>
      <c r="K473" s="155">
        <v>0</v>
      </c>
      <c r="L473" s="155"/>
      <c r="M473" s="155">
        <f t="shared" si="106"/>
        <v>0</v>
      </c>
      <c r="N473" s="155"/>
      <c r="O473" s="153" t="str">
        <f t="shared" si="105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36"/>
      <c r="G474" s="36"/>
      <c r="H474" s="36"/>
      <c r="I474" s="156"/>
      <c r="J474" s="153" t="str">
        <f t="shared" si="104"/>
        <v xml:space="preserve"> </v>
      </c>
      <c r="K474" s="155">
        <v>0</v>
      </c>
      <c r="L474" s="155"/>
      <c r="M474" s="155">
        <f t="shared" si="106"/>
        <v>0</v>
      </c>
      <c r="N474" s="155"/>
      <c r="O474" s="153" t="str">
        <f t="shared" si="105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36"/>
      <c r="G475" s="36"/>
      <c r="H475" s="36"/>
      <c r="I475" s="156"/>
      <c r="J475" s="153" t="str">
        <f t="shared" si="104"/>
        <v xml:space="preserve"> </v>
      </c>
      <c r="K475" s="155">
        <v>0</v>
      </c>
      <c r="L475" s="155"/>
      <c r="M475" s="155">
        <f t="shared" si="106"/>
        <v>0</v>
      </c>
      <c r="N475" s="155"/>
      <c r="O475" s="153" t="str">
        <f t="shared" si="105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40"/>
      <c r="G476" s="40"/>
      <c r="H476" s="40"/>
      <c r="I476" s="156"/>
      <c r="J476" s="153" t="str">
        <f t="shared" si="104"/>
        <v xml:space="preserve"> </v>
      </c>
      <c r="K476" s="155">
        <v>0</v>
      </c>
      <c r="L476" s="155"/>
      <c r="M476" s="155">
        <f t="shared" si="106"/>
        <v>0</v>
      </c>
      <c r="N476" s="155"/>
      <c r="O476" s="153" t="str">
        <f t="shared" si="105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40"/>
      <c r="G477" s="40"/>
      <c r="H477" s="40"/>
      <c r="I477" s="156"/>
      <c r="J477" s="153" t="str">
        <f t="shared" si="104"/>
        <v xml:space="preserve"> </v>
      </c>
      <c r="K477" s="155">
        <v>0</v>
      </c>
      <c r="L477" s="155"/>
      <c r="M477" s="155">
        <f t="shared" si="106"/>
        <v>0</v>
      </c>
      <c r="N477" s="155"/>
      <c r="O477" s="153" t="str">
        <f t="shared" si="105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40"/>
      <c r="G478" s="40"/>
      <c r="H478" s="40"/>
      <c r="I478" s="156"/>
      <c r="J478" s="153" t="str">
        <f t="shared" si="104"/>
        <v xml:space="preserve"> </v>
      </c>
      <c r="K478" s="155">
        <v>0</v>
      </c>
      <c r="L478" s="155"/>
      <c r="M478" s="155">
        <f t="shared" si="106"/>
        <v>0</v>
      </c>
      <c r="N478" s="155"/>
      <c r="O478" s="153" t="str">
        <f t="shared" si="105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40"/>
      <c r="G479" s="40"/>
      <c r="H479" s="40"/>
      <c r="I479" s="156"/>
      <c r="J479" s="153" t="str">
        <f t="shared" si="104"/>
        <v xml:space="preserve"> </v>
      </c>
      <c r="K479" s="155">
        <v>0</v>
      </c>
      <c r="L479" s="155"/>
      <c r="M479" s="155">
        <f t="shared" si="106"/>
        <v>0</v>
      </c>
      <c r="N479" s="155"/>
      <c r="O479" s="153" t="str">
        <f t="shared" si="105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40"/>
      <c r="G480" s="40"/>
      <c r="H480" s="40"/>
      <c r="I480" s="156"/>
      <c r="J480" s="153" t="str">
        <f t="shared" si="104"/>
        <v xml:space="preserve"> </v>
      </c>
      <c r="K480" s="155">
        <v>0</v>
      </c>
      <c r="L480" s="155"/>
      <c r="M480" s="155">
        <f t="shared" si="106"/>
        <v>0</v>
      </c>
      <c r="N480" s="155"/>
      <c r="O480" s="153" t="str">
        <f t="shared" si="105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43">
        <f>F417+F419+F420+F421+F432+F443+F454+F456+F467+F468+F469+F480</f>
        <v>0</v>
      </c>
      <c r="G481" s="43">
        <f t="shared" ref="G481:M481" si="107">G417+G419+G420+G421+G432+G443+G454+G456+G467+G468+G469+G480</f>
        <v>0</v>
      </c>
      <c r="H481" s="43">
        <f t="shared" si="107"/>
        <v>0</v>
      </c>
      <c r="I481" s="43">
        <f t="shared" si="107"/>
        <v>0</v>
      </c>
      <c r="J481" s="43" t="e">
        <f t="shared" si="107"/>
        <v>#VALUE!</v>
      </c>
      <c r="K481" s="43">
        <f t="shared" si="107"/>
        <v>0</v>
      </c>
      <c r="L481" s="43">
        <f t="shared" si="107"/>
        <v>0</v>
      </c>
      <c r="M481" s="43">
        <f t="shared" si="107"/>
        <v>0</v>
      </c>
      <c r="N481" s="155"/>
      <c r="O481" s="153" t="str">
        <f t="shared" si="105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40"/>
      <c r="G482" s="40"/>
      <c r="H482" s="40"/>
      <c r="I482" s="156"/>
      <c r="J482" s="153" t="str">
        <f t="shared" si="104"/>
        <v xml:space="preserve"> </v>
      </c>
      <c r="K482" s="155">
        <v>0</v>
      </c>
      <c r="L482" s="155"/>
      <c r="M482" s="155">
        <f t="shared" si="106"/>
        <v>0</v>
      </c>
      <c r="N482" s="155"/>
      <c r="O482" s="153" t="str">
        <f t="shared" si="105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40"/>
      <c r="G483" s="40"/>
      <c r="H483" s="40"/>
      <c r="I483" s="156"/>
      <c r="J483" s="153" t="str">
        <f t="shared" si="104"/>
        <v xml:space="preserve"> </v>
      </c>
      <c r="K483" s="155">
        <v>0</v>
      </c>
      <c r="L483" s="155"/>
      <c r="M483" s="155">
        <f t="shared" si="106"/>
        <v>0</v>
      </c>
      <c r="N483" s="155"/>
      <c r="O483" s="153" t="str">
        <f t="shared" si="105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40"/>
      <c r="G484" s="40"/>
      <c r="H484" s="40"/>
      <c r="I484" s="156"/>
      <c r="J484" s="153" t="str">
        <f t="shared" si="104"/>
        <v xml:space="preserve"> </v>
      </c>
      <c r="K484" s="155">
        <v>0</v>
      </c>
      <c r="L484" s="155"/>
      <c r="M484" s="155">
        <f t="shared" si="106"/>
        <v>0</v>
      </c>
      <c r="N484" s="155"/>
      <c r="O484" s="153" t="str">
        <f t="shared" si="105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36"/>
      <c r="G485" s="36"/>
      <c r="H485" s="36"/>
      <c r="I485" s="156"/>
      <c r="J485" s="153" t="str">
        <f t="shared" si="104"/>
        <v xml:space="preserve"> </v>
      </c>
      <c r="K485" s="155">
        <v>0</v>
      </c>
      <c r="L485" s="155"/>
      <c r="M485" s="155">
        <f t="shared" si="106"/>
        <v>0</v>
      </c>
      <c r="N485" s="155"/>
      <c r="O485" s="153" t="str">
        <f t="shared" si="105"/>
        <v xml:space="preserve"> </v>
      </c>
    </row>
    <row r="486" spans="1:15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40"/>
      <c r="G486" s="40"/>
      <c r="H486" s="40"/>
      <c r="I486" s="156"/>
      <c r="J486" s="153" t="str">
        <f t="shared" si="104"/>
        <v xml:space="preserve"> </v>
      </c>
      <c r="K486" s="155">
        <v>0</v>
      </c>
      <c r="L486" s="155">
        <v>1097</v>
      </c>
      <c r="M486" s="155">
        <f t="shared" si="106"/>
        <v>1097</v>
      </c>
      <c r="N486" s="196">
        <v>1097</v>
      </c>
      <c r="O486" s="153">
        <f t="shared" si="105"/>
        <v>1</v>
      </c>
    </row>
    <row r="487" spans="1:15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40"/>
      <c r="G487" s="40"/>
      <c r="H487" s="40"/>
      <c r="I487" s="156"/>
      <c r="J487" s="153" t="str">
        <f t="shared" si="104"/>
        <v xml:space="preserve"> </v>
      </c>
      <c r="K487" s="155">
        <v>0</v>
      </c>
      <c r="L487" s="196"/>
      <c r="M487" s="155">
        <f t="shared" si="106"/>
        <v>0</v>
      </c>
      <c r="N487" s="155"/>
      <c r="O487" s="153" t="str">
        <f t="shared" si="105"/>
        <v xml:space="preserve"> </v>
      </c>
    </row>
    <row r="488" spans="1:15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36"/>
      <c r="G488" s="36"/>
      <c r="H488" s="36"/>
      <c r="I488" s="156"/>
      <c r="J488" s="153" t="str">
        <f t="shared" si="104"/>
        <v xml:space="preserve"> </v>
      </c>
      <c r="K488" s="155">
        <v>0</v>
      </c>
      <c r="L488" s="155"/>
      <c r="M488" s="155">
        <f t="shared" si="106"/>
        <v>0</v>
      </c>
      <c r="N488" s="155"/>
      <c r="O488" s="153" t="str">
        <f t="shared" si="105"/>
        <v xml:space="preserve"> </v>
      </c>
    </row>
    <row r="489" spans="1:15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36"/>
      <c r="G489" s="36"/>
      <c r="H489" s="36"/>
      <c r="I489" s="156"/>
      <c r="J489" s="153" t="str">
        <f t="shared" si="104"/>
        <v xml:space="preserve"> </v>
      </c>
      <c r="K489" s="155">
        <v>0</v>
      </c>
      <c r="L489" s="155">
        <v>296</v>
      </c>
      <c r="M489" s="155">
        <f t="shared" si="106"/>
        <v>296</v>
      </c>
      <c r="N489" s="196">
        <v>296</v>
      </c>
      <c r="O489" s="153">
        <f t="shared" si="105"/>
        <v>1</v>
      </c>
    </row>
    <row r="490" spans="1:15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43">
        <f>F482+F483+F485+F486+F487+F488+F489</f>
        <v>0</v>
      </c>
      <c r="G490" s="43">
        <f t="shared" ref="G490:N490" si="108">G482+G483+G485+G486+G487+G488+G489</f>
        <v>0</v>
      </c>
      <c r="H490" s="43">
        <f t="shared" si="108"/>
        <v>0</v>
      </c>
      <c r="I490" s="43">
        <f t="shared" si="108"/>
        <v>0</v>
      </c>
      <c r="J490" s="43" t="e">
        <f t="shared" si="108"/>
        <v>#VALUE!</v>
      </c>
      <c r="K490" s="43">
        <f t="shared" si="108"/>
        <v>0</v>
      </c>
      <c r="L490" s="43">
        <f t="shared" si="108"/>
        <v>1393</v>
      </c>
      <c r="M490" s="43">
        <f t="shared" si="108"/>
        <v>1393</v>
      </c>
      <c r="N490" s="43">
        <f t="shared" si="108"/>
        <v>1393</v>
      </c>
      <c r="O490" s="153">
        <f t="shared" si="105"/>
        <v>1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40"/>
      <c r="G491" s="40"/>
      <c r="H491" s="40"/>
      <c r="I491" s="156"/>
      <c r="J491" s="153" t="str">
        <f t="shared" si="104"/>
        <v xml:space="preserve"> </v>
      </c>
      <c r="K491" s="155">
        <v>0</v>
      </c>
      <c r="L491" s="155"/>
      <c r="M491" s="155">
        <f t="shared" si="106"/>
        <v>0</v>
      </c>
      <c r="N491" s="155"/>
      <c r="O491" s="153" t="str">
        <f t="shared" si="105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40"/>
      <c r="G492" s="40"/>
      <c r="H492" s="40"/>
      <c r="I492" s="156"/>
      <c r="J492" s="153" t="str">
        <f t="shared" si="104"/>
        <v xml:space="preserve"> </v>
      </c>
      <c r="K492" s="155">
        <v>0</v>
      </c>
      <c r="L492" s="155"/>
      <c r="M492" s="155">
        <f t="shared" si="106"/>
        <v>0</v>
      </c>
      <c r="N492" s="155"/>
      <c r="O492" s="153" t="str">
        <f t="shared" si="105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40"/>
      <c r="G493" s="40"/>
      <c r="H493" s="40"/>
      <c r="I493" s="156"/>
      <c r="J493" s="153" t="str">
        <f t="shared" si="104"/>
        <v xml:space="preserve"> </v>
      </c>
      <c r="K493" s="155">
        <v>0</v>
      </c>
      <c r="L493" s="155"/>
      <c r="M493" s="155">
        <f t="shared" si="106"/>
        <v>0</v>
      </c>
      <c r="N493" s="155"/>
      <c r="O493" s="153" t="str">
        <f t="shared" si="105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40"/>
      <c r="G494" s="40"/>
      <c r="H494" s="40"/>
      <c r="I494" s="156"/>
      <c r="J494" s="153" t="str">
        <f t="shared" si="104"/>
        <v xml:space="preserve"> </v>
      </c>
      <c r="K494" s="155">
        <v>0</v>
      </c>
      <c r="L494" s="155"/>
      <c r="M494" s="155">
        <f t="shared" si="106"/>
        <v>0</v>
      </c>
      <c r="N494" s="155"/>
      <c r="O494" s="153" t="str">
        <f t="shared" si="105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43">
        <f>SUM(F491:F494)</f>
        <v>0</v>
      </c>
      <c r="G495" s="43">
        <f t="shared" ref="G495:H495" si="109">SUM(G491:G494)</f>
        <v>0</v>
      </c>
      <c r="H495" s="43">
        <f t="shared" si="109"/>
        <v>0</v>
      </c>
      <c r="I495" s="156"/>
      <c r="J495" s="153" t="str">
        <f t="shared" si="104"/>
        <v xml:space="preserve"> </v>
      </c>
      <c r="K495" s="155">
        <v>0</v>
      </c>
      <c r="L495" s="155"/>
      <c r="M495" s="155">
        <f t="shared" si="106"/>
        <v>0</v>
      </c>
      <c r="N495" s="155"/>
      <c r="O495" s="153" t="str">
        <f t="shared" si="105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40"/>
      <c r="G496" s="40"/>
      <c r="H496" s="40"/>
      <c r="I496" s="156"/>
      <c r="J496" s="153" t="str">
        <f t="shared" si="104"/>
        <v xml:space="preserve"> </v>
      </c>
      <c r="K496" s="155">
        <v>0</v>
      </c>
      <c r="L496" s="155"/>
      <c r="M496" s="155">
        <f t="shared" si="106"/>
        <v>0</v>
      </c>
      <c r="N496" s="155"/>
      <c r="O496" s="153" t="str">
        <f t="shared" si="105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40">
        <f>SUM(F498:F507)</f>
        <v>0</v>
      </c>
      <c r="G497" s="40">
        <f t="shared" ref="G497:H497" si="110">SUM(G498:G507)</f>
        <v>0</v>
      </c>
      <c r="H497" s="40">
        <f t="shared" si="110"/>
        <v>0</v>
      </c>
      <c r="I497" s="156"/>
      <c r="J497" s="153" t="str">
        <f t="shared" si="104"/>
        <v xml:space="preserve"> </v>
      </c>
      <c r="K497" s="155">
        <v>0</v>
      </c>
      <c r="L497" s="155"/>
      <c r="M497" s="155">
        <f t="shared" si="106"/>
        <v>0</v>
      </c>
      <c r="N497" s="155"/>
      <c r="O497" s="153" t="str">
        <f t="shared" si="105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40"/>
      <c r="G498" s="40"/>
      <c r="H498" s="40"/>
      <c r="I498" s="156"/>
      <c r="J498" s="153" t="str">
        <f t="shared" si="104"/>
        <v xml:space="preserve"> </v>
      </c>
      <c r="K498" s="155">
        <v>0</v>
      </c>
      <c r="L498" s="155"/>
      <c r="M498" s="155">
        <f t="shared" si="106"/>
        <v>0</v>
      </c>
      <c r="N498" s="155"/>
      <c r="O498" s="153" t="str">
        <f t="shared" si="105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40"/>
      <c r="G499" s="40"/>
      <c r="H499" s="40"/>
      <c r="I499" s="156"/>
      <c r="J499" s="153" t="str">
        <f t="shared" si="104"/>
        <v xml:space="preserve"> </v>
      </c>
      <c r="K499" s="155">
        <v>0</v>
      </c>
      <c r="L499" s="155"/>
      <c r="M499" s="155">
        <f t="shared" si="106"/>
        <v>0</v>
      </c>
      <c r="N499" s="155"/>
      <c r="O499" s="153" t="str">
        <f t="shared" si="105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40"/>
      <c r="G500" s="40"/>
      <c r="H500" s="40"/>
      <c r="I500" s="156"/>
      <c r="J500" s="153" t="str">
        <f t="shared" si="104"/>
        <v xml:space="preserve"> </v>
      </c>
      <c r="K500" s="155">
        <v>0</v>
      </c>
      <c r="L500" s="155"/>
      <c r="M500" s="155">
        <f t="shared" si="106"/>
        <v>0</v>
      </c>
      <c r="N500" s="155"/>
      <c r="O500" s="153" t="str">
        <f t="shared" si="105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40"/>
      <c r="G501" s="40"/>
      <c r="H501" s="40"/>
      <c r="I501" s="156"/>
      <c r="J501" s="153" t="str">
        <f t="shared" si="104"/>
        <v xml:space="preserve"> </v>
      </c>
      <c r="K501" s="155">
        <v>0</v>
      </c>
      <c r="L501" s="155"/>
      <c r="M501" s="155">
        <f t="shared" si="106"/>
        <v>0</v>
      </c>
      <c r="N501" s="155"/>
      <c r="O501" s="153" t="str">
        <f t="shared" si="105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40"/>
      <c r="G502" s="40"/>
      <c r="H502" s="40"/>
      <c r="I502" s="156"/>
      <c r="J502" s="153" t="str">
        <f t="shared" si="104"/>
        <v xml:space="preserve"> </v>
      </c>
      <c r="K502" s="155">
        <v>0</v>
      </c>
      <c r="L502" s="155"/>
      <c r="M502" s="155">
        <f t="shared" si="106"/>
        <v>0</v>
      </c>
      <c r="N502" s="155"/>
      <c r="O502" s="153" t="str">
        <f t="shared" si="105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40"/>
      <c r="G503" s="40"/>
      <c r="H503" s="40"/>
      <c r="I503" s="156"/>
      <c r="J503" s="153" t="str">
        <f t="shared" si="104"/>
        <v xml:space="preserve"> </v>
      </c>
      <c r="K503" s="155">
        <v>0</v>
      </c>
      <c r="L503" s="155"/>
      <c r="M503" s="155">
        <f t="shared" si="106"/>
        <v>0</v>
      </c>
      <c r="N503" s="155"/>
      <c r="O503" s="153" t="str">
        <f t="shared" si="105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40"/>
      <c r="G504" s="40"/>
      <c r="H504" s="40"/>
      <c r="I504" s="156"/>
      <c r="J504" s="153" t="str">
        <f t="shared" si="104"/>
        <v xml:space="preserve"> </v>
      </c>
      <c r="K504" s="155">
        <v>0</v>
      </c>
      <c r="L504" s="155"/>
      <c r="M504" s="155">
        <f t="shared" si="106"/>
        <v>0</v>
      </c>
      <c r="N504" s="155"/>
      <c r="O504" s="153" t="str">
        <f t="shared" si="105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40"/>
      <c r="G505" s="40"/>
      <c r="H505" s="40"/>
      <c r="I505" s="156"/>
      <c r="J505" s="153" t="str">
        <f t="shared" si="104"/>
        <v xml:space="preserve"> </v>
      </c>
      <c r="K505" s="155">
        <v>0</v>
      </c>
      <c r="L505" s="155"/>
      <c r="M505" s="155">
        <f t="shared" si="106"/>
        <v>0</v>
      </c>
      <c r="N505" s="155"/>
      <c r="O505" s="153" t="str">
        <f t="shared" si="105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40"/>
      <c r="G506" s="40"/>
      <c r="H506" s="40"/>
      <c r="I506" s="156"/>
      <c r="J506" s="153" t="str">
        <f t="shared" si="104"/>
        <v xml:space="preserve"> </v>
      </c>
      <c r="K506" s="155">
        <v>0</v>
      </c>
      <c r="L506" s="155"/>
      <c r="M506" s="155">
        <f t="shared" si="106"/>
        <v>0</v>
      </c>
      <c r="N506" s="155"/>
      <c r="O506" s="153" t="str">
        <f t="shared" si="105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40"/>
      <c r="G507" s="40"/>
      <c r="H507" s="40"/>
      <c r="I507" s="156"/>
      <c r="J507" s="153" t="str">
        <f t="shared" si="104"/>
        <v xml:space="preserve"> </v>
      </c>
      <c r="K507" s="155">
        <v>0</v>
      </c>
      <c r="L507" s="155"/>
      <c r="M507" s="155">
        <f t="shared" si="106"/>
        <v>0</v>
      </c>
      <c r="N507" s="155"/>
      <c r="O507" s="153" t="str">
        <f t="shared" si="105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40">
        <f>SUM(F509:F518)</f>
        <v>0</v>
      </c>
      <c r="G508" s="40">
        <f t="shared" ref="G508:H508" si="111">SUM(G509:G518)</f>
        <v>0</v>
      </c>
      <c r="H508" s="40">
        <f t="shared" si="111"/>
        <v>0</v>
      </c>
      <c r="I508" s="156"/>
      <c r="J508" s="153" t="str">
        <f t="shared" si="104"/>
        <v xml:space="preserve"> </v>
      </c>
      <c r="K508" s="155">
        <v>0</v>
      </c>
      <c r="L508" s="155"/>
      <c r="M508" s="155">
        <f t="shared" si="106"/>
        <v>0</v>
      </c>
      <c r="N508" s="155"/>
      <c r="O508" s="153" t="str">
        <f t="shared" si="105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40"/>
      <c r="G509" s="40"/>
      <c r="H509" s="40"/>
      <c r="I509" s="156"/>
      <c r="J509" s="153" t="str">
        <f t="shared" si="104"/>
        <v xml:space="preserve"> </v>
      </c>
      <c r="K509" s="155">
        <v>0</v>
      </c>
      <c r="L509" s="155"/>
      <c r="M509" s="155">
        <f t="shared" si="106"/>
        <v>0</v>
      </c>
      <c r="N509" s="155"/>
      <c r="O509" s="153" t="str">
        <f t="shared" si="105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40"/>
      <c r="G510" s="40"/>
      <c r="H510" s="40"/>
      <c r="I510" s="156"/>
      <c r="J510" s="153" t="str">
        <f t="shared" si="104"/>
        <v xml:space="preserve"> </v>
      </c>
      <c r="K510" s="155">
        <v>0</v>
      </c>
      <c r="L510" s="155"/>
      <c r="M510" s="155">
        <f t="shared" si="106"/>
        <v>0</v>
      </c>
      <c r="N510" s="155"/>
      <c r="O510" s="153" t="str">
        <f t="shared" si="105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40"/>
      <c r="G511" s="40"/>
      <c r="H511" s="40"/>
      <c r="I511" s="156"/>
      <c r="J511" s="153" t="str">
        <f t="shared" si="104"/>
        <v xml:space="preserve"> </v>
      </c>
      <c r="K511" s="155">
        <v>0</v>
      </c>
      <c r="L511" s="155"/>
      <c r="M511" s="155">
        <f t="shared" si="106"/>
        <v>0</v>
      </c>
      <c r="N511" s="155"/>
      <c r="O511" s="153" t="str">
        <f t="shared" si="105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40"/>
      <c r="G512" s="40"/>
      <c r="H512" s="40"/>
      <c r="I512" s="156"/>
      <c r="J512" s="153" t="str">
        <f t="shared" si="104"/>
        <v xml:space="preserve"> </v>
      </c>
      <c r="K512" s="155">
        <v>0</v>
      </c>
      <c r="L512" s="155"/>
      <c r="M512" s="155">
        <f t="shared" si="106"/>
        <v>0</v>
      </c>
      <c r="N512" s="155"/>
      <c r="O512" s="153" t="str">
        <f t="shared" si="105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40"/>
      <c r="G513" s="40"/>
      <c r="H513" s="40"/>
      <c r="I513" s="156"/>
      <c r="J513" s="153" t="str">
        <f t="shared" si="104"/>
        <v xml:space="preserve"> </v>
      </c>
      <c r="K513" s="155">
        <v>0</v>
      </c>
      <c r="L513" s="155"/>
      <c r="M513" s="155">
        <f t="shared" si="106"/>
        <v>0</v>
      </c>
      <c r="N513" s="155"/>
      <c r="O513" s="153" t="str">
        <f t="shared" si="105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40"/>
      <c r="G514" s="40"/>
      <c r="H514" s="40"/>
      <c r="I514" s="156"/>
      <c r="J514" s="153" t="str">
        <f t="shared" si="104"/>
        <v xml:space="preserve"> </v>
      </c>
      <c r="K514" s="155">
        <v>0</v>
      </c>
      <c r="L514" s="155"/>
      <c r="M514" s="155">
        <f t="shared" si="106"/>
        <v>0</v>
      </c>
      <c r="N514" s="155"/>
      <c r="O514" s="153" t="str">
        <f t="shared" si="105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40"/>
      <c r="G515" s="40"/>
      <c r="H515" s="40"/>
      <c r="I515" s="156"/>
      <c r="J515" s="153" t="str">
        <f t="shared" si="104"/>
        <v xml:space="preserve"> </v>
      </c>
      <c r="K515" s="155">
        <v>0</v>
      </c>
      <c r="L515" s="155"/>
      <c r="M515" s="155">
        <f t="shared" si="106"/>
        <v>0</v>
      </c>
      <c r="N515" s="155"/>
      <c r="O515" s="153" t="str">
        <f t="shared" si="105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40"/>
      <c r="G516" s="40"/>
      <c r="H516" s="40"/>
      <c r="I516" s="156"/>
      <c r="J516" s="153" t="str">
        <f t="shared" si="104"/>
        <v xml:space="preserve"> </v>
      </c>
      <c r="K516" s="155">
        <v>0</v>
      </c>
      <c r="L516" s="155"/>
      <c r="M516" s="155">
        <f t="shared" si="106"/>
        <v>0</v>
      </c>
      <c r="N516" s="155"/>
      <c r="O516" s="153" t="str">
        <f t="shared" si="105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40"/>
      <c r="G517" s="40"/>
      <c r="H517" s="40"/>
      <c r="I517" s="156"/>
      <c r="J517" s="153" t="str">
        <f t="shared" si="104"/>
        <v xml:space="preserve"> </v>
      </c>
      <c r="K517" s="155">
        <v>0</v>
      </c>
      <c r="L517" s="155"/>
      <c r="M517" s="155">
        <f t="shared" si="106"/>
        <v>0</v>
      </c>
      <c r="N517" s="155"/>
      <c r="O517" s="153" t="str">
        <f t="shared" si="105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40"/>
      <c r="G518" s="40"/>
      <c r="H518" s="40"/>
      <c r="I518" s="156"/>
      <c r="J518" s="153" t="str">
        <f t="shared" si="104"/>
        <v xml:space="preserve"> </v>
      </c>
      <c r="K518" s="155">
        <v>0</v>
      </c>
      <c r="L518" s="155"/>
      <c r="M518" s="155">
        <f t="shared" si="106"/>
        <v>0</v>
      </c>
      <c r="N518" s="155"/>
      <c r="O518" s="153" t="str">
        <f t="shared" si="105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40">
        <f>SUM(F520:F529)</f>
        <v>0</v>
      </c>
      <c r="G519" s="40">
        <f t="shared" ref="G519:H519" si="112">SUM(G520:G529)</f>
        <v>0</v>
      </c>
      <c r="H519" s="40">
        <f t="shared" si="112"/>
        <v>0</v>
      </c>
      <c r="I519" s="156"/>
      <c r="J519" s="153" t="str">
        <f t="shared" si="104"/>
        <v xml:space="preserve"> </v>
      </c>
      <c r="K519" s="155">
        <v>0</v>
      </c>
      <c r="L519" s="155"/>
      <c r="M519" s="155">
        <f t="shared" si="106"/>
        <v>0</v>
      </c>
      <c r="N519" s="155"/>
      <c r="O519" s="153" t="str">
        <f t="shared" si="105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40"/>
      <c r="G520" s="40"/>
      <c r="H520" s="40"/>
      <c r="I520" s="156"/>
      <c r="J520" s="153" t="str">
        <f t="shared" si="104"/>
        <v xml:space="preserve"> </v>
      </c>
      <c r="K520" s="155">
        <v>0</v>
      </c>
      <c r="L520" s="155"/>
      <c r="M520" s="155">
        <f t="shared" si="106"/>
        <v>0</v>
      </c>
      <c r="N520" s="155"/>
      <c r="O520" s="153" t="str">
        <f t="shared" si="105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40"/>
      <c r="G521" s="40"/>
      <c r="H521" s="40"/>
      <c r="I521" s="156"/>
      <c r="J521" s="153" t="str">
        <f t="shared" si="104"/>
        <v xml:space="preserve"> </v>
      </c>
      <c r="K521" s="155">
        <v>0</v>
      </c>
      <c r="L521" s="155"/>
      <c r="M521" s="155">
        <f t="shared" si="106"/>
        <v>0</v>
      </c>
      <c r="N521" s="155"/>
      <c r="O521" s="153" t="str">
        <f t="shared" si="105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40"/>
      <c r="G522" s="40"/>
      <c r="H522" s="40"/>
      <c r="I522" s="156"/>
      <c r="J522" s="153" t="str">
        <f t="shared" si="104"/>
        <v xml:space="preserve"> </v>
      </c>
      <c r="K522" s="155">
        <v>0</v>
      </c>
      <c r="L522" s="155"/>
      <c r="M522" s="155">
        <f t="shared" si="106"/>
        <v>0</v>
      </c>
      <c r="N522" s="155"/>
      <c r="O522" s="153" t="str">
        <f t="shared" si="105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40"/>
      <c r="G523" s="40"/>
      <c r="H523" s="40"/>
      <c r="I523" s="156"/>
      <c r="J523" s="153" t="str">
        <f t="shared" si="104"/>
        <v xml:space="preserve"> </v>
      </c>
      <c r="K523" s="155">
        <v>0</v>
      </c>
      <c r="L523" s="155"/>
      <c r="M523" s="155">
        <f t="shared" si="106"/>
        <v>0</v>
      </c>
      <c r="N523" s="155"/>
      <c r="O523" s="153" t="str">
        <f t="shared" si="105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40"/>
      <c r="G524" s="40"/>
      <c r="H524" s="40"/>
      <c r="I524" s="156"/>
      <c r="J524" s="153" t="str">
        <f t="shared" si="104"/>
        <v xml:space="preserve"> </v>
      </c>
      <c r="K524" s="155">
        <v>0</v>
      </c>
      <c r="L524" s="155"/>
      <c r="M524" s="155">
        <f t="shared" si="106"/>
        <v>0</v>
      </c>
      <c r="N524" s="155"/>
      <c r="O524" s="153" t="str">
        <f t="shared" si="105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40"/>
      <c r="G525" s="40"/>
      <c r="H525" s="40"/>
      <c r="I525" s="156"/>
      <c r="J525" s="153" t="str">
        <f t="shared" si="104"/>
        <v xml:space="preserve"> </v>
      </c>
      <c r="K525" s="155">
        <v>0</v>
      </c>
      <c r="L525" s="155"/>
      <c r="M525" s="155">
        <f t="shared" si="106"/>
        <v>0</v>
      </c>
      <c r="N525" s="155"/>
      <c r="O525" s="153" t="str">
        <f t="shared" si="105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40"/>
      <c r="G526" s="40"/>
      <c r="H526" s="40"/>
      <c r="I526" s="156"/>
      <c r="J526" s="153" t="str">
        <f t="shared" si="104"/>
        <v xml:space="preserve"> </v>
      </c>
      <c r="K526" s="155">
        <v>0</v>
      </c>
      <c r="L526" s="155"/>
      <c r="M526" s="155">
        <f t="shared" si="106"/>
        <v>0</v>
      </c>
      <c r="N526" s="155"/>
      <c r="O526" s="153" t="str">
        <f t="shared" si="105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40"/>
      <c r="G527" s="40"/>
      <c r="H527" s="40"/>
      <c r="I527" s="156"/>
      <c r="J527" s="153" t="str">
        <f t="shared" si="104"/>
        <v xml:space="preserve"> </v>
      </c>
      <c r="K527" s="155">
        <v>0</v>
      </c>
      <c r="L527" s="155"/>
      <c r="M527" s="155">
        <f t="shared" si="106"/>
        <v>0</v>
      </c>
      <c r="N527" s="155"/>
      <c r="O527" s="153" t="str">
        <f t="shared" si="105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40"/>
      <c r="G528" s="40"/>
      <c r="H528" s="40"/>
      <c r="I528" s="156"/>
      <c r="J528" s="153" t="str">
        <f t="shared" si="104"/>
        <v xml:space="preserve"> </v>
      </c>
      <c r="K528" s="155">
        <v>0</v>
      </c>
      <c r="L528" s="155"/>
      <c r="M528" s="155">
        <f t="shared" si="106"/>
        <v>0</v>
      </c>
      <c r="N528" s="155"/>
      <c r="O528" s="153" t="str">
        <f t="shared" si="105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40"/>
      <c r="G529" s="40"/>
      <c r="H529" s="40"/>
      <c r="I529" s="156"/>
      <c r="J529" s="153" t="str">
        <f t="shared" si="104"/>
        <v xml:space="preserve"> </v>
      </c>
      <c r="K529" s="155">
        <v>0</v>
      </c>
      <c r="L529" s="155"/>
      <c r="M529" s="155">
        <f t="shared" si="106"/>
        <v>0</v>
      </c>
      <c r="N529" s="155"/>
      <c r="O529" s="153" t="str">
        <f t="shared" si="105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40"/>
      <c r="G530" s="40"/>
      <c r="H530" s="40"/>
      <c r="I530" s="156"/>
      <c r="J530" s="153" t="str">
        <f t="shared" si="104"/>
        <v xml:space="preserve"> </v>
      </c>
      <c r="K530" s="155">
        <v>0</v>
      </c>
      <c r="L530" s="155"/>
      <c r="M530" s="155">
        <f t="shared" si="106"/>
        <v>0</v>
      </c>
      <c r="N530" s="155"/>
      <c r="O530" s="153" t="str">
        <f t="shared" si="105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40"/>
      <c r="G531" s="40"/>
      <c r="H531" s="40"/>
      <c r="I531" s="156"/>
      <c r="J531" s="153" t="str">
        <f t="shared" si="104"/>
        <v xml:space="preserve"> </v>
      </c>
      <c r="K531" s="155">
        <v>0</v>
      </c>
      <c r="L531" s="155"/>
      <c r="M531" s="155">
        <f t="shared" si="106"/>
        <v>0</v>
      </c>
      <c r="N531" s="155"/>
      <c r="O531" s="153" t="str">
        <f t="shared" si="105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40">
        <f>SUM(F533:F542)</f>
        <v>0</v>
      </c>
      <c r="G532" s="40">
        <f t="shared" ref="G532:H532" si="113">SUM(G533:G542)</f>
        <v>0</v>
      </c>
      <c r="H532" s="40">
        <f t="shared" si="113"/>
        <v>0</v>
      </c>
      <c r="I532" s="156"/>
      <c r="J532" s="153" t="str">
        <f t="shared" si="104"/>
        <v xml:space="preserve"> </v>
      </c>
      <c r="K532" s="155">
        <v>0</v>
      </c>
      <c r="L532" s="155"/>
      <c r="M532" s="155">
        <f t="shared" si="106"/>
        <v>0</v>
      </c>
      <c r="N532" s="155"/>
      <c r="O532" s="153" t="str">
        <f t="shared" si="105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40"/>
      <c r="G533" s="40"/>
      <c r="H533" s="40"/>
      <c r="I533" s="156"/>
      <c r="J533" s="153" t="str">
        <f t="shared" ref="J533:J555" si="114">IF(H533=0," ",I533/H533)</f>
        <v xml:space="preserve"> </v>
      </c>
      <c r="K533" s="155">
        <v>0</v>
      </c>
      <c r="L533" s="155"/>
      <c r="M533" s="155">
        <f t="shared" si="106"/>
        <v>0</v>
      </c>
      <c r="N533" s="155"/>
      <c r="O533" s="153" t="str">
        <f t="shared" ref="O533:O556" si="115">IF(M533=0," ",N533/M533)</f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40"/>
      <c r="G534" s="40"/>
      <c r="H534" s="40"/>
      <c r="I534" s="156"/>
      <c r="J534" s="153" t="str">
        <f t="shared" si="114"/>
        <v xml:space="preserve"> </v>
      </c>
      <c r="K534" s="155">
        <v>0</v>
      </c>
      <c r="L534" s="155"/>
      <c r="M534" s="155">
        <f t="shared" ref="M534:M555" si="116">K534+L534</f>
        <v>0</v>
      </c>
      <c r="N534" s="155"/>
      <c r="O534" s="153" t="str">
        <f t="shared" si="115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40"/>
      <c r="G535" s="40"/>
      <c r="H535" s="40"/>
      <c r="I535" s="156"/>
      <c r="J535" s="153" t="str">
        <f t="shared" si="114"/>
        <v xml:space="preserve"> </v>
      </c>
      <c r="K535" s="155">
        <v>0</v>
      </c>
      <c r="L535" s="155"/>
      <c r="M535" s="155">
        <f t="shared" si="116"/>
        <v>0</v>
      </c>
      <c r="N535" s="155"/>
      <c r="O535" s="153" t="str">
        <f t="shared" si="115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36"/>
      <c r="G536" s="36"/>
      <c r="H536" s="36"/>
      <c r="I536" s="156"/>
      <c r="J536" s="153" t="str">
        <f t="shared" si="114"/>
        <v xml:space="preserve"> </v>
      </c>
      <c r="K536" s="155">
        <v>0</v>
      </c>
      <c r="L536" s="155"/>
      <c r="M536" s="155">
        <f t="shared" si="116"/>
        <v>0</v>
      </c>
      <c r="N536" s="155"/>
      <c r="O536" s="153" t="str">
        <f t="shared" si="115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36"/>
      <c r="G537" s="36"/>
      <c r="H537" s="36"/>
      <c r="I537" s="156"/>
      <c r="J537" s="153" t="str">
        <f t="shared" si="114"/>
        <v xml:space="preserve"> </v>
      </c>
      <c r="K537" s="155">
        <v>0</v>
      </c>
      <c r="L537" s="155"/>
      <c r="M537" s="155">
        <f t="shared" si="116"/>
        <v>0</v>
      </c>
      <c r="N537" s="155"/>
      <c r="O537" s="153" t="str">
        <f t="shared" si="115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36"/>
      <c r="G538" s="36"/>
      <c r="H538" s="36"/>
      <c r="I538" s="156"/>
      <c r="J538" s="153" t="str">
        <f t="shared" si="114"/>
        <v xml:space="preserve"> </v>
      </c>
      <c r="K538" s="155">
        <v>0</v>
      </c>
      <c r="L538" s="155"/>
      <c r="M538" s="155">
        <f t="shared" si="116"/>
        <v>0</v>
      </c>
      <c r="N538" s="155"/>
      <c r="O538" s="153" t="str">
        <f t="shared" si="115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40"/>
      <c r="G539" s="40"/>
      <c r="H539" s="40"/>
      <c r="I539" s="156"/>
      <c r="J539" s="153" t="str">
        <f t="shared" si="114"/>
        <v xml:space="preserve"> </v>
      </c>
      <c r="K539" s="155">
        <v>0</v>
      </c>
      <c r="L539" s="155"/>
      <c r="M539" s="155">
        <f t="shared" si="116"/>
        <v>0</v>
      </c>
      <c r="N539" s="155"/>
      <c r="O539" s="153" t="str">
        <f t="shared" si="115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40"/>
      <c r="G540" s="40"/>
      <c r="H540" s="40"/>
      <c r="I540" s="156"/>
      <c r="J540" s="153" t="str">
        <f t="shared" si="114"/>
        <v xml:space="preserve"> </v>
      </c>
      <c r="K540" s="155">
        <v>0</v>
      </c>
      <c r="L540" s="155"/>
      <c r="M540" s="155">
        <f t="shared" si="116"/>
        <v>0</v>
      </c>
      <c r="N540" s="155"/>
      <c r="O540" s="153" t="str">
        <f t="shared" si="115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40"/>
      <c r="G541" s="40"/>
      <c r="H541" s="40"/>
      <c r="I541" s="156"/>
      <c r="J541" s="153" t="str">
        <f t="shared" si="114"/>
        <v xml:space="preserve"> </v>
      </c>
      <c r="K541" s="155">
        <v>0</v>
      </c>
      <c r="L541" s="155"/>
      <c r="M541" s="155">
        <f t="shared" si="116"/>
        <v>0</v>
      </c>
      <c r="N541" s="155"/>
      <c r="O541" s="153" t="str">
        <f t="shared" si="115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40"/>
      <c r="G542" s="40"/>
      <c r="H542" s="40"/>
      <c r="I542" s="156"/>
      <c r="J542" s="153" t="str">
        <f t="shared" si="114"/>
        <v xml:space="preserve"> </v>
      </c>
      <c r="K542" s="155">
        <v>0</v>
      </c>
      <c r="L542" s="155"/>
      <c r="M542" s="155">
        <f t="shared" si="116"/>
        <v>0</v>
      </c>
      <c r="N542" s="155"/>
      <c r="O542" s="153" t="str">
        <f t="shared" si="115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40"/>
      <c r="G543" s="40"/>
      <c r="H543" s="40"/>
      <c r="I543" s="156"/>
      <c r="J543" s="153" t="str">
        <f t="shared" si="114"/>
        <v xml:space="preserve"> </v>
      </c>
      <c r="K543" s="155">
        <v>0</v>
      </c>
      <c r="L543" s="155"/>
      <c r="M543" s="155">
        <f t="shared" si="116"/>
        <v>0</v>
      </c>
      <c r="N543" s="155"/>
      <c r="O543" s="153" t="str">
        <f t="shared" si="115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40">
        <f>SUM(F545:F554)</f>
        <v>0</v>
      </c>
      <c r="G544" s="40">
        <f t="shared" ref="G544:H544" si="117">SUM(G545:G554)</f>
        <v>0</v>
      </c>
      <c r="H544" s="40">
        <f t="shared" si="117"/>
        <v>0</v>
      </c>
      <c r="I544" s="156"/>
      <c r="J544" s="153" t="str">
        <f t="shared" si="114"/>
        <v xml:space="preserve"> </v>
      </c>
      <c r="K544" s="155">
        <v>0</v>
      </c>
      <c r="L544" s="155"/>
      <c r="M544" s="155">
        <f t="shared" si="116"/>
        <v>0</v>
      </c>
      <c r="N544" s="155"/>
      <c r="O544" s="153" t="str">
        <f t="shared" si="115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40"/>
      <c r="G545" s="40"/>
      <c r="H545" s="40"/>
      <c r="I545" s="156"/>
      <c r="J545" s="153" t="str">
        <f t="shared" si="114"/>
        <v xml:space="preserve"> </v>
      </c>
      <c r="K545" s="155">
        <v>0</v>
      </c>
      <c r="L545" s="155"/>
      <c r="M545" s="155">
        <f t="shared" si="116"/>
        <v>0</v>
      </c>
      <c r="N545" s="155"/>
      <c r="O545" s="153" t="str">
        <f t="shared" si="115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40"/>
      <c r="G546" s="40"/>
      <c r="H546" s="40"/>
      <c r="I546" s="156"/>
      <c r="J546" s="153" t="str">
        <f t="shared" si="114"/>
        <v xml:space="preserve"> </v>
      </c>
      <c r="K546" s="155">
        <v>0</v>
      </c>
      <c r="L546" s="155"/>
      <c r="M546" s="155">
        <f t="shared" si="116"/>
        <v>0</v>
      </c>
      <c r="N546" s="155"/>
      <c r="O546" s="153" t="str">
        <f t="shared" si="115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40"/>
      <c r="G547" s="40"/>
      <c r="H547" s="40"/>
      <c r="I547" s="156"/>
      <c r="J547" s="153" t="str">
        <f t="shared" si="114"/>
        <v xml:space="preserve"> </v>
      </c>
      <c r="K547" s="155">
        <v>0</v>
      </c>
      <c r="L547" s="155"/>
      <c r="M547" s="155">
        <f t="shared" si="116"/>
        <v>0</v>
      </c>
      <c r="N547" s="155"/>
      <c r="O547" s="153" t="str">
        <f t="shared" si="115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36"/>
      <c r="G548" s="36"/>
      <c r="H548" s="36"/>
      <c r="I548" s="156"/>
      <c r="J548" s="153" t="str">
        <f t="shared" si="114"/>
        <v xml:space="preserve"> </v>
      </c>
      <c r="K548" s="155">
        <v>0</v>
      </c>
      <c r="L548" s="155"/>
      <c r="M548" s="155">
        <f t="shared" si="116"/>
        <v>0</v>
      </c>
      <c r="N548" s="155"/>
      <c r="O548" s="153" t="str">
        <f t="shared" si="115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36"/>
      <c r="G549" s="36"/>
      <c r="H549" s="36"/>
      <c r="I549" s="156"/>
      <c r="J549" s="153" t="str">
        <f t="shared" si="114"/>
        <v xml:space="preserve"> </v>
      </c>
      <c r="K549" s="155">
        <v>0</v>
      </c>
      <c r="L549" s="155"/>
      <c r="M549" s="155">
        <f t="shared" si="116"/>
        <v>0</v>
      </c>
      <c r="N549" s="155"/>
      <c r="O549" s="153" t="str">
        <f t="shared" si="115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36"/>
      <c r="G550" s="36"/>
      <c r="H550" s="36"/>
      <c r="I550" s="156"/>
      <c r="J550" s="153" t="str">
        <f t="shared" si="114"/>
        <v xml:space="preserve"> </v>
      </c>
      <c r="K550" s="155">
        <v>0</v>
      </c>
      <c r="L550" s="155"/>
      <c r="M550" s="155">
        <f t="shared" si="116"/>
        <v>0</v>
      </c>
      <c r="N550" s="155"/>
      <c r="O550" s="153" t="str">
        <f t="shared" si="115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40"/>
      <c r="G551" s="40"/>
      <c r="H551" s="40"/>
      <c r="I551" s="156"/>
      <c r="J551" s="153" t="str">
        <f t="shared" si="114"/>
        <v xml:space="preserve"> </v>
      </c>
      <c r="K551" s="155">
        <v>0</v>
      </c>
      <c r="L551" s="155"/>
      <c r="M551" s="155">
        <f t="shared" si="116"/>
        <v>0</v>
      </c>
      <c r="N551" s="155"/>
      <c r="O551" s="153" t="str">
        <f t="shared" si="115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40"/>
      <c r="G552" s="40"/>
      <c r="H552" s="40"/>
      <c r="I552" s="156"/>
      <c r="J552" s="153" t="str">
        <f t="shared" si="114"/>
        <v xml:space="preserve"> </v>
      </c>
      <c r="K552" s="155">
        <v>0</v>
      </c>
      <c r="L552" s="155"/>
      <c r="M552" s="155">
        <f t="shared" si="116"/>
        <v>0</v>
      </c>
      <c r="N552" s="155"/>
      <c r="O552" s="153" t="str">
        <f t="shared" si="115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40"/>
      <c r="G553" s="40"/>
      <c r="H553" s="40"/>
      <c r="I553" s="156"/>
      <c r="J553" s="153" t="str">
        <f t="shared" si="114"/>
        <v xml:space="preserve"> </v>
      </c>
      <c r="K553" s="155">
        <v>0</v>
      </c>
      <c r="L553" s="155"/>
      <c r="M553" s="155">
        <f t="shared" si="116"/>
        <v>0</v>
      </c>
      <c r="N553" s="155"/>
      <c r="O553" s="153" t="str">
        <f t="shared" si="115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40"/>
      <c r="G554" s="40"/>
      <c r="H554" s="40"/>
      <c r="I554" s="156"/>
      <c r="J554" s="153" t="str">
        <f t="shared" si="114"/>
        <v xml:space="preserve"> </v>
      </c>
      <c r="K554" s="155">
        <v>0</v>
      </c>
      <c r="L554" s="155"/>
      <c r="M554" s="155">
        <f t="shared" si="116"/>
        <v>0</v>
      </c>
      <c r="N554" s="155"/>
      <c r="O554" s="153" t="str">
        <f t="shared" si="115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43">
        <f>F496+F497+F508+F519+F530+F532+F543+F544</f>
        <v>0</v>
      </c>
      <c r="G555" s="43">
        <f t="shared" ref="G555:H555" si="118">G496+G497+G508+G519+G530+G532+G543+G544</f>
        <v>0</v>
      </c>
      <c r="H555" s="43">
        <f t="shared" si="118"/>
        <v>0</v>
      </c>
      <c r="I555" s="156"/>
      <c r="J555" s="153" t="str">
        <f t="shared" si="114"/>
        <v xml:space="preserve"> </v>
      </c>
      <c r="K555" s="155">
        <v>0</v>
      </c>
      <c r="L555" s="155"/>
      <c r="M555" s="155">
        <f t="shared" si="116"/>
        <v>0</v>
      </c>
      <c r="N555" s="155"/>
      <c r="O555" s="153" t="str">
        <f t="shared" si="115"/>
        <v xml:space="preserve"> </v>
      </c>
    </row>
    <row r="556" spans="1:15" ht="21.7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57">
        <f>F296+F297+F337+F416+F481+F490+F495+F555</f>
        <v>0</v>
      </c>
      <c r="G556" s="57">
        <f t="shared" ref="G556:N556" si="119">G296+G297+G337+G416+G481+G490+G495+G555</f>
        <v>0</v>
      </c>
      <c r="H556" s="57">
        <f t="shared" si="119"/>
        <v>0</v>
      </c>
      <c r="I556" s="57">
        <f t="shared" si="119"/>
        <v>0</v>
      </c>
      <c r="J556" s="57" t="e">
        <f t="shared" si="119"/>
        <v>#VALUE!</v>
      </c>
      <c r="K556" s="57">
        <f t="shared" si="119"/>
        <v>0</v>
      </c>
      <c r="L556" s="57">
        <f t="shared" si="119"/>
        <v>1446</v>
      </c>
      <c r="M556" s="57">
        <f t="shared" si="119"/>
        <v>1446</v>
      </c>
      <c r="N556" s="57">
        <f t="shared" si="119"/>
        <v>1446</v>
      </c>
      <c r="O556" s="153">
        <f t="shared" si="115"/>
        <v>1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113"/>
      <c r="E558" s="81"/>
      <c r="F558" s="81"/>
      <c r="G558" s="81"/>
      <c r="H558" s="81"/>
      <c r="I558" s="156"/>
      <c r="J558" s="155"/>
      <c r="K558" s="155"/>
      <c r="L558" s="155"/>
      <c r="M558" s="155"/>
      <c r="N558" s="155"/>
      <c r="O558" s="155"/>
    </row>
    <row r="559" spans="1:15" x14ac:dyDescent="0.2">
      <c r="A559" s="80"/>
      <c r="B559" s="80"/>
      <c r="C559" s="5" t="s">
        <v>801</v>
      </c>
      <c r="D559" s="113"/>
      <c r="E559" s="80"/>
      <c r="F559" s="80">
        <v>0</v>
      </c>
      <c r="G559" s="80">
        <v>0</v>
      </c>
      <c r="H559" s="80">
        <v>0</v>
      </c>
      <c r="I559" s="156"/>
      <c r="J559" s="155"/>
      <c r="K559" s="155"/>
      <c r="L559" s="155"/>
      <c r="M559" s="155"/>
      <c r="N559" s="155"/>
      <c r="O559" s="155"/>
    </row>
    <row r="560" spans="1:15" x14ac:dyDescent="0.2">
      <c r="A560" s="229"/>
      <c r="B560" s="229"/>
      <c r="C560" s="229"/>
      <c r="D560" s="229"/>
      <c r="E560" s="229"/>
      <c r="F560" s="229"/>
      <c r="G560" s="229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60:G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D1:H1"/>
    <mergeCell ref="C2:H2"/>
    <mergeCell ref="C3:H3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J274:J275"/>
    <mergeCell ref="I274:I275"/>
    <mergeCell ref="J5:J6"/>
    <mergeCell ref="I5:I6"/>
    <mergeCell ref="M5:M6"/>
    <mergeCell ref="A31:B31"/>
    <mergeCell ref="A32:B32"/>
    <mergeCell ref="A33:B33"/>
    <mergeCell ref="A34:B34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295" zoomScaleNormal="100" zoomScaleSheetLayoutView="100" workbookViewId="0">
      <selection activeCell="N12" sqref="N12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0" hidden="1" customWidth="1"/>
    <col min="9" max="9" width="0" style="159" hidden="1" customWidth="1"/>
    <col min="10" max="10" width="0" style="163" hidden="1" customWidth="1"/>
  </cols>
  <sheetData>
    <row r="1" spans="1:15" ht="15" customHeight="1" x14ac:dyDescent="0.2">
      <c r="D1" s="233" t="s">
        <v>869</v>
      </c>
      <c r="E1" s="233"/>
      <c r="F1" s="233"/>
      <c r="G1" s="233"/>
      <c r="H1" s="233"/>
    </row>
    <row r="2" spans="1:15" x14ac:dyDescent="0.2">
      <c r="C2" s="229" t="str">
        <f>zöldterület!C2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802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69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9.25" customHeight="1" x14ac:dyDescent="0.2">
      <c r="A6" s="214"/>
      <c r="B6" s="220"/>
      <c r="C6" s="212"/>
      <c r="D6" s="210"/>
      <c r="E6" s="69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hidden="1" x14ac:dyDescent="0.2">
      <c r="A8" s="215" t="s">
        <v>6</v>
      </c>
      <c r="B8" s="216"/>
      <c r="C8" s="3" t="s">
        <v>7</v>
      </c>
      <c r="D8" s="14" t="s">
        <v>8</v>
      </c>
      <c r="E8" s="14"/>
      <c r="F8" s="77"/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ref="J11:J74" si="0">IF(H11=0," ",I11/H11)</f>
        <v xml:space="preserve"> </v>
      </c>
      <c r="K11" s="169">
        <v>300</v>
      </c>
      <c r="L11" s="169"/>
      <c r="M11" s="173">
        <f>SUM(K11:L11)</f>
        <v>300</v>
      </c>
      <c r="N11" s="169">
        <v>170</v>
      </c>
      <c r="O11" s="153">
        <f t="shared" ref="O11:O74" si="1">IF(M11=0," ",N11/M11)</f>
        <v>0.56666666666666665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ref="M12:M13" si="2">SUM(K12:L12)</f>
        <v>0</v>
      </c>
      <c r="N12" s="169"/>
      <c r="O12" s="153" t="str">
        <f t="shared" si="1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0</v>
      </c>
      <c r="G14" s="78">
        <f t="shared" ref="G14:N14" si="3">SUM(G8:G13)</f>
        <v>0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300</v>
      </c>
      <c r="L14" s="174">
        <f t="shared" si="3"/>
        <v>0</v>
      </c>
      <c r="M14" s="174">
        <f t="shared" si="3"/>
        <v>300</v>
      </c>
      <c r="N14" s="174">
        <f t="shared" si="3"/>
        <v>170</v>
      </c>
      <c r="O14" s="153">
        <f t="shared" si="1"/>
        <v>0.56666666666666665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J15" s="153" t="str">
        <f t="shared" si="0"/>
        <v xml:space="preserve"> </v>
      </c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J16" s="153" t="str">
        <f t="shared" si="0"/>
        <v xml:space="preserve"> </v>
      </c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J17" s="153" t="str">
        <f t="shared" si="0"/>
        <v xml:space="preserve"> </v>
      </c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J18" s="153" t="str">
        <f t="shared" si="0"/>
        <v xml:space="preserve"> </v>
      </c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J19" s="153" t="str">
        <f t="shared" si="0"/>
        <v xml:space="preserve"> </v>
      </c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J20" s="153" t="str">
        <f t="shared" si="0"/>
        <v xml:space="preserve"> </v>
      </c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J21" s="153" t="str">
        <f t="shared" si="0"/>
        <v xml:space="preserve"> </v>
      </c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J22" s="153" t="str">
        <f t="shared" si="0"/>
        <v xml:space="preserve"> </v>
      </c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J23" s="153" t="str">
        <f t="shared" si="0"/>
        <v xml:space="preserve"> </v>
      </c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J24" s="153" t="str">
        <f t="shared" si="0"/>
        <v xml:space="preserve"> </v>
      </c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J25" s="153" t="str">
        <f t="shared" si="0"/>
        <v xml:space="preserve"> </v>
      </c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J26" s="153" t="str">
        <f t="shared" si="0"/>
        <v xml:space="preserve"> </v>
      </c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J27" s="153" t="str">
        <f t="shared" si="0"/>
        <v xml:space="preserve"> </v>
      </c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J28" s="153" t="str">
        <f t="shared" si="0"/>
        <v xml:space="preserve"> </v>
      </c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J29" s="153" t="str">
        <f t="shared" si="0"/>
        <v xml:space="preserve"> </v>
      </c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J30" s="153" t="str">
        <f t="shared" si="0"/>
        <v xml:space="preserve"> </v>
      </c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J31" s="153" t="str">
        <f t="shared" si="0"/>
        <v xml:space="preserve"> </v>
      </c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J32" s="153" t="str">
        <f t="shared" si="0"/>
        <v xml:space="preserve"> </v>
      </c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J33" s="153" t="str">
        <f t="shared" si="0"/>
        <v xml:space="preserve"> </v>
      </c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J34" s="153" t="str">
        <f t="shared" si="0"/>
        <v xml:space="preserve"> </v>
      </c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J35" s="153" t="str">
        <f t="shared" si="0"/>
        <v xml:space="preserve"> </v>
      </c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J36" s="153" t="str">
        <f t="shared" si="0"/>
        <v xml:space="preserve"> </v>
      </c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J37" s="153" t="str">
        <f t="shared" si="0"/>
        <v xml:space="preserve"> </v>
      </c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J38" s="153" t="str">
        <f t="shared" si="0"/>
        <v xml:space="preserve"> </v>
      </c>
      <c r="O38" s="153" t="str">
        <f t="shared" si="1"/>
        <v xml:space="preserve"> </v>
      </c>
    </row>
    <row r="39" spans="1:15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  <c r="J39" s="153" t="str">
        <f t="shared" si="0"/>
        <v xml:space="preserve"> </v>
      </c>
      <c r="O39" s="153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  <c r="J40" s="153" t="str">
        <f t="shared" si="0"/>
        <v xml:space="preserve"> </v>
      </c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J41" s="153" t="str">
        <f t="shared" si="0"/>
        <v xml:space="preserve"> </v>
      </c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J42" s="153" t="str">
        <f t="shared" si="0"/>
        <v xml:space="preserve"> </v>
      </c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J43" s="153" t="str">
        <f t="shared" si="0"/>
        <v xml:space="preserve"> </v>
      </c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J44" s="153" t="str">
        <f t="shared" si="0"/>
        <v xml:space="preserve"> </v>
      </c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J45" s="153" t="str">
        <f t="shared" si="0"/>
        <v xml:space="preserve"> </v>
      </c>
      <c r="O45" s="153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J46" s="153" t="str">
        <f t="shared" si="0"/>
        <v xml:space="preserve"> </v>
      </c>
      <c r="N46" s="200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J47" s="153" t="str">
        <f t="shared" si="0"/>
        <v xml:space="preserve"> </v>
      </c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J48" s="153" t="str">
        <f t="shared" si="0"/>
        <v xml:space="preserve"> </v>
      </c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J49" s="153" t="str">
        <f t="shared" si="0"/>
        <v xml:space="preserve"> </v>
      </c>
      <c r="O49" s="153" t="str">
        <f t="shared" si="1"/>
        <v xml:space="preserve"> </v>
      </c>
    </row>
    <row r="50" spans="1:15" ht="25.5" hidden="1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0</v>
      </c>
      <c r="I50"/>
      <c r="J50"/>
      <c r="O50" s="153" t="str">
        <f t="shared" si="1"/>
        <v xml:space="preserve"> 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J51" s="153" t="str">
        <f t="shared" si="0"/>
        <v xml:space="preserve"> </v>
      </c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J52" s="153" t="str">
        <f t="shared" si="0"/>
        <v xml:space="preserve"> </v>
      </c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J53" s="153" t="str">
        <f t="shared" si="0"/>
        <v xml:space="preserve"> </v>
      </c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J54" s="153" t="str">
        <f t="shared" si="0"/>
        <v xml:space="preserve"> </v>
      </c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J55" s="153" t="str">
        <f t="shared" si="0"/>
        <v xml:space="preserve"> </v>
      </c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J56" s="153" t="str">
        <f t="shared" si="0"/>
        <v xml:space="preserve"> </v>
      </c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J57" s="153" t="str">
        <f t="shared" si="0"/>
        <v xml:space="preserve"> </v>
      </c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J58" s="153" t="str">
        <f t="shared" si="0"/>
        <v xml:space="preserve"> </v>
      </c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J59" s="153" t="str">
        <f t="shared" si="0"/>
        <v xml:space="preserve"> </v>
      </c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J60" s="153" t="str">
        <f t="shared" si="0"/>
        <v xml:space="preserve"> </v>
      </c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J61" s="153" t="str">
        <f t="shared" si="0"/>
        <v xml:space="preserve"> </v>
      </c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J62" s="153" t="str">
        <f t="shared" si="0"/>
        <v xml:space="preserve"> </v>
      </c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J63" s="153" t="str">
        <f t="shared" si="0"/>
        <v xml:space="preserve"> </v>
      </c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J64" s="153" t="str">
        <f t="shared" si="0"/>
        <v xml:space="preserve"> </v>
      </c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J65" s="153" t="str">
        <f t="shared" si="0"/>
        <v xml:space="preserve"> </v>
      </c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J66" s="153" t="str">
        <f t="shared" si="0"/>
        <v xml:space="preserve"> </v>
      </c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J67" s="153" t="str">
        <f t="shared" si="0"/>
        <v xml:space="preserve"> </v>
      </c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J68" s="153" t="str">
        <f t="shared" si="0"/>
        <v xml:space="preserve"> </v>
      </c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J69" s="153" t="str">
        <f t="shared" si="0"/>
        <v xml:space="preserve"> </v>
      </c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J70" s="153" t="str">
        <f t="shared" si="0"/>
        <v xml:space="preserve"> </v>
      </c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J71" s="153" t="str">
        <f t="shared" si="0"/>
        <v xml:space="preserve"> </v>
      </c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J72" s="153" t="str">
        <f t="shared" si="0"/>
        <v xml:space="preserve"> </v>
      </c>
      <c r="O72" s="153" t="str">
        <f t="shared" si="1"/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J73" s="153" t="str">
        <f t="shared" si="0"/>
        <v xml:space="preserve"> </v>
      </c>
      <c r="O73" s="153" t="str">
        <f t="shared" si="1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J74" s="153" t="str">
        <f t="shared" si="0"/>
        <v xml:space="preserve"> </v>
      </c>
      <c r="O74" s="153" t="str">
        <f t="shared" si="1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J75" s="153" t="str">
        <f t="shared" ref="J75:J138" si="4">IF(H75=0," ",I75/H75)</f>
        <v xml:space="preserve"> </v>
      </c>
      <c r="O75" s="153" t="str">
        <f t="shared" ref="O75:O138" si="5">IF(M75=0," ",N75/M75)</f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J76" s="153" t="str">
        <f t="shared" si="4"/>
        <v xml:space="preserve"> </v>
      </c>
      <c r="O76" s="153" t="str">
        <f t="shared" si="5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J77" s="153" t="str">
        <f t="shared" si="4"/>
        <v xml:space="preserve"> </v>
      </c>
      <c r="O77" s="153" t="str">
        <f t="shared" si="5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J78" s="153" t="str">
        <f t="shared" si="4"/>
        <v xml:space="preserve"> </v>
      </c>
      <c r="O78" s="153" t="str">
        <f t="shared" si="5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J79" s="153" t="str">
        <f t="shared" si="4"/>
        <v xml:space="preserve"> </v>
      </c>
      <c r="O79" s="153" t="str">
        <f t="shared" si="5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J80" s="153" t="str">
        <f t="shared" si="4"/>
        <v xml:space="preserve"> </v>
      </c>
      <c r="O80" s="153" t="str">
        <f t="shared" si="5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J81" s="153" t="str">
        <f t="shared" si="4"/>
        <v xml:space="preserve"> </v>
      </c>
      <c r="O81" s="153" t="str">
        <f t="shared" si="5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J82" s="153" t="str">
        <f t="shared" si="4"/>
        <v xml:space="preserve"> </v>
      </c>
      <c r="O82" s="153" t="str">
        <f t="shared" si="5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J83" s="153" t="str">
        <f t="shared" si="4"/>
        <v xml:space="preserve"> </v>
      </c>
      <c r="O83" s="153" t="str">
        <f t="shared" si="5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J84" s="153" t="str">
        <f t="shared" si="4"/>
        <v xml:space="preserve"> </v>
      </c>
      <c r="O84" s="153" t="str">
        <f t="shared" si="5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J85" s="153" t="str">
        <f t="shared" si="4"/>
        <v xml:space="preserve"> </v>
      </c>
      <c r="O85" s="153" t="str">
        <f t="shared" si="5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J86" s="153" t="str">
        <f t="shared" si="4"/>
        <v xml:space="preserve"> </v>
      </c>
      <c r="O86" s="153" t="str">
        <f t="shared" si="5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J87" s="153" t="str">
        <f t="shared" si="4"/>
        <v xml:space="preserve"> </v>
      </c>
      <c r="O87" s="153" t="str">
        <f t="shared" si="5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J88" s="153" t="str">
        <f t="shared" si="4"/>
        <v xml:space="preserve"> </v>
      </c>
      <c r="O88" s="153" t="str">
        <f t="shared" si="5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J89" s="153" t="str">
        <f t="shared" si="4"/>
        <v xml:space="preserve"> </v>
      </c>
      <c r="O89" s="153" t="str">
        <f t="shared" si="5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J90" s="153" t="str">
        <f t="shared" si="4"/>
        <v xml:space="preserve"> </v>
      </c>
      <c r="O90" s="153" t="str">
        <f t="shared" si="5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J91" s="153" t="str">
        <f t="shared" si="4"/>
        <v xml:space="preserve"> </v>
      </c>
      <c r="O91" s="153" t="str">
        <f t="shared" si="5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J92" s="153" t="str">
        <f t="shared" si="4"/>
        <v xml:space="preserve"> </v>
      </c>
      <c r="O92" s="153" t="str">
        <f t="shared" si="5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J93" s="153" t="str">
        <f t="shared" si="4"/>
        <v xml:space="preserve"> </v>
      </c>
      <c r="O93" s="153" t="str">
        <f t="shared" si="5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J94" s="153" t="str">
        <f t="shared" si="4"/>
        <v xml:space="preserve"> </v>
      </c>
      <c r="O94" s="153" t="str">
        <f t="shared" si="5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J95" s="153" t="str">
        <f t="shared" si="4"/>
        <v xml:space="preserve"> </v>
      </c>
      <c r="O95" s="153" t="str">
        <f t="shared" si="5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J96" s="153" t="str">
        <f t="shared" si="4"/>
        <v xml:space="preserve"> </v>
      </c>
      <c r="O96" s="153" t="str">
        <f t="shared" si="5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J97" s="153" t="str">
        <f t="shared" si="4"/>
        <v xml:space="preserve"> </v>
      </c>
      <c r="O97" s="153" t="str">
        <f t="shared" si="5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J98" s="153" t="str">
        <f t="shared" si="4"/>
        <v xml:space="preserve"> </v>
      </c>
      <c r="O98" s="153" t="str">
        <f t="shared" si="5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J99" s="153" t="str">
        <f t="shared" si="4"/>
        <v xml:space="preserve"> </v>
      </c>
      <c r="O99" s="153" t="str">
        <f t="shared" si="5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J100" s="153" t="str">
        <f t="shared" si="4"/>
        <v xml:space="preserve"> </v>
      </c>
      <c r="O100" s="153" t="str">
        <f t="shared" si="5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J101" s="153" t="str">
        <f t="shared" si="4"/>
        <v xml:space="preserve"> </v>
      </c>
      <c r="O101" s="153" t="str">
        <f t="shared" si="5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J102" s="153" t="str">
        <f t="shared" si="4"/>
        <v xml:space="preserve"> </v>
      </c>
      <c r="O102" s="153" t="str">
        <f t="shared" si="5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J103" s="153" t="str">
        <f t="shared" si="4"/>
        <v xml:space="preserve"> </v>
      </c>
      <c r="O103" s="153" t="str">
        <f t="shared" si="5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J104" s="153" t="str">
        <f t="shared" si="4"/>
        <v xml:space="preserve"> </v>
      </c>
      <c r="O104" s="153" t="str">
        <f t="shared" si="5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J105" s="153" t="str">
        <f t="shared" si="4"/>
        <v xml:space="preserve"> </v>
      </c>
      <c r="O105" s="153" t="str">
        <f t="shared" si="5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J106" s="153" t="str">
        <f t="shared" si="4"/>
        <v xml:space="preserve"> </v>
      </c>
      <c r="O106" s="153" t="str">
        <f t="shared" si="5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J107" s="153" t="str">
        <f t="shared" si="4"/>
        <v xml:space="preserve"> </v>
      </c>
      <c r="O107" s="153" t="str">
        <f t="shared" si="5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J108" s="153" t="str">
        <f t="shared" si="4"/>
        <v xml:space="preserve"> </v>
      </c>
      <c r="O108" s="153" t="str">
        <f t="shared" si="5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J109" s="153" t="str">
        <f t="shared" si="4"/>
        <v xml:space="preserve"> </v>
      </c>
      <c r="O109" s="153" t="str">
        <f t="shared" si="5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J110" s="153" t="str">
        <f t="shared" si="4"/>
        <v xml:space="preserve"> </v>
      </c>
      <c r="O110" s="153" t="str">
        <f t="shared" si="5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J111" s="153" t="str">
        <f t="shared" si="4"/>
        <v xml:space="preserve"> </v>
      </c>
      <c r="O111" s="153" t="str">
        <f t="shared" si="5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J112" s="153" t="str">
        <f t="shared" si="4"/>
        <v xml:space="preserve"> </v>
      </c>
      <c r="O112" s="153" t="str">
        <f t="shared" si="5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J113" s="153" t="str">
        <f t="shared" si="4"/>
        <v xml:space="preserve"> </v>
      </c>
      <c r="O113" s="153" t="str">
        <f t="shared" si="5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J114" s="153" t="str">
        <f t="shared" si="4"/>
        <v xml:space="preserve"> </v>
      </c>
      <c r="O114" s="153" t="str">
        <f t="shared" si="5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J115" s="153" t="str">
        <f t="shared" si="4"/>
        <v xml:space="preserve"> </v>
      </c>
      <c r="O115" s="153" t="str">
        <f t="shared" si="5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J116" s="153" t="str">
        <f t="shared" si="4"/>
        <v xml:space="preserve"> </v>
      </c>
      <c r="O116" s="153" t="str">
        <f t="shared" si="5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J117" s="153" t="str">
        <f t="shared" si="4"/>
        <v xml:space="preserve"> </v>
      </c>
      <c r="O117" s="153" t="str">
        <f t="shared" si="5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J118" s="153" t="str">
        <f t="shared" si="4"/>
        <v xml:space="preserve"> </v>
      </c>
      <c r="O118" s="153" t="str">
        <f t="shared" si="5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J119" s="153" t="str">
        <f t="shared" si="4"/>
        <v xml:space="preserve"> </v>
      </c>
      <c r="O119" s="153" t="str">
        <f t="shared" si="5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J120" s="153" t="str">
        <f t="shared" si="4"/>
        <v xml:space="preserve"> </v>
      </c>
      <c r="O120" s="153" t="str">
        <f t="shared" si="5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J121" s="153" t="str">
        <f t="shared" si="4"/>
        <v xml:space="preserve"> </v>
      </c>
      <c r="O121" s="153" t="str">
        <f t="shared" si="5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J122" s="153" t="str">
        <f t="shared" si="4"/>
        <v xml:space="preserve"> </v>
      </c>
      <c r="O122" s="153" t="str">
        <f t="shared" si="5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J123" s="153" t="str">
        <f t="shared" si="4"/>
        <v xml:space="preserve"> </v>
      </c>
      <c r="O123" s="153" t="str">
        <f t="shared" si="5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J124" s="153" t="str">
        <f t="shared" si="4"/>
        <v xml:space="preserve"> </v>
      </c>
      <c r="O124" s="153" t="str">
        <f t="shared" si="5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J125" s="153" t="str">
        <f t="shared" si="4"/>
        <v xml:space="preserve"> </v>
      </c>
      <c r="O125" s="153" t="str">
        <f t="shared" si="5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J126" s="153" t="str">
        <f t="shared" si="4"/>
        <v xml:space="preserve"> </v>
      </c>
      <c r="O126" s="153" t="str">
        <f t="shared" si="5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J127" s="153" t="str">
        <f t="shared" si="4"/>
        <v xml:space="preserve"> </v>
      </c>
      <c r="O127" s="153" t="str">
        <f t="shared" si="5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J128" s="153" t="str">
        <f t="shared" si="4"/>
        <v xml:space="preserve"> </v>
      </c>
      <c r="O128" s="153" t="str">
        <f t="shared" si="5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J129" s="153" t="str">
        <f t="shared" si="4"/>
        <v xml:space="preserve"> </v>
      </c>
      <c r="O129" s="153" t="str">
        <f t="shared" si="5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J130" s="153" t="str">
        <f t="shared" si="4"/>
        <v xml:space="preserve"> </v>
      </c>
      <c r="O130" s="153" t="str">
        <f t="shared" si="5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J131" s="153" t="str">
        <f t="shared" si="4"/>
        <v xml:space="preserve"> </v>
      </c>
      <c r="O131" s="153" t="str">
        <f t="shared" si="5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J132" s="153" t="str">
        <f t="shared" si="4"/>
        <v xml:space="preserve"> </v>
      </c>
      <c r="O132" s="153" t="str">
        <f t="shared" si="5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J133" s="153" t="str">
        <f t="shared" si="4"/>
        <v xml:space="preserve"> </v>
      </c>
      <c r="O133" s="153" t="str">
        <f t="shared" si="5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J134" s="153" t="str">
        <f t="shared" si="4"/>
        <v xml:space="preserve"> </v>
      </c>
      <c r="O134" s="153" t="str">
        <f t="shared" si="5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J135" s="153" t="str">
        <f t="shared" si="4"/>
        <v xml:space="preserve"> </v>
      </c>
      <c r="O135" s="153" t="str">
        <f t="shared" si="5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J136" s="153" t="str">
        <f t="shared" si="4"/>
        <v xml:space="preserve"> </v>
      </c>
      <c r="O136" s="153" t="str">
        <f t="shared" si="5"/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J137" s="153" t="str">
        <f t="shared" si="4"/>
        <v xml:space="preserve"> </v>
      </c>
      <c r="O137" s="153" t="str">
        <f t="shared" si="5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J138" s="153" t="str">
        <f t="shared" si="4"/>
        <v xml:space="preserve"> </v>
      </c>
      <c r="O138" s="153" t="str">
        <f t="shared" si="5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J139" s="153" t="str">
        <f t="shared" ref="J139:J202" si="6">IF(H139=0," ",I139/H139)</f>
        <v xml:space="preserve"> </v>
      </c>
      <c r="O139" s="153" t="str">
        <f t="shared" ref="O139:O202" si="7">IF(M139=0," ",N139/M139)</f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J140" s="153" t="str">
        <f t="shared" si="6"/>
        <v xml:space="preserve"> </v>
      </c>
      <c r="O140" s="153" t="str">
        <f t="shared" si="7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J141" s="153" t="str">
        <f t="shared" si="6"/>
        <v xml:space="preserve"> </v>
      </c>
      <c r="O141" s="153" t="str">
        <f t="shared" si="7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J142" s="153" t="str">
        <f t="shared" si="6"/>
        <v xml:space="preserve"> </v>
      </c>
      <c r="O142" s="153" t="str">
        <f t="shared" si="7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J143" s="153" t="str">
        <f t="shared" si="6"/>
        <v xml:space="preserve"> </v>
      </c>
      <c r="O143" s="153" t="str">
        <f t="shared" si="7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J144" s="153" t="str">
        <f t="shared" si="6"/>
        <v xml:space="preserve"> </v>
      </c>
      <c r="O144" s="153" t="str">
        <f t="shared" si="7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J145" s="153" t="str">
        <f t="shared" si="6"/>
        <v xml:space="preserve"> </v>
      </c>
      <c r="O145" s="153" t="str">
        <f t="shared" si="7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J146" s="153" t="str">
        <f t="shared" si="6"/>
        <v xml:space="preserve"> </v>
      </c>
      <c r="O146" s="153" t="str">
        <f t="shared" si="7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J147" s="153" t="str">
        <f t="shared" si="6"/>
        <v xml:space="preserve"> </v>
      </c>
      <c r="O147" s="153" t="str">
        <f t="shared" si="7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J148" s="153" t="str">
        <f t="shared" si="6"/>
        <v xml:space="preserve"> </v>
      </c>
      <c r="O148" s="153" t="str">
        <f t="shared" si="7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J149" s="153" t="str">
        <f t="shared" si="6"/>
        <v xml:space="preserve"> </v>
      </c>
      <c r="O149" s="153" t="str">
        <f t="shared" si="7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J150" s="153" t="str">
        <f t="shared" si="6"/>
        <v xml:space="preserve"> </v>
      </c>
      <c r="O150" s="153" t="str">
        <f t="shared" si="7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J151" s="153" t="str">
        <f t="shared" si="6"/>
        <v xml:space="preserve"> </v>
      </c>
      <c r="O151" s="153" t="str">
        <f t="shared" si="7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J152" s="153" t="str">
        <f t="shared" si="6"/>
        <v xml:space="preserve"> </v>
      </c>
      <c r="O152" s="153" t="str">
        <f t="shared" si="7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J153" s="153" t="str">
        <f t="shared" si="6"/>
        <v xml:space="preserve"> </v>
      </c>
      <c r="O153" s="153" t="str">
        <f t="shared" si="7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J154" s="153" t="str">
        <f t="shared" si="6"/>
        <v xml:space="preserve"> </v>
      </c>
      <c r="O154" s="153" t="str">
        <f t="shared" si="7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J155" s="153" t="str">
        <f t="shared" si="6"/>
        <v xml:space="preserve"> </v>
      </c>
      <c r="O155" s="153" t="str">
        <f t="shared" si="7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J156" s="153" t="str">
        <f t="shared" si="6"/>
        <v xml:space="preserve"> </v>
      </c>
      <c r="O156" s="153" t="str">
        <f t="shared" si="7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J157" s="153" t="str">
        <f t="shared" si="6"/>
        <v xml:space="preserve"> </v>
      </c>
      <c r="O157" s="153" t="str">
        <f t="shared" si="7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J158" s="153" t="str">
        <f t="shared" si="6"/>
        <v xml:space="preserve"> </v>
      </c>
      <c r="O158" s="153" t="str">
        <f t="shared" si="7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J159" s="153" t="str">
        <f t="shared" si="6"/>
        <v xml:space="preserve"> </v>
      </c>
      <c r="O159" s="153" t="str">
        <f t="shared" si="7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J160" s="153" t="str">
        <f t="shared" si="6"/>
        <v xml:space="preserve"> </v>
      </c>
      <c r="O160" s="153" t="str">
        <f t="shared" si="7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J161" s="153" t="str">
        <f t="shared" si="6"/>
        <v xml:space="preserve"> </v>
      </c>
      <c r="O161" s="153" t="str">
        <f t="shared" si="7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J162" s="153" t="str">
        <f t="shared" si="6"/>
        <v xml:space="preserve"> </v>
      </c>
      <c r="O162" s="153" t="str">
        <f t="shared" si="7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J163" s="153" t="str">
        <f t="shared" si="6"/>
        <v xml:space="preserve"> </v>
      </c>
      <c r="O163" s="153" t="str">
        <f t="shared" si="7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J164" s="153" t="str">
        <f t="shared" si="6"/>
        <v xml:space="preserve"> </v>
      </c>
      <c r="O164" s="153" t="str">
        <f t="shared" si="7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J165" s="153" t="str">
        <f t="shared" si="6"/>
        <v xml:space="preserve"> </v>
      </c>
      <c r="O165" s="153" t="str">
        <f t="shared" si="7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J166" s="153" t="str">
        <f t="shared" si="6"/>
        <v xml:space="preserve"> </v>
      </c>
      <c r="O166" s="153" t="str">
        <f t="shared" si="7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J167" s="153" t="str">
        <f t="shared" si="6"/>
        <v xml:space="preserve"> </v>
      </c>
      <c r="O167" s="153" t="str">
        <f t="shared" si="7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J168" s="153" t="str">
        <f t="shared" si="6"/>
        <v xml:space="preserve"> </v>
      </c>
      <c r="O168" s="153" t="str">
        <f t="shared" si="7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J169" s="153" t="str">
        <f t="shared" si="6"/>
        <v xml:space="preserve"> </v>
      </c>
      <c r="O169" s="153" t="str">
        <f t="shared" si="7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J170" s="153" t="str">
        <f t="shared" si="6"/>
        <v xml:space="preserve"> </v>
      </c>
      <c r="O170" s="153" t="str">
        <f t="shared" si="7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J171" s="153" t="str">
        <f t="shared" si="6"/>
        <v xml:space="preserve"> </v>
      </c>
      <c r="O171" s="153" t="str">
        <f t="shared" si="7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J172" s="153" t="str">
        <f t="shared" si="6"/>
        <v xml:space="preserve"> </v>
      </c>
      <c r="O172" s="153" t="str">
        <f t="shared" si="7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J173" s="153" t="str">
        <f t="shared" si="6"/>
        <v xml:space="preserve"> </v>
      </c>
      <c r="O173" s="153" t="str">
        <f t="shared" si="7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J174" s="153" t="str">
        <f t="shared" si="6"/>
        <v xml:space="preserve"> </v>
      </c>
      <c r="O174" s="153" t="str">
        <f t="shared" si="7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J175" s="153" t="str">
        <f t="shared" si="6"/>
        <v xml:space="preserve"> </v>
      </c>
      <c r="O175" s="153" t="str">
        <f t="shared" si="7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J176" s="153" t="str">
        <f t="shared" si="6"/>
        <v xml:space="preserve"> </v>
      </c>
      <c r="O176" s="153" t="str">
        <f t="shared" si="7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J177" s="153" t="str">
        <f t="shared" si="6"/>
        <v xml:space="preserve"> </v>
      </c>
      <c r="O177" s="153" t="str">
        <f t="shared" si="7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J178" s="153" t="str">
        <f t="shared" si="6"/>
        <v xml:space="preserve"> </v>
      </c>
      <c r="O178" s="153" t="str">
        <f t="shared" si="7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J179" s="153" t="str">
        <f t="shared" si="6"/>
        <v xml:space="preserve"> </v>
      </c>
      <c r="O179" s="153" t="str">
        <f t="shared" si="7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J180" s="153" t="str">
        <f t="shared" si="6"/>
        <v xml:space="preserve"> </v>
      </c>
      <c r="O180" s="153" t="str">
        <f t="shared" si="7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J181" s="153" t="str">
        <f t="shared" si="6"/>
        <v xml:space="preserve"> </v>
      </c>
      <c r="O181" s="153" t="str">
        <f t="shared" si="7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J182" s="153" t="str">
        <f t="shared" si="6"/>
        <v xml:space="preserve"> </v>
      </c>
      <c r="O182" s="153" t="str">
        <f t="shared" si="7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J183" s="153" t="str">
        <f t="shared" si="6"/>
        <v xml:space="preserve"> </v>
      </c>
      <c r="O183" s="153" t="str">
        <f t="shared" si="7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J184" s="153" t="str">
        <f t="shared" si="6"/>
        <v xml:space="preserve"> </v>
      </c>
      <c r="O184" s="153" t="str">
        <f t="shared" si="7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J185" s="153" t="str">
        <f t="shared" si="6"/>
        <v xml:space="preserve"> </v>
      </c>
      <c r="O185" s="153" t="str">
        <f t="shared" si="7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  <c r="J186" s="153" t="str">
        <f t="shared" si="6"/>
        <v xml:space="preserve"> </v>
      </c>
      <c r="O186" s="153" t="str">
        <f t="shared" si="7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J187" s="153" t="str">
        <f t="shared" si="6"/>
        <v xml:space="preserve"> </v>
      </c>
      <c r="O187" s="153" t="str">
        <f t="shared" si="7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J188" s="153" t="str">
        <f t="shared" si="6"/>
        <v xml:space="preserve"> </v>
      </c>
      <c r="O188" s="153" t="str">
        <f t="shared" si="7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J189" s="153" t="str">
        <f t="shared" si="6"/>
        <v xml:space="preserve"> </v>
      </c>
      <c r="O189" s="153" t="str">
        <f t="shared" si="7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J190" s="153" t="str">
        <f t="shared" si="6"/>
        <v xml:space="preserve"> </v>
      </c>
      <c r="O190" s="153" t="str">
        <f t="shared" si="7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J191" s="153" t="str">
        <f t="shared" si="6"/>
        <v xml:space="preserve"> </v>
      </c>
      <c r="O191" s="153" t="str">
        <f t="shared" si="7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J192" s="153" t="str">
        <f t="shared" si="6"/>
        <v xml:space="preserve"> </v>
      </c>
      <c r="O192" s="153" t="str">
        <f t="shared" si="7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J193" s="153" t="str">
        <f t="shared" si="6"/>
        <v xml:space="preserve"> </v>
      </c>
      <c r="O193" s="153" t="str">
        <f t="shared" si="7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J194" s="153" t="str">
        <f t="shared" si="6"/>
        <v xml:space="preserve"> </v>
      </c>
      <c r="O194" s="153" t="str">
        <f t="shared" si="7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J195" s="153" t="str">
        <f t="shared" si="6"/>
        <v xml:space="preserve"> </v>
      </c>
      <c r="O195" s="153" t="str">
        <f t="shared" si="7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J196" s="153" t="str">
        <f t="shared" si="6"/>
        <v xml:space="preserve"> </v>
      </c>
      <c r="O196" s="153" t="str">
        <f t="shared" si="7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J197" s="153" t="str">
        <f t="shared" si="6"/>
        <v xml:space="preserve"> </v>
      </c>
      <c r="O197" s="153" t="str">
        <f t="shared" si="7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J198" s="153" t="str">
        <f t="shared" si="6"/>
        <v xml:space="preserve"> </v>
      </c>
      <c r="O198" s="153" t="str">
        <f t="shared" si="7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J199" s="153" t="str">
        <f t="shared" si="6"/>
        <v xml:space="preserve"> </v>
      </c>
      <c r="O199" s="153" t="str">
        <f t="shared" si="7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J200" s="153" t="str">
        <f t="shared" si="6"/>
        <v xml:space="preserve"> </v>
      </c>
      <c r="O200" s="153" t="str">
        <f t="shared" si="7"/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J201" s="153" t="str">
        <f t="shared" si="6"/>
        <v xml:space="preserve"> </v>
      </c>
      <c r="O201" s="153" t="str">
        <f t="shared" si="7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J202" s="153" t="str">
        <f t="shared" si="6"/>
        <v xml:space="preserve"> </v>
      </c>
      <c r="O202" s="153" t="str">
        <f t="shared" si="7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J203" s="153" t="str">
        <f t="shared" ref="J203:J266" si="8">IF(H203=0," ",I203/H203)</f>
        <v xml:space="preserve"> </v>
      </c>
      <c r="O203" s="153" t="str">
        <f t="shared" ref="O203:O266" si="9">IF(M203=0," ",N203/M203)</f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J204" s="153" t="str">
        <f t="shared" si="8"/>
        <v xml:space="preserve"> </v>
      </c>
      <c r="O204" s="153" t="str">
        <f t="shared" si="9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J205" s="153" t="str">
        <f t="shared" si="8"/>
        <v xml:space="preserve"> </v>
      </c>
      <c r="O205" s="153" t="str">
        <f t="shared" si="9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J206" s="153" t="str">
        <f t="shared" si="8"/>
        <v xml:space="preserve"> </v>
      </c>
      <c r="O206" s="153" t="str">
        <f t="shared" si="9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J207" s="153" t="str">
        <f t="shared" si="8"/>
        <v xml:space="preserve"> </v>
      </c>
      <c r="O207" s="153" t="str">
        <f t="shared" si="9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J208" s="153" t="str">
        <f t="shared" si="8"/>
        <v xml:space="preserve"> </v>
      </c>
      <c r="O208" s="153" t="str">
        <f t="shared" si="9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J209" s="153" t="str">
        <f t="shared" si="8"/>
        <v xml:space="preserve"> </v>
      </c>
      <c r="O209" s="153" t="str">
        <f t="shared" si="9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J210" s="153" t="str">
        <f t="shared" si="8"/>
        <v xml:space="preserve"> </v>
      </c>
      <c r="O210" s="153" t="str">
        <f t="shared" si="9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J211" s="153" t="str">
        <f t="shared" si="8"/>
        <v xml:space="preserve"> </v>
      </c>
      <c r="O211" s="153" t="str">
        <f t="shared" si="9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J212" s="153" t="str">
        <f t="shared" si="8"/>
        <v xml:space="preserve"> </v>
      </c>
      <c r="O212" s="153" t="str">
        <f t="shared" si="9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J213" s="153" t="str">
        <f t="shared" si="8"/>
        <v xml:space="preserve"> </v>
      </c>
      <c r="O213" s="153" t="str">
        <f t="shared" si="9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I214"/>
      <c r="J214"/>
      <c r="O214" s="153" t="str">
        <f t="shared" si="9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J215" s="153" t="str">
        <f t="shared" si="8"/>
        <v xml:space="preserve"> </v>
      </c>
      <c r="O215" s="153" t="str">
        <f t="shared" si="9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J216" s="153" t="str">
        <f t="shared" si="8"/>
        <v xml:space="preserve"> </v>
      </c>
      <c r="O216" s="153" t="str">
        <f t="shared" si="9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J217" s="153" t="str">
        <f t="shared" si="8"/>
        <v xml:space="preserve"> </v>
      </c>
      <c r="O217" s="153" t="str">
        <f t="shared" si="9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J218" s="153" t="str">
        <f t="shared" si="8"/>
        <v xml:space="preserve"> </v>
      </c>
      <c r="O218" s="153" t="str">
        <f t="shared" si="9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J219" s="153" t="str">
        <f t="shared" si="8"/>
        <v xml:space="preserve"> </v>
      </c>
      <c r="O219" s="153" t="str">
        <f t="shared" si="9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J220" s="153" t="str">
        <f t="shared" si="8"/>
        <v xml:space="preserve"> </v>
      </c>
      <c r="O220" s="153" t="str">
        <f t="shared" si="9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J221" s="153" t="str">
        <f t="shared" si="8"/>
        <v xml:space="preserve"> </v>
      </c>
      <c r="O221" s="153" t="str">
        <f t="shared" si="9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J222" s="153" t="str">
        <f t="shared" si="8"/>
        <v xml:space="preserve"> </v>
      </c>
      <c r="O222" s="153" t="str">
        <f t="shared" si="9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I223"/>
      <c r="J223"/>
      <c r="O223" s="153" t="str">
        <f t="shared" si="9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J224" s="153" t="str">
        <f t="shared" si="8"/>
        <v xml:space="preserve"> </v>
      </c>
      <c r="O224" s="153" t="str">
        <f t="shared" si="9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I225"/>
      <c r="J225"/>
      <c r="O225" s="153" t="str">
        <f t="shared" si="9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J226" s="153" t="str">
        <f t="shared" si="8"/>
        <v xml:space="preserve"> </v>
      </c>
      <c r="O226" s="153" t="str">
        <f t="shared" si="9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J227" s="153" t="str">
        <f t="shared" si="8"/>
        <v xml:space="preserve"> </v>
      </c>
      <c r="O227" s="153" t="str">
        <f t="shared" si="9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J228" s="153" t="str">
        <f t="shared" si="8"/>
        <v xml:space="preserve"> </v>
      </c>
      <c r="O228" s="153" t="str">
        <f t="shared" si="9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J229" s="153" t="str">
        <f t="shared" si="8"/>
        <v xml:space="preserve"> </v>
      </c>
      <c r="O229" s="153" t="str">
        <f t="shared" si="9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J230" s="153" t="str">
        <f t="shared" si="8"/>
        <v xml:space="preserve"> </v>
      </c>
      <c r="O230" s="153" t="str">
        <f t="shared" si="9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J231" s="153" t="str">
        <f t="shared" si="8"/>
        <v xml:space="preserve"> </v>
      </c>
      <c r="O231" s="153" t="str">
        <f t="shared" si="9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J232" s="153" t="str">
        <f t="shared" si="8"/>
        <v xml:space="preserve"> </v>
      </c>
      <c r="O232" s="153" t="str">
        <f t="shared" si="9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J233" s="153" t="str">
        <f t="shared" si="8"/>
        <v xml:space="preserve"> </v>
      </c>
      <c r="O233" s="153" t="str">
        <f t="shared" si="9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J234" s="153" t="str">
        <f t="shared" si="8"/>
        <v xml:space="preserve"> </v>
      </c>
      <c r="N234" s="200"/>
      <c r="O234" s="153" t="str">
        <f t="shared" si="9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J235" s="153" t="str">
        <f t="shared" si="8"/>
        <v xml:space="preserve"> </v>
      </c>
      <c r="O235" s="153" t="str">
        <f t="shared" si="9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J236" s="153" t="str">
        <f t="shared" si="8"/>
        <v xml:space="preserve"> </v>
      </c>
      <c r="O236" s="153" t="str">
        <f t="shared" si="9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J237" s="153" t="str">
        <f t="shared" si="8"/>
        <v xml:space="preserve"> </v>
      </c>
      <c r="O237" s="153" t="str">
        <f t="shared" si="9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J238" s="153" t="str">
        <f t="shared" si="8"/>
        <v xml:space="preserve"> </v>
      </c>
      <c r="O238" s="153" t="str">
        <f t="shared" si="9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J239" s="153" t="str">
        <f t="shared" si="8"/>
        <v xml:space="preserve"> </v>
      </c>
      <c r="O239" s="153" t="str">
        <f t="shared" si="9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J240" s="153" t="str">
        <f t="shared" si="8"/>
        <v xml:space="preserve"> </v>
      </c>
      <c r="O240" s="153" t="str">
        <f t="shared" si="9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J241" s="153" t="str">
        <f t="shared" si="8"/>
        <v xml:space="preserve"> </v>
      </c>
      <c r="O241" s="153" t="str">
        <f t="shared" si="9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J242" s="153" t="str">
        <f t="shared" si="8"/>
        <v xml:space="preserve"> </v>
      </c>
      <c r="O242" s="153" t="str">
        <f t="shared" si="9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J243" s="153" t="str">
        <f t="shared" si="8"/>
        <v xml:space="preserve"> </v>
      </c>
      <c r="O243" s="153" t="str">
        <f t="shared" si="9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J244" s="153" t="str">
        <f t="shared" si="8"/>
        <v xml:space="preserve"> </v>
      </c>
      <c r="O244" s="153" t="str">
        <f t="shared" si="9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J245" s="153" t="str">
        <f t="shared" si="8"/>
        <v xml:space="preserve"> </v>
      </c>
      <c r="O245" s="153" t="str">
        <f t="shared" si="9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J246" s="153" t="str">
        <f t="shared" si="8"/>
        <v xml:space="preserve"> </v>
      </c>
      <c r="O246" s="153" t="str">
        <f t="shared" si="9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J247" s="153" t="str">
        <f t="shared" si="8"/>
        <v xml:space="preserve"> </v>
      </c>
      <c r="O247" s="153" t="str">
        <f t="shared" si="9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J248" s="153" t="str">
        <f t="shared" si="8"/>
        <v xml:space="preserve"> </v>
      </c>
      <c r="O248" s="153" t="str">
        <f t="shared" si="9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J249" s="153" t="str">
        <f t="shared" si="8"/>
        <v xml:space="preserve"> </v>
      </c>
      <c r="O249" s="153" t="str">
        <f t="shared" si="9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J250" s="153" t="str">
        <f t="shared" si="8"/>
        <v xml:space="preserve"> </v>
      </c>
      <c r="O250" s="153" t="str">
        <f t="shared" si="9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J251" s="153" t="str">
        <f t="shared" si="8"/>
        <v xml:space="preserve"> </v>
      </c>
      <c r="O251" s="153" t="str">
        <f t="shared" si="9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J252" s="153" t="str">
        <f t="shared" si="8"/>
        <v xml:space="preserve"> </v>
      </c>
      <c r="O252" s="153" t="str">
        <f t="shared" si="9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J253" s="153" t="str">
        <f t="shared" si="8"/>
        <v xml:space="preserve"> </v>
      </c>
      <c r="O253" s="153" t="str">
        <f t="shared" si="9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J254" s="153" t="str">
        <f t="shared" si="8"/>
        <v xml:space="preserve"> </v>
      </c>
      <c r="O254" s="153" t="str">
        <f t="shared" si="9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J255" s="153" t="str">
        <f t="shared" si="8"/>
        <v xml:space="preserve"> </v>
      </c>
      <c r="O255" s="153" t="str">
        <f t="shared" si="9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J256" s="153" t="str">
        <f t="shared" si="8"/>
        <v xml:space="preserve"> </v>
      </c>
      <c r="O256" s="153" t="str">
        <f t="shared" si="9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J257" s="153" t="str">
        <f t="shared" si="8"/>
        <v xml:space="preserve"> </v>
      </c>
      <c r="O257" s="153" t="str">
        <f t="shared" si="9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J258" s="153" t="str">
        <f t="shared" si="8"/>
        <v xml:space="preserve"> </v>
      </c>
      <c r="O258" s="153" t="str">
        <f t="shared" si="9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J259" s="153" t="str">
        <f t="shared" si="8"/>
        <v xml:space="preserve"> </v>
      </c>
      <c r="O259" s="153" t="str">
        <f t="shared" si="9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J260" s="153" t="str">
        <f t="shared" si="8"/>
        <v xml:space="preserve"> </v>
      </c>
      <c r="O260" s="153" t="str">
        <f t="shared" si="9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J261" s="153" t="str">
        <f t="shared" si="8"/>
        <v xml:space="preserve"> </v>
      </c>
      <c r="O261" s="153" t="str">
        <f t="shared" si="9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J262" s="153" t="str">
        <f t="shared" si="8"/>
        <v xml:space="preserve"> </v>
      </c>
      <c r="O262" s="153" t="str">
        <f t="shared" si="9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J263" s="153" t="str">
        <f t="shared" si="8"/>
        <v xml:space="preserve"> </v>
      </c>
      <c r="O263" s="153" t="str">
        <f t="shared" si="9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J264" s="153" t="str">
        <f t="shared" si="8"/>
        <v xml:space="preserve"> </v>
      </c>
      <c r="O264" s="153" t="str">
        <f t="shared" si="9"/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J265" s="153" t="str">
        <f t="shared" si="8"/>
        <v xml:space="preserve"> </v>
      </c>
      <c r="O265" s="153" t="str">
        <f t="shared" si="9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J266" s="153" t="str">
        <f t="shared" si="8"/>
        <v xml:space="preserve"> </v>
      </c>
      <c r="O266" s="153" t="str">
        <f t="shared" si="9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J267" s="153" t="str">
        <f t="shared" ref="J267:J272" si="10">IF(H267=0," ",I267/H267)</f>
        <v xml:space="preserve"> </v>
      </c>
      <c r="O267" s="153" t="str">
        <f t="shared" ref="O267:O272" si="11">IF(M267=0," ",N267/M267)</f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J268" s="153" t="str">
        <f t="shared" si="10"/>
        <v xml:space="preserve"> </v>
      </c>
      <c r="O268" s="153" t="str">
        <f t="shared" si="11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J269" s="153" t="str">
        <f t="shared" si="10"/>
        <v xml:space="preserve"> </v>
      </c>
      <c r="O269" s="153" t="str">
        <f t="shared" si="11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J270" s="153" t="str">
        <f t="shared" si="10"/>
        <v xml:space="preserve"> </v>
      </c>
      <c r="O270" s="153" t="str">
        <f t="shared" si="11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J271" s="153" t="str">
        <f t="shared" si="10"/>
        <v xml:space="preserve"> </v>
      </c>
      <c r="O271" s="153" t="str">
        <f t="shared" si="11"/>
        <v xml:space="preserve"> </v>
      </c>
    </row>
    <row r="272" spans="1:15" hidden="1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0</v>
      </c>
      <c r="J272" s="153" t="str">
        <f t="shared" si="10"/>
        <v xml:space="preserve"> </v>
      </c>
      <c r="O272" s="153" t="str">
        <f t="shared" si="11"/>
        <v xml:space="preserve"> 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ht="17.25" customHeight="1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>
        <v>360</v>
      </c>
      <c r="G277" s="58">
        <v>-93</v>
      </c>
      <c r="H277" s="173">
        <f>SUM(F277:G277)</f>
        <v>267</v>
      </c>
      <c r="I277" s="169">
        <v>267</v>
      </c>
      <c r="J277" s="175">
        <f t="shared" ref="J277:J340" si="12">IF(H277=0," ",I277/H277)</f>
        <v>1</v>
      </c>
      <c r="K277" s="169">
        <v>450</v>
      </c>
      <c r="L277" s="169"/>
      <c r="M277" s="173">
        <f>SUM(K277:L277)</f>
        <v>450</v>
      </c>
      <c r="N277" s="198">
        <v>294</v>
      </c>
      <c r="O277" s="153">
        <f t="shared" ref="O277:O340" si="13">IF(M277=0," ",N277/M277)</f>
        <v>0.65333333333333332</v>
      </c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58"/>
      <c r="H278" s="173"/>
      <c r="I278" s="169"/>
      <c r="J278" s="175" t="str">
        <f t="shared" si="12"/>
        <v xml:space="preserve"> </v>
      </c>
      <c r="K278" s="169">
        <v>0</v>
      </c>
      <c r="L278" s="169"/>
      <c r="M278" s="173">
        <f t="shared" ref="M278:M341" si="14">SUM(K278:L278)</f>
        <v>0</v>
      </c>
      <c r="N278" s="169"/>
      <c r="O278" s="153" t="str">
        <f t="shared" si="13"/>
        <v xml:space="preserve"> </v>
      </c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58"/>
      <c r="H279" s="173"/>
      <c r="I279" s="169"/>
      <c r="J279" s="175" t="str">
        <f t="shared" si="12"/>
        <v xml:space="preserve"> </v>
      </c>
      <c r="K279" s="169">
        <v>0</v>
      </c>
      <c r="L279" s="169"/>
      <c r="M279" s="173">
        <f t="shared" si="14"/>
        <v>0</v>
      </c>
      <c r="N279" s="169"/>
      <c r="O279" s="153" t="str">
        <f t="shared" si="13"/>
        <v xml:space="preserve"> </v>
      </c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58"/>
      <c r="H280" s="173"/>
      <c r="I280" s="169"/>
      <c r="J280" s="175" t="str">
        <f t="shared" si="12"/>
        <v xml:space="preserve"> </v>
      </c>
      <c r="K280" s="169">
        <v>0</v>
      </c>
      <c r="L280" s="169"/>
      <c r="M280" s="173">
        <f t="shared" si="14"/>
        <v>0</v>
      </c>
      <c r="N280" s="169"/>
      <c r="O280" s="153" t="str">
        <f t="shared" si="13"/>
        <v xml:space="preserve"> </v>
      </c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58"/>
      <c r="H281" s="173"/>
      <c r="I281" s="169"/>
      <c r="J281" s="175" t="str">
        <f t="shared" si="12"/>
        <v xml:space="preserve"> </v>
      </c>
      <c r="K281" s="169">
        <v>0</v>
      </c>
      <c r="L281" s="169"/>
      <c r="M281" s="173">
        <f t="shared" si="14"/>
        <v>0</v>
      </c>
      <c r="N281" s="169"/>
      <c r="O281" s="153" t="str">
        <f t="shared" si="13"/>
        <v xml:space="preserve"> </v>
      </c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58"/>
      <c r="H282" s="173"/>
      <c r="I282" s="169"/>
      <c r="J282" s="175" t="str">
        <f t="shared" si="12"/>
        <v xml:space="preserve"> </v>
      </c>
      <c r="K282" s="169">
        <v>0</v>
      </c>
      <c r="L282" s="169"/>
      <c r="M282" s="173">
        <f t="shared" si="14"/>
        <v>0</v>
      </c>
      <c r="N282" s="169"/>
      <c r="O282" s="153" t="str">
        <f t="shared" si="13"/>
        <v xml:space="preserve"> </v>
      </c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58"/>
      <c r="H283" s="173"/>
      <c r="I283" s="169"/>
      <c r="J283" s="175" t="str">
        <f t="shared" si="12"/>
        <v xml:space="preserve"> </v>
      </c>
      <c r="K283" s="169">
        <v>0</v>
      </c>
      <c r="L283" s="169"/>
      <c r="M283" s="173">
        <f t="shared" si="14"/>
        <v>0</v>
      </c>
      <c r="N283" s="169"/>
      <c r="O283" s="153" t="str">
        <f t="shared" si="13"/>
        <v xml:space="preserve"> </v>
      </c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58"/>
      <c r="H284" s="173"/>
      <c r="I284" s="169"/>
      <c r="J284" s="175" t="str">
        <f t="shared" si="12"/>
        <v xml:space="preserve"> </v>
      </c>
      <c r="K284" s="169">
        <v>0</v>
      </c>
      <c r="L284" s="169"/>
      <c r="M284" s="173">
        <f t="shared" si="14"/>
        <v>0</v>
      </c>
      <c r="N284" s="169"/>
      <c r="O284" s="153" t="str">
        <f t="shared" si="13"/>
        <v xml:space="preserve"> </v>
      </c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58"/>
      <c r="H285" s="173"/>
      <c r="I285" s="169"/>
      <c r="J285" s="175" t="str">
        <f t="shared" si="12"/>
        <v xml:space="preserve"> </v>
      </c>
      <c r="K285" s="169">
        <v>0</v>
      </c>
      <c r="L285" s="169"/>
      <c r="M285" s="173">
        <f t="shared" si="14"/>
        <v>0</v>
      </c>
      <c r="N285" s="169"/>
      <c r="O285" s="153" t="str">
        <f t="shared" si="13"/>
        <v xml:space="preserve"> </v>
      </c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58"/>
      <c r="H286" s="173"/>
      <c r="I286" s="169"/>
      <c r="J286" s="175" t="str">
        <f t="shared" si="12"/>
        <v xml:space="preserve"> </v>
      </c>
      <c r="K286" s="169">
        <v>0</v>
      </c>
      <c r="L286" s="169"/>
      <c r="M286" s="173">
        <f t="shared" si="14"/>
        <v>0</v>
      </c>
      <c r="N286" s="169"/>
      <c r="O286" s="153" t="str">
        <f t="shared" si="13"/>
        <v xml:space="preserve"> </v>
      </c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58"/>
      <c r="H287" s="173"/>
      <c r="I287" s="169"/>
      <c r="J287" s="175" t="str">
        <f t="shared" si="12"/>
        <v xml:space="preserve"> </v>
      </c>
      <c r="K287" s="169">
        <v>0</v>
      </c>
      <c r="L287" s="169"/>
      <c r="M287" s="173">
        <f t="shared" si="14"/>
        <v>0</v>
      </c>
      <c r="N287" s="169"/>
      <c r="O287" s="153" t="str">
        <f t="shared" si="13"/>
        <v xml:space="preserve"> </v>
      </c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58"/>
      <c r="H288" s="173"/>
      <c r="I288" s="169"/>
      <c r="J288" s="175" t="str">
        <f t="shared" si="12"/>
        <v xml:space="preserve"> </v>
      </c>
      <c r="K288" s="169">
        <v>0</v>
      </c>
      <c r="L288" s="169"/>
      <c r="M288" s="173">
        <f t="shared" si="14"/>
        <v>0</v>
      </c>
      <c r="N288" s="169"/>
      <c r="O288" s="153" t="str">
        <f t="shared" si="13"/>
        <v xml:space="preserve"> </v>
      </c>
    </row>
    <row r="289" spans="1:15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58"/>
      <c r="H289" s="173"/>
      <c r="I289" s="169"/>
      <c r="J289" s="175" t="str">
        <f t="shared" si="12"/>
        <v xml:space="preserve"> </v>
      </c>
      <c r="K289" s="169">
        <v>0</v>
      </c>
      <c r="L289" s="169">
        <v>5</v>
      </c>
      <c r="M289" s="173">
        <f t="shared" si="14"/>
        <v>5</v>
      </c>
      <c r="N289" s="169">
        <v>5</v>
      </c>
      <c r="O289" s="153">
        <f t="shared" si="13"/>
        <v>1</v>
      </c>
    </row>
    <row r="290" spans="1:15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58"/>
      <c r="H290" s="173"/>
      <c r="I290" s="169"/>
      <c r="J290" s="175" t="str">
        <f t="shared" si="12"/>
        <v xml:space="preserve"> </v>
      </c>
      <c r="K290" s="169">
        <v>0</v>
      </c>
      <c r="L290" s="169"/>
      <c r="M290" s="173">
        <f t="shared" si="14"/>
        <v>0</v>
      </c>
      <c r="N290" s="169"/>
      <c r="O290" s="153" t="str">
        <f t="shared" si="13"/>
        <v xml:space="preserve"> </v>
      </c>
    </row>
    <row r="291" spans="1:15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360</v>
      </c>
      <c r="G291" s="59">
        <f t="shared" ref="G291:N291" si="15">SUM(G277:G289)</f>
        <v>-93</v>
      </c>
      <c r="H291" s="174">
        <f t="shared" si="15"/>
        <v>267</v>
      </c>
      <c r="I291" s="174">
        <f t="shared" si="15"/>
        <v>267</v>
      </c>
      <c r="J291" s="174">
        <f t="shared" si="15"/>
        <v>1</v>
      </c>
      <c r="K291" s="174">
        <f t="shared" si="15"/>
        <v>450</v>
      </c>
      <c r="L291" s="174">
        <f t="shared" si="15"/>
        <v>5</v>
      </c>
      <c r="M291" s="174">
        <f t="shared" si="15"/>
        <v>455</v>
      </c>
      <c r="N291" s="174">
        <f t="shared" si="15"/>
        <v>299</v>
      </c>
      <c r="O291" s="153">
        <f t="shared" si="13"/>
        <v>0.65714285714285714</v>
      </c>
    </row>
    <row r="292" spans="1:15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58"/>
      <c r="H292" s="173"/>
      <c r="I292" s="169"/>
      <c r="J292" s="175" t="str">
        <f t="shared" si="12"/>
        <v xml:space="preserve"> </v>
      </c>
      <c r="K292" s="169">
        <v>0</v>
      </c>
      <c r="L292" s="169"/>
      <c r="M292" s="173">
        <f t="shared" si="14"/>
        <v>0</v>
      </c>
      <c r="N292" s="169"/>
      <c r="O292" s="153" t="str">
        <f t="shared" si="13"/>
        <v xml:space="preserve"> </v>
      </c>
    </row>
    <row r="293" spans="1:15" ht="25.5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58"/>
      <c r="H293" s="173"/>
      <c r="I293" s="169"/>
      <c r="J293" s="175" t="str">
        <f t="shared" si="12"/>
        <v xml:space="preserve"> </v>
      </c>
      <c r="K293" s="169">
        <v>0</v>
      </c>
      <c r="L293" s="169"/>
      <c r="M293" s="173">
        <f t="shared" si="14"/>
        <v>0</v>
      </c>
      <c r="N293" s="169"/>
      <c r="O293" s="153" t="str">
        <f t="shared" si="13"/>
        <v xml:space="preserve"> </v>
      </c>
    </row>
    <row r="294" spans="1:15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58"/>
      <c r="H294" s="173"/>
      <c r="I294" s="169"/>
      <c r="J294" s="175" t="str">
        <f t="shared" si="12"/>
        <v xml:space="preserve"> </v>
      </c>
      <c r="K294" s="169">
        <v>0</v>
      </c>
      <c r="L294" s="169"/>
      <c r="M294" s="173">
        <f t="shared" si="14"/>
        <v>0</v>
      </c>
      <c r="N294" s="169"/>
      <c r="O294" s="153" t="str">
        <f t="shared" si="13"/>
        <v xml:space="preserve"> </v>
      </c>
    </row>
    <row r="295" spans="1:15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16">SUM(G292:G294)</f>
        <v>0</v>
      </c>
      <c r="H295" s="174">
        <f t="shared" si="16"/>
        <v>0</v>
      </c>
      <c r="I295" s="174">
        <f t="shared" ref="I295:N295" si="17">SUM(I292:I294)</f>
        <v>0</v>
      </c>
      <c r="J295" s="174">
        <f t="shared" si="17"/>
        <v>0</v>
      </c>
      <c r="K295" s="174">
        <f t="shared" si="17"/>
        <v>0</v>
      </c>
      <c r="L295" s="174">
        <f t="shared" si="17"/>
        <v>0</v>
      </c>
      <c r="M295" s="174">
        <f t="shared" si="17"/>
        <v>0</v>
      </c>
      <c r="N295" s="174">
        <f t="shared" si="17"/>
        <v>0</v>
      </c>
      <c r="O295" s="153" t="str">
        <f t="shared" si="13"/>
        <v xml:space="preserve"> </v>
      </c>
    </row>
    <row r="296" spans="1:15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360</v>
      </c>
      <c r="G296" s="59">
        <f t="shared" ref="G296:H296" si="18">G291+G295</f>
        <v>-93</v>
      </c>
      <c r="H296" s="174">
        <f t="shared" si="18"/>
        <v>267</v>
      </c>
      <c r="I296" s="174">
        <f t="shared" ref="I296:N296" si="19">I291+I295</f>
        <v>267</v>
      </c>
      <c r="J296" s="174">
        <f t="shared" si="19"/>
        <v>1</v>
      </c>
      <c r="K296" s="174">
        <f t="shared" si="19"/>
        <v>450</v>
      </c>
      <c r="L296" s="174">
        <f t="shared" si="19"/>
        <v>5</v>
      </c>
      <c r="M296" s="174">
        <f t="shared" si="19"/>
        <v>455</v>
      </c>
      <c r="N296" s="174">
        <f t="shared" si="19"/>
        <v>299</v>
      </c>
      <c r="O296" s="153">
        <f t="shared" si="13"/>
        <v>0.65714285714285714</v>
      </c>
    </row>
    <row r="297" spans="1:15" ht="25.5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97</v>
      </c>
      <c r="G297" s="59">
        <f t="shared" ref="G297:H297" si="20">SUM(G298:G304)</f>
        <v>0</v>
      </c>
      <c r="H297" s="174">
        <f t="shared" si="20"/>
        <v>97</v>
      </c>
      <c r="I297" s="174">
        <f t="shared" ref="I297:N297" si="21">SUM(I298:I304)</f>
        <v>97</v>
      </c>
      <c r="J297" s="174">
        <f t="shared" si="21"/>
        <v>3</v>
      </c>
      <c r="K297" s="174">
        <f t="shared" si="21"/>
        <v>122</v>
      </c>
      <c r="L297" s="174">
        <f t="shared" si="21"/>
        <v>0</v>
      </c>
      <c r="M297" s="174">
        <f t="shared" si="21"/>
        <v>122</v>
      </c>
      <c r="N297" s="174">
        <f t="shared" si="21"/>
        <v>88</v>
      </c>
      <c r="O297" s="153">
        <f t="shared" si="13"/>
        <v>0.72131147540983609</v>
      </c>
    </row>
    <row r="298" spans="1:15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>
        <v>97</v>
      </c>
      <c r="G298" s="58">
        <v>-23</v>
      </c>
      <c r="H298" s="173">
        <f>SUM(F298:G298)</f>
        <v>74</v>
      </c>
      <c r="I298" s="169">
        <v>74</v>
      </c>
      <c r="J298" s="175">
        <f t="shared" si="12"/>
        <v>1</v>
      </c>
      <c r="K298" s="169">
        <v>120</v>
      </c>
      <c r="L298" s="169"/>
      <c r="M298" s="173">
        <f t="shared" si="14"/>
        <v>120</v>
      </c>
      <c r="N298" s="169">
        <v>86</v>
      </c>
      <c r="O298" s="153">
        <f t="shared" si="13"/>
        <v>0.71666666666666667</v>
      </c>
    </row>
    <row r="299" spans="1:15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58"/>
      <c r="H299" s="173"/>
      <c r="I299" s="169"/>
      <c r="J299" s="175" t="str">
        <f t="shared" si="12"/>
        <v xml:space="preserve"> </v>
      </c>
      <c r="K299" s="169">
        <v>0</v>
      </c>
      <c r="L299" s="169"/>
      <c r="M299" s="173">
        <f t="shared" si="14"/>
        <v>0</v>
      </c>
      <c r="N299" s="169"/>
      <c r="O299" s="153" t="str">
        <f t="shared" si="13"/>
        <v xml:space="preserve"> </v>
      </c>
    </row>
    <row r="300" spans="1:15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58"/>
      <c r="H300" s="173"/>
      <c r="I300" s="169"/>
      <c r="J300" s="175" t="str">
        <f t="shared" si="12"/>
        <v xml:space="preserve"> </v>
      </c>
      <c r="K300" s="169">
        <v>0</v>
      </c>
      <c r="L300" s="169"/>
      <c r="M300" s="173">
        <f t="shared" si="14"/>
        <v>0</v>
      </c>
      <c r="N300" s="169"/>
      <c r="O300" s="153" t="str">
        <f t="shared" si="13"/>
        <v xml:space="preserve"> </v>
      </c>
    </row>
    <row r="301" spans="1:15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58">
        <v>14</v>
      </c>
      <c r="H301" s="173">
        <v>14</v>
      </c>
      <c r="I301" s="169">
        <v>14</v>
      </c>
      <c r="J301" s="175">
        <f t="shared" si="12"/>
        <v>1</v>
      </c>
      <c r="K301" s="169">
        <v>1</v>
      </c>
      <c r="L301" s="169"/>
      <c r="M301" s="173">
        <f t="shared" si="14"/>
        <v>1</v>
      </c>
      <c r="N301" s="169">
        <v>1</v>
      </c>
      <c r="O301" s="153">
        <f t="shared" si="13"/>
        <v>1</v>
      </c>
    </row>
    <row r="302" spans="1:15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58"/>
      <c r="H302" s="173"/>
      <c r="I302" s="169"/>
      <c r="J302" s="175" t="str">
        <f t="shared" si="12"/>
        <v xml:space="preserve"> </v>
      </c>
      <c r="K302" s="169">
        <v>0</v>
      </c>
      <c r="L302" s="169"/>
      <c r="M302" s="173">
        <f t="shared" si="14"/>
        <v>0</v>
      </c>
      <c r="N302" s="169"/>
      <c r="O302" s="153" t="str">
        <f t="shared" si="13"/>
        <v xml:space="preserve"> </v>
      </c>
    </row>
    <row r="303" spans="1:15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58"/>
      <c r="H303" s="173"/>
      <c r="I303" s="169"/>
      <c r="J303" s="175" t="str">
        <f t="shared" si="12"/>
        <v xml:space="preserve"> </v>
      </c>
      <c r="K303" s="169">
        <v>0</v>
      </c>
      <c r="L303" s="169"/>
      <c r="M303" s="173">
        <f t="shared" si="14"/>
        <v>0</v>
      </c>
      <c r="N303" s="169"/>
      <c r="O303" s="153" t="str">
        <f t="shared" si="13"/>
        <v xml:space="preserve"> </v>
      </c>
    </row>
    <row r="304" spans="1:15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58">
        <v>9</v>
      </c>
      <c r="H304" s="173">
        <v>9</v>
      </c>
      <c r="I304" s="169">
        <v>9</v>
      </c>
      <c r="J304" s="175">
        <f t="shared" si="12"/>
        <v>1</v>
      </c>
      <c r="K304" s="169">
        <v>1</v>
      </c>
      <c r="L304" s="169"/>
      <c r="M304" s="173">
        <f t="shared" si="14"/>
        <v>1</v>
      </c>
      <c r="N304" s="169">
        <v>1</v>
      </c>
      <c r="O304" s="153">
        <f t="shared" si="13"/>
        <v>1</v>
      </c>
    </row>
    <row r="305" spans="1:15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58"/>
      <c r="H305" s="173"/>
      <c r="I305" s="169"/>
      <c r="J305" s="175" t="str">
        <f t="shared" si="12"/>
        <v xml:space="preserve"> </v>
      </c>
      <c r="K305" s="169">
        <v>0</v>
      </c>
      <c r="L305" s="169"/>
      <c r="M305" s="173">
        <f t="shared" si="14"/>
        <v>0</v>
      </c>
      <c r="N305" s="169"/>
      <c r="O305" s="153" t="str">
        <f t="shared" si="13"/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58"/>
      <c r="H306" s="173"/>
      <c r="I306" s="169"/>
      <c r="J306" s="175" t="str">
        <f t="shared" si="12"/>
        <v xml:space="preserve"> </v>
      </c>
      <c r="K306" s="169">
        <v>0</v>
      </c>
      <c r="L306" s="169"/>
      <c r="M306" s="173">
        <f t="shared" si="14"/>
        <v>0</v>
      </c>
      <c r="N306" s="169"/>
      <c r="O306" s="153" t="str">
        <f t="shared" si="13"/>
        <v xml:space="preserve"> 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173"/>
      <c r="I307" s="169"/>
      <c r="J307" s="175" t="str">
        <f t="shared" si="12"/>
        <v xml:space="preserve"> </v>
      </c>
      <c r="K307" s="169">
        <v>0</v>
      </c>
      <c r="L307" s="169"/>
      <c r="M307" s="173">
        <f t="shared" si="14"/>
        <v>0</v>
      </c>
      <c r="N307" s="169"/>
      <c r="O307" s="153" t="str">
        <f t="shared" si="13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59">
        <f t="shared" ref="G308:M308" si="22">SUM(G305:G307)</f>
        <v>0</v>
      </c>
      <c r="H308" s="174">
        <f t="shared" si="22"/>
        <v>0</v>
      </c>
      <c r="I308" s="174">
        <f t="shared" si="22"/>
        <v>0</v>
      </c>
      <c r="J308" s="174">
        <f t="shared" si="22"/>
        <v>0</v>
      </c>
      <c r="K308" s="174">
        <f t="shared" si="22"/>
        <v>0</v>
      </c>
      <c r="L308" s="174">
        <f t="shared" si="22"/>
        <v>0</v>
      </c>
      <c r="M308" s="174">
        <f t="shared" si="22"/>
        <v>0</v>
      </c>
      <c r="N308" s="169"/>
      <c r="O308" s="153" t="str">
        <f t="shared" si="13"/>
        <v xml:space="preserve"> </v>
      </c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58"/>
      <c r="H309" s="173"/>
      <c r="I309" s="169"/>
      <c r="J309" s="175" t="str">
        <f t="shared" si="12"/>
        <v xml:space="preserve"> </v>
      </c>
      <c r="K309" s="169">
        <v>0</v>
      </c>
      <c r="L309" s="169"/>
      <c r="M309" s="173">
        <f t="shared" si="14"/>
        <v>0</v>
      </c>
      <c r="N309" s="169"/>
      <c r="O309" s="153" t="str">
        <f t="shared" si="13"/>
        <v xml:space="preserve"> </v>
      </c>
    </row>
    <row r="310" spans="1:15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58"/>
      <c r="H310" s="173"/>
      <c r="I310" s="169"/>
      <c r="J310" s="175" t="str">
        <f t="shared" si="12"/>
        <v xml:space="preserve"> </v>
      </c>
      <c r="K310" s="169">
        <v>0</v>
      </c>
      <c r="L310" s="169"/>
      <c r="M310" s="173">
        <f t="shared" si="14"/>
        <v>0</v>
      </c>
      <c r="N310" s="169"/>
      <c r="O310" s="153" t="str">
        <f t="shared" si="13"/>
        <v xml:space="preserve"> </v>
      </c>
    </row>
    <row r="311" spans="1:15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23">SUM(G309:G310)</f>
        <v>0</v>
      </c>
      <c r="H311" s="174">
        <f t="shared" si="23"/>
        <v>0</v>
      </c>
      <c r="I311" s="174">
        <f t="shared" si="23"/>
        <v>0</v>
      </c>
      <c r="J311" s="174">
        <f t="shared" si="23"/>
        <v>0</v>
      </c>
      <c r="K311" s="174">
        <f t="shared" si="23"/>
        <v>0</v>
      </c>
      <c r="L311" s="174">
        <f t="shared" si="23"/>
        <v>0</v>
      </c>
      <c r="M311" s="174">
        <f t="shared" si="23"/>
        <v>0</v>
      </c>
      <c r="N311" s="169"/>
      <c r="O311" s="153" t="str">
        <f t="shared" si="13"/>
        <v xml:space="preserve"> </v>
      </c>
    </row>
    <row r="312" spans="1:15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58"/>
      <c r="H312" s="173"/>
      <c r="I312" s="169"/>
      <c r="J312" s="175" t="str">
        <f t="shared" si="12"/>
        <v xml:space="preserve"> </v>
      </c>
      <c r="K312" s="169">
        <v>0</v>
      </c>
      <c r="L312" s="169"/>
      <c r="M312" s="173">
        <f t="shared" si="14"/>
        <v>0</v>
      </c>
      <c r="N312" s="169"/>
      <c r="O312" s="153" t="str">
        <f t="shared" si="13"/>
        <v xml:space="preserve"> </v>
      </c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173"/>
      <c r="I313" s="169"/>
      <c r="J313" s="175" t="str">
        <f t="shared" si="12"/>
        <v xml:space="preserve"> </v>
      </c>
      <c r="K313" s="169">
        <v>0</v>
      </c>
      <c r="L313" s="169"/>
      <c r="M313" s="173">
        <f t="shared" si="14"/>
        <v>0</v>
      </c>
      <c r="N313" s="169"/>
      <c r="O313" s="153" t="str">
        <f t="shared" si="13"/>
        <v xml:space="preserve"> </v>
      </c>
    </row>
    <row r="314" spans="1:15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/>
      <c r="H314" s="173"/>
      <c r="I314" s="169"/>
      <c r="J314" s="175" t="str">
        <f t="shared" si="12"/>
        <v xml:space="preserve"> </v>
      </c>
      <c r="K314" s="169">
        <v>0</v>
      </c>
      <c r="L314" s="169"/>
      <c r="M314" s="173">
        <f t="shared" si="14"/>
        <v>0</v>
      </c>
      <c r="N314" s="169"/>
      <c r="O314" s="153" t="str">
        <f t="shared" si="13"/>
        <v xml:space="preserve"> </v>
      </c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173"/>
      <c r="I315" s="169"/>
      <c r="J315" s="175" t="str">
        <f t="shared" si="12"/>
        <v xml:space="preserve"> </v>
      </c>
      <c r="K315" s="169">
        <v>0</v>
      </c>
      <c r="L315" s="169"/>
      <c r="M315" s="173">
        <f t="shared" si="14"/>
        <v>0</v>
      </c>
      <c r="N315" s="169"/>
      <c r="O315" s="153" t="str">
        <f t="shared" si="13"/>
        <v xml:space="preserve"> </v>
      </c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58"/>
      <c r="H316" s="173"/>
      <c r="I316" s="169"/>
      <c r="J316" s="175" t="str">
        <f t="shared" si="12"/>
        <v xml:space="preserve"> </v>
      </c>
      <c r="K316" s="169">
        <v>0</v>
      </c>
      <c r="L316" s="169"/>
      <c r="M316" s="173">
        <f t="shared" si="14"/>
        <v>0</v>
      </c>
      <c r="N316" s="169"/>
      <c r="O316" s="153" t="str">
        <f t="shared" si="13"/>
        <v xml:space="preserve"> </v>
      </c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186"/>
      <c r="I317" s="169"/>
      <c r="J317" s="175" t="str">
        <f t="shared" si="12"/>
        <v xml:space="preserve"> </v>
      </c>
      <c r="K317" s="169">
        <v>0</v>
      </c>
      <c r="L317" s="169"/>
      <c r="M317" s="173">
        <f t="shared" si="14"/>
        <v>0</v>
      </c>
      <c r="N317" s="169"/>
      <c r="O317" s="153" t="str">
        <f t="shared" si="13"/>
        <v xml:space="preserve"> </v>
      </c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173"/>
      <c r="I318" s="169"/>
      <c r="J318" s="175" t="str">
        <f t="shared" si="12"/>
        <v xml:space="preserve"> </v>
      </c>
      <c r="K318" s="169">
        <v>0</v>
      </c>
      <c r="L318" s="169"/>
      <c r="M318" s="173">
        <f t="shared" si="14"/>
        <v>0</v>
      </c>
      <c r="N318" s="169"/>
      <c r="O318" s="153" t="str">
        <f t="shared" si="13"/>
        <v xml:space="preserve"> </v>
      </c>
    </row>
    <row r="319" spans="1:15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173"/>
      <c r="I319" s="169"/>
      <c r="J319" s="175" t="str">
        <f t="shared" si="12"/>
        <v xml:space="preserve"> </v>
      </c>
      <c r="K319" s="169">
        <v>0</v>
      </c>
      <c r="L319" s="169"/>
      <c r="M319" s="173">
        <f t="shared" si="14"/>
        <v>0</v>
      </c>
      <c r="N319" s="169"/>
      <c r="O319" s="153" t="str">
        <f t="shared" si="13"/>
        <v xml:space="preserve"> </v>
      </c>
    </row>
    <row r="320" spans="1:15" hidden="1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58"/>
      <c r="H320" s="173"/>
      <c r="I320" s="169"/>
      <c r="J320" s="175" t="str">
        <f t="shared" si="12"/>
        <v xml:space="preserve"> </v>
      </c>
      <c r="K320" s="169">
        <v>0</v>
      </c>
      <c r="L320" s="169"/>
      <c r="M320" s="173">
        <f t="shared" si="14"/>
        <v>0</v>
      </c>
      <c r="N320" s="169"/>
      <c r="O320" s="153" t="str">
        <f t="shared" si="13"/>
        <v xml:space="preserve"> </v>
      </c>
    </row>
    <row r="321" spans="1:15" hidden="1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12"/>
        <v xml:space="preserve"> </v>
      </c>
      <c r="K321" s="169">
        <v>0</v>
      </c>
      <c r="L321" s="169"/>
      <c r="M321" s="173">
        <f t="shared" si="14"/>
        <v>0</v>
      </c>
      <c r="N321" s="169"/>
      <c r="O321" s="153" t="str">
        <f t="shared" si="13"/>
        <v xml:space="preserve"> </v>
      </c>
    </row>
    <row r="322" spans="1:15" hidden="1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0</v>
      </c>
      <c r="G322" s="59">
        <f t="shared" ref="G322:M322" si="24">SUM(G312:G320)</f>
        <v>0</v>
      </c>
      <c r="H322" s="174">
        <f t="shared" si="24"/>
        <v>0</v>
      </c>
      <c r="I322" s="174">
        <f t="shared" si="24"/>
        <v>0</v>
      </c>
      <c r="J322" s="174">
        <f t="shared" si="24"/>
        <v>0</v>
      </c>
      <c r="K322" s="174">
        <f t="shared" si="24"/>
        <v>0</v>
      </c>
      <c r="L322" s="174">
        <f t="shared" si="24"/>
        <v>0</v>
      </c>
      <c r="M322" s="174">
        <f t="shared" si="24"/>
        <v>0</v>
      </c>
      <c r="N322" s="169"/>
      <c r="O322" s="153" t="str">
        <f t="shared" si="13"/>
        <v xml:space="preserve"> </v>
      </c>
    </row>
    <row r="323" spans="1:15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173"/>
      <c r="I323" s="169"/>
      <c r="J323" s="175" t="str">
        <f t="shared" si="12"/>
        <v xml:space="preserve"> </v>
      </c>
      <c r="K323" s="169">
        <v>0</v>
      </c>
      <c r="L323" s="169"/>
      <c r="M323" s="173">
        <f t="shared" si="14"/>
        <v>0</v>
      </c>
      <c r="N323" s="169"/>
      <c r="O323" s="153" t="str">
        <f t="shared" si="13"/>
        <v xml:space="preserve"> </v>
      </c>
    </row>
    <row r="324" spans="1:15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73"/>
      <c r="I324" s="169"/>
      <c r="J324" s="175" t="str">
        <f t="shared" si="12"/>
        <v xml:space="preserve"> </v>
      </c>
      <c r="K324" s="169">
        <v>0</v>
      </c>
      <c r="L324" s="169"/>
      <c r="M324" s="173">
        <f t="shared" si="14"/>
        <v>0</v>
      </c>
      <c r="N324" s="169"/>
      <c r="O324" s="153" t="str">
        <f t="shared" si="13"/>
        <v xml:space="preserve"> </v>
      </c>
    </row>
    <row r="325" spans="1:15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25">SUM(G323:G324)</f>
        <v>0</v>
      </c>
      <c r="H325" s="174">
        <f t="shared" si="25"/>
        <v>0</v>
      </c>
      <c r="I325" s="174">
        <f t="shared" si="25"/>
        <v>0</v>
      </c>
      <c r="J325" s="174">
        <f t="shared" si="25"/>
        <v>0</v>
      </c>
      <c r="K325" s="174">
        <f t="shared" si="25"/>
        <v>0</v>
      </c>
      <c r="L325" s="174">
        <f t="shared" si="25"/>
        <v>0</v>
      </c>
      <c r="M325" s="174">
        <f t="shared" si="25"/>
        <v>0</v>
      </c>
      <c r="N325" s="169"/>
      <c r="O325" s="153" t="str">
        <f t="shared" si="13"/>
        <v xml:space="preserve"> 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/>
      <c r="G326" s="58"/>
      <c r="H326" s="173"/>
      <c r="I326" s="169"/>
      <c r="J326" s="175" t="str">
        <f t="shared" si="12"/>
        <v xml:space="preserve"> </v>
      </c>
      <c r="K326" s="169">
        <v>0</v>
      </c>
      <c r="L326" s="169"/>
      <c r="M326" s="173">
        <f t="shared" si="14"/>
        <v>0</v>
      </c>
      <c r="N326" s="169"/>
      <c r="O326" s="153" t="str">
        <f t="shared" si="13"/>
        <v xml:space="preserve"> </v>
      </c>
    </row>
    <row r="327" spans="1:15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73"/>
      <c r="I327" s="169"/>
      <c r="J327" s="175" t="str">
        <f t="shared" si="12"/>
        <v xml:space="preserve"> </v>
      </c>
      <c r="K327" s="169">
        <v>0</v>
      </c>
      <c r="L327" s="169"/>
      <c r="M327" s="173">
        <f t="shared" si="14"/>
        <v>0</v>
      </c>
      <c r="N327" s="169"/>
      <c r="O327" s="153" t="str">
        <f t="shared" si="13"/>
        <v xml:space="preserve"> </v>
      </c>
    </row>
    <row r="328" spans="1:15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73"/>
      <c r="I328" s="169"/>
      <c r="J328" s="175" t="str">
        <f t="shared" si="12"/>
        <v xml:space="preserve"> </v>
      </c>
      <c r="K328" s="169">
        <v>0</v>
      </c>
      <c r="L328" s="169"/>
      <c r="M328" s="173">
        <f t="shared" si="14"/>
        <v>0</v>
      </c>
      <c r="N328" s="169"/>
      <c r="O328" s="153" t="str">
        <f t="shared" si="13"/>
        <v xml:space="preserve"> </v>
      </c>
    </row>
    <row r="329" spans="1:15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73"/>
      <c r="I329" s="169"/>
      <c r="J329" s="175" t="str">
        <f t="shared" si="12"/>
        <v xml:space="preserve"> </v>
      </c>
      <c r="K329" s="169">
        <v>0</v>
      </c>
      <c r="L329" s="169"/>
      <c r="M329" s="173">
        <f t="shared" si="14"/>
        <v>0</v>
      </c>
      <c r="N329" s="169"/>
      <c r="O329" s="153" t="str">
        <f t="shared" si="13"/>
        <v xml:space="preserve"> </v>
      </c>
    </row>
    <row r="330" spans="1:15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73"/>
      <c r="I330" s="169"/>
      <c r="J330" s="175" t="str">
        <f t="shared" si="12"/>
        <v xml:space="preserve"> </v>
      </c>
      <c r="K330" s="169">
        <v>0</v>
      </c>
      <c r="L330" s="169"/>
      <c r="M330" s="173">
        <f t="shared" si="14"/>
        <v>0</v>
      </c>
      <c r="N330" s="169"/>
      <c r="O330" s="153" t="str">
        <f t="shared" si="13"/>
        <v xml:space="preserve"> </v>
      </c>
    </row>
    <row r="331" spans="1:15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73"/>
      <c r="I331" s="169"/>
      <c r="J331" s="175" t="str">
        <f t="shared" si="12"/>
        <v xml:space="preserve"> </v>
      </c>
      <c r="K331" s="169">
        <v>0</v>
      </c>
      <c r="L331" s="169"/>
      <c r="M331" s="173">
        <f t="shared" si="14"/>
        <v>0</v>
      </c>
      <c r="N331" s="169"/>
      <c r="O331" s="153" t="str">
        <f t="shared" si="13"/>
        <v xml:space="preserve"> </v>
      </c>
    </row>
    <row r="332" spans="1:15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73"/>
      <c r="I332" s="169"/>
      <c r="J332" s="175" t="str">
        <f t="shared" si="12"/>
        <v xml:space="preserve"> </v>
      </c>
      <c r="K332" s="169">
        <v>0</v>
      </c>
      <c r="L332" s="169"/>
      <c r="M332" s="173">
        <f t="shared" si="14"/>
        <v>0</v>
      </c>
      <c r="N332" s="169"/>
      <c r="O332" s="153" t="str">
        <f t="shared" si="13"/>
        <v xml:space="preserve"> </v>
      </c>
    </row>
    <row r="333" spans="1:15" ht="25.5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73"/>
      <c r="I333" s="169"/>
      <c r="J333" s="175" t="str">
        <f t="shared" si="12"/>
        <v xml:space="preserve"> </v>
      </c>
      <c r="K333" s="169">
        <v>0</v>
      </c>
      <c r="L333" s="169"/>
      <c r="M333" s="173">
        <f t="shared" si="14"/>
        <v>0</v>
      </c>
      <c r="N333" s="169"/>
      <c r="O333" s="153" t="str">
        <f t="shared" si="13"/>
        <v xml:space="preserve"> </v>
      </c>
    </row>
    <row r="334" spans="1:15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73"/>
      <c r="I334" s="169"/>
      <c r="J334" s="175" t="str">
        <f t="shared" si="12"/>
        <v xml:space="preserve"> </v>
      </c>
      <c r="K334" s="169">
        <v>0</v>
      </c>
      <c r="L334" s="169"/>
      <c r="M334" s="173">
        <f t="shared" si="14"/>
        <v>0</v>
      </c>
      <c r="N334" s="169"/>
      <c r="O334" s="153" t="str">
        <f t="shared" si="13"/>
        <v xml:space="preserve"> </v>
      </c>
    </row>
    <row r="335" spans="1:15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73"/>
      <c r="I335" s="169"/>
      <c r="J335" s="175" t="str">
        <f t="shared" si="12"/>
        <v xml:space="preserve"> </v>
      </c>
      <c r="K335" s="169">
        <v>0</v>
      </c>
      <c r="L335" s="169"/>
      <c r="M335" s="173">
        <f t="shared" si="14"/>
        <v>0</v>
      </c>
      <c r="N335" s="169"/>
      <c r="O335" s="153" t="str">
        <f t="shared" si="13"/>
        <v xml:space="preserve"> 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0</v>
      </c>
      <c r="G336" s="59">
        <f t="shared" ref="G336" si="26">G326+G327+G328+G331+G335</f>
        <v>0</v>
      </c>
      <c r="H336" s="174">
        <f>H326+H327+H328+H331+H335</f>
        <v>0</v>
      </c>
      <c r="I336" s="174">
        <f t="shared" ref="I336:M336" si="27">I326+I327+I328+I331+I335</f>
        <v>0</v>
      </c>
      <c r="J336" s="174" t="e">
        <f t="shared" si="27"/>
        <v>#VALUE!</v>
      </c>
      <c r="K336" s="174">
        <f t="shared" si="27"/>
        <v>0</v>
      </c>
      <c r="L336" s="174">
        <f t="shared" si="27"/>
        <v>0</v>
      </c>
      <c r="M336" s="174">
        <f t="shared" si="27"/>
        <v>0</v>
      </c>
      <c r="N336" s="174">
        <f t="shared" ref="N336" si="28">N326+N327+N328+N331+N335</f>
        <v>0</v>
      </c>
      <c r="O336" s="153" t="str">
        <f t="shared" si="13"/>
        <v xml:space="preserve"> 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0</v>
      </c>
      <c r="G337" s="59">
        <f t="shared" ref="G337:H337" si="29">G308+G311+G322+G325+G336</f>
        <v>0</v>
      </c>
      <c r="H337" s="174">
        <f t="shared" si="29"/>
        <v>0</v>
      </c>
      <c r="I337" s="174">
        <f t="shared" ref="I337:M337" si="30">I308+I311+I322+I325+I336</f>
        <v>0</v>
      </c>
      <c r="J337" s="174" t="e">
        <f t="shared" si="30"/>
        <v>#VALUE!</v>
      </c>
      <c r="K337" s="174">
        <f t="shared" si="30"/>
        <v>0</v>
      </c>
      <c r="L337" s="174">
        <f t="shared" si="30"/>
        <v>0</v>
      </c>
      <c r="M337" s="174">
        <f t="shared" si="30"/>
        <v>0</v>
      </c>
      <c r="N337" s="174">
        <f t="shared" ref="N337" si="31">N308+N311+N322+N325+N336</f>
        <v>0</v>
      </c>
      <c r="O337" s="153" t="str">
        <f t="shared" si="13"/>
        <v xml:space="preserve"> 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12"/>
        <v xml:space="preserve"> </v>
      </c>
      <c r="K338" s="169">
        <v>0</v>
      </c>
      <c r="L338" s="169"/>
      <c r="M338" s="173">
        <f t="shared" si="14"/>
        <v>0</v>
      </c>
      <c r="N338" s="169"/>
      <c r="O338" s="153" t="str">
        <f t="shared" si="13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32">SUM(G340:G355)</f>
        <v>0</v>
      </c>
      <c r="H339" s="176">
        <f t="shared" si="32"/>
        <v>0</v>
      </c>
      <c r="I339" s="176">
        <f t="shared" ref="I339" si="33">SUM(I340:I355)</f>
        <v>0</v>
      </c>
      <c r="J339" s="175" t="str">
        <f t="shared" si="12"/>
        <v xml:space="preserve"> </v>
      </c>
      <c r="K339" s="169">
        <v>0</v>
      </c>
      <c r="L339" s="169"/>
      <c r="M339" s="173">
        <f t="shared" si="14"/>
        <v>0</v>
      </c>
      <c r="N339" s="169"/>
      <c r="O339" s="153" t="str">
        <f t="shared" si="13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12"/>
        <v xml:space="preserve"> </v>
      </c>
      <c r="K340" s="169">
        <v>0</v>
      </c>
      <c r="L340" s="169"/>
      <c r="M340" s="173">
        <f t="shared" si="14"/>
        <v>0</v>
      </c>
      <c r="N340" s="169"/>
      <c r="O340" s="153" t="str">
        <f t="shared" si="13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ref="J341:J404" si="34">IF(H341=0," ",I341/H341)</f>
        <v xml:space="preserve"> </v>
      </c>
      <c r="K341" s="169">
        <v>0</v>
      </c>
      <c r="L341" s="169"/>
      <c r="M341" s="173">
        <f t="shared" si="14"/>
        <v>0</v>
      </c>
      <c r="N341" s="169"/>
      <c r="O341" s="153" t="str">
        <f t="shared" ref="O341:O404" si="35">IF(M341=0," ",N341/M341)</f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34"/>
        <v xml:space="preserve"> </v>
      </c>
      <c r="K342" s="169">
        <v>0</v>
      </c>
      <c r="L342" s="169"/>
      <c r="M342" s="173">
        <f t="shared" ref="M342:M405" si="36">SUM(K342:L342)</f>
        <v>0</v>
      </c>
      <c r="N342" s="169"/>
      <c r="O342" s="153" t="str">
        <f t="shared" si="35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34"/>
        <v xml:space="preserve"> </v>
      </c>
      <c r="K343" s="169">
        <v>0</v>
      </c>
      <c r="L343" s="169"/>
      <c r="M343" s="173">
        <f t="shared" si="36"/>
        <v>0</v>
      </c>
      <c r="N343" s="169"/>
      <c r="O343" s="153" t="str">
        <f t="shared" si="35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34"/>
        <v xml:space="preserve"> </v>
      </c>
      <c r="K344" s="169">
        <v>0</v>
      </c>
      <c r="L344" s="169"/>
      <c r="M344" s="173">
        <f t="shared" si="36"/>
        <v>0</v>
      </c>
      <c r="N344" s="169"/>
      <c r="O344" s="153" t="str">
        <f t="shared" si="35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34"/>
        <v xml:space="preserve"> </v>
      </c>
      <c r="K345" s="169">
        <v>0</v>
      </c>
      <c r="L345" s="169"/>
      <c r="M345" s="173">
        <f t="shared" si="36"/>
        <v>0</v>
      </c>
      <c r="N345" s="169"/>
      <c r="O345" s="153" t="str">
        <f t="shared" si="35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34"/>
        <v xml:space="preserve"> </v>
      </c>
      <c r="K346" s="169">
        <v>0</v>
      </c>
      <c r="L346" s="169"/>
      <c r="M346" s="173">
        <f t="shared" si="36"/>
        <v>0</v>
      </c>
      <c r="N346" s="169"/>
      <c r="O346" s="153" t="str">
        <f t="shared" si="35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34"/>
        <v xml:space="preserve"> </v>
      </c>
      <c r="K347" s="169">
        <v>0</v>
      </c>
      <c r="L347" s="169"/>
      <c r="M347" s="173">
        <f t="shared" si="36"/>
        <v>0</v>
      </c>
      <c r="N347" s="169"/>
      <c r="O347" s="153" t="str">
        <f t="shared" si="35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34"/>
        <v xml:space="preserve"> </v>
      </c>
      <c r="K348" s="169">
        <v>0</v>
      </c>
      <c r="L348" s="169"/>
      <c r="M348" s="173">
        <f t="shared" si="36"/>
        <v>0</v>
      </c>
      <c r="N348" s="169"/>
      <c r="O348" s="153" t="str">
        <f t="shared" si="35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34"/>
        <v xml:space="preserve"> </v>
      </c>
      <c r="K349" s="169">
        <v>0</v>
      </c>
      <c r="L349" s="169"/>
      <c r="M349" s="173">
        <f t="shared" si="36"/>
        <v>0</v>
      </c>
      <c r="N349" s="169"/>
      <c r="O349" s="153" t="str">
        <f t="shared" si="35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34"/>
        <v xml:space="preserve"> </v>
      </c>
      <c r="K350" s="169">
        <v>0</v>
      </c>
      <c r="L350" s="169"/>
      <c r="M350" s="173">
        <f t="shared" si="36"/>
        <v>0</v>
      </c>
      <c r="N350" s="169"/>
      <c r="O350" s="153" t="str">
        <f t="shared" si="35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34"/>
        <v xml:space="preserve"> </v>
      </c>
      <c r="K351" s="169">
        <v>0</v>
      </c>
      <c r="L351" s="169"/>
      <c r="M351" s="173">
        <f t="shared" si="36"/>
        <v>0</v>
      </c>
      <c r="N351" s="169"/>
      <c r="O351" s="153" t="str">
        <f t="shared" si="35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34"/>
        <v xml:space="preserve"> </v>
      </c>
      <c r="K352" s="169">
        <v>0</v>
      </c>
      <c r="L352" s="169"/>
      <c r="M352" s="173">
        <f t="shared" si="36"/>
        <v>0</v>
      </c>
      <c r="N352" s="169"/>
      <c r="O352" s="153" t="str">
        <f t="shared" si="35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34"/>
        <v xml:space="preserve"> </v>
      </c>
      <c r="K353" s="169">
        <v>0</v>
      </c>
      <c r="L353" s="169"/>
      <c r="M353" s="173">
        <f t="shared" si="36"/>
        <v>0</v>
      </c>
      <c r="N353" s="169"/>
      <c r="O353" s="153" t="str">
        <f t="shared" si="35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34"/>
        <v xml:space="preserve"> </v>
      </c>
      <c r="K354" s="169">
        <v>0</v>
      </c>
      <c r="L354" s="169"/>
      <c r="M354" s="173">
        <f t="shared" si="36"/>
        <v>0</v>
      </c>
      <c r="N354" s="169"/>
      <c r="O354" s="153" t="str">
        <f t="shared" si="35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34"/>
        <v xml:space="preserve"> </v>
      </c>
      <c r="K355" s="169">
        <v>0</v>
      </c>
      <c r="L355" s="169"/>
      <c r="M355" s="173">
        <f t="shared" si="36"/>
        <v>0</v>
      </c>
      <c r="N355" s="169"/>
      <c r="O355" s="153" t="str">
        <f t="shared" si="35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34"/>
        <v xml:space="preserve"> </v>
      </c>
      <c r="K356" s="169">
        <v>0</v>
      </c>
      <c r="L356" s="169"/>
      <c r="M356" s="173">
        <f t="shared" si="36"/>
        <v>0</v>
      </c>
      <c r="N356" s="169"/>
      <c r="O356" s="153" t="str">
        <f t="shared" si="35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34"/>
        <v xml:space="preserve"> </v>
      </c>
      <c r="K357" s="169">
        <v>0</v>
      </c>
      <c r="L357" s="169"/>
      <c r="M357" s="173">
        <f t="shared" si="36"/>
        <v>0</v>
      </c>
      <c r="N357" s="169"/>
      <c r="O357" s="153" t="str">
        <f t="shared" si="35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si="34"/>
        <v xml:space="preserve"> </v>
      </c>
      <c r="K358" s="169">
        <v>0</v>
      </c>
      <c r="L358" s="169"/>
      <c r="M358" s="173">
        <f t="shared" si="36"/>
        <v>0</v>
      </c>
      <c r="N358" s="169"/>
      <c r="O358" s="153" t="str">
        <f t="shared" si="35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34"/>
        <v xml:space="preserve"> </v>
      </c>
      <c r="K359" s="169">
        <v>0</v>
      </c>
      <c r="L359" s="169"/>
      <c r="M359" s="173">
        <f t="shared" si="36"/>
        <v>0</v>
      </c>
      <c r="N359" s="169"/>
      <c r="O359" s="153" t="str">
        <f t="shared" si="35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37">SUM(G361:G369)</f>
        <v>0</v>
      </c>
      <c r="H360" s="176">
        <f t="shared" si="37"/>
        <v>0</v>
      </c>
      <c r="I360" s="176">
        <f t="shared" ref="I360" si="38">SUM(I361:I369)</f>
        <v>0</v>
      </c>
      <c r="J360" s="175" t="str">
        <f t="shared" si="34"/>
        <v xml:space="preserve"> </v>
      </c>
      <c r="K360" s="169">
        <v>0</v>
      </c>
      <c r="L360" s="169"/>
      <c r="M360" s="173">
        <f t="shared" si="36"/>
        <v>0</v>
      </c>
      <c r="N360" s="169"/>
      <c r="O360" s="153" t="str">
        <f t="shared" si="35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34"/>
        <v xml:space="preserve"> </v>
      </c>
      <c r="K361" s="169">
        <v>0</v>
      </c>
      <c r="L361" s="169"/>
      <c r="M361" s="173">
        <f t="shared" si="36"/>
        <v>0</v>
      </c>
      <c r="N361" s="169"/>
      <c r="O361" s="153" t="str">
        <f t="shared" si="35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34"/>
        <v xml:space="preserve"> </v>
      </c>
      <c r="K362" s="169">
        <v>0</v>
      </c>
      <c r="L362" s="169"/>
      <c r="M362" s="173">
        <f t="shared" si="36"/>
        <v>0</v>
      </c>
      <c r="N362" s="169"/>
      <c r="O362" s="153" t="str">
        <f t="shared" si="35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34"/>
        <v xml:space="preserve"> </v>
      </c>
      <c r="K363" s="169">
        <v>0</v>
      </c>
      <c r="L363" s="169"/>
      <c r="M363" s="173">
        <f t="shared" si="36"/>
        <v>0</v>
      </c>
      <c r="N363" s="169"/>
      <c r="O363" s="153" t="str">
        <f t="shared" si="35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34"/>
        <v xml:space="preserve"> </v>
      </c>
      <c r="K364" s="169">
        <v>0</v>
      </c>
      <c r="L364" s="169"/>
      <c r="M364" s="173">
        <f t="shared" si="36"/>
        <v>0</v>
      </c>
      <c r="N364" s="169"/>
      <c r="O364" s="153" t="str">
        <f t="shared" si="35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34"/>
        <v xml:space="preserve"> </v>
      </c>
      <c r="K365" s="169">
        <v>0</v>
      </c>
      <c r="L365" s="169"/>
      <c r="M365" s="173">
        <f t="shared" si="36"/>
        <v>0</v>
      </c>
      <c r="N365" s="169"/>
      <c r="O365" s="153" t="str">
        <f t="shared" si="35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34"/>
        <v xml:space="preserve"> </v>
      </c>
      <c r="K366" s="169">
        <v>0</v>
      </c>
      <c r="L366" s="169"/>
      <c r="M366" s="173">
        <f t="shared" si="36"/>
        <v>0</v>
      </c>
      <c r="N366" s="169"/>
      <c r="O366" s="153" t="str">
        <f t="shared" si="35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34"/>
        <v xml:space="preserve"> </v>
      </c>
      <c r="K367" s="169">
        <v>0</v>
      </c>
      <c r="L367" s="169"/>
      <c r="M367" s="173">
        <f t="shared" si="36"/>
        <v>0</v>
      </c>
      <c r="N367" s="169"/>
      <c r="O367" s="153" t="str">
        <f t="shared" si="35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34"/>
        <v xml:space="preserve"> </v>
      </c>
      <c r="K368" s="169">
        <v>0</v>
      </c>
      <c r="L368" s="169"/>
      <c r="M368" s="173">
        <f t="shared" si="36"/>
        <v>0</v>
      </c>
      <c r="N368" s="169"/>
      <c r="O368" s="153" t="str">
        <f t="shared" si="35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34"/>
        <v xml:space="preserve"> </v>
      </c>
      <c r="K369" s="169">
        <v>0</v>
      </c>
      <c r="L369" s="169"/>
      <c r="M369" s="173">
        <f t="shared" si="36"/>
        <v>0</v>
      </c>
      <c r="N369" s="169"/>
      <c r="O369" s="153" t="str">
        <f t="shared" si="35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39">SUM(G371:G379)</f>
        <v>0</v>
      </c>
      <c r="H370" s="179">
        <f t="shared" si="39"/>
        <v>0</v>
      </c>
      <c r="I370" s="179">
        <f t="shared" ref="I370" si="40">SUM(I371:I379)</f>
        <v>0</v>
      </c>
      <c r="J370" s="175" t="str">
        <f t="shared" si="34"/>
        <v xml:space="preserve"> </v>
      </c>
      <c r="K370" s="169">
        <v>0</v>
      </c>
      <c r="L370" s="169"/>
      <c r="M370" s="173">
        <f t="shared" si="36"/>
        <v>0</v>
      </c>
      <c r="N370" s="169"/>
      <c r="O370" s="153" t="str">
        <f t="shared" si="35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34"/>
        <v xml:space="preserve"> </v>
      </c>
      <c r="K371" s="169">
        <v>0</v>
      </c>
      <c r="L371" s="169"/>
      <c r="M371" s="173">
        <f t="shared" si="36"/>
        <v>0</v>
      </c>
      <c r="N371" s="169"/>
      <c r="O371" s="153" t="str">
        <f t="shared" si="35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34"/>
        <v xml:space="preserve"> </v>
      </c>
      <c r="K372" s="169">
        <v>0</v>
      </c>
      <c r="L372" s="169"/>
      <c r="M372" s="173">
        <f t="shared" si="36"/>
        <v>0</v>
      </c>
      <c r="N372" s="169"/>
      <c r="O372" s="153" t="str">
        <f t="shared" si="35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34"/>
        <v xml:space="preserve"> </v>
      </c>
      <c r="K373" s="169">
        <v>0</v>
      </c>
      <c r="L373" s="169"/>
      <c r="M373" s="173">
        <f t="shared" si="36"/>
        <v>0</v>
      </c>
      <c r="N373" s="169"/>
      <c r="O373" s="153" t="str">
        <f t="shared" si="35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34"/>
        <v xml:space="preserve"> </v>
      </c>
      <c r="K374" s="169">
        <v>0</v>
      </c>
      <c r="L374" s="169"/>
      <c r="M374" s="173">
        <f t="shared" si="36"/>
        <v>0</v>
      </c>
      <c r="N374" s="169"/>
      <c r="O374" s="153" t="str">
        <f t="shared" si="35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34"/>
        <v xml:space="preserve"> </v>
      </c>
      <c r="K375" s="169">
        <v>0</v>
      </c>
      <c r="L375" s="169"/>
      <c r="M375" s="173">
        <f t="shared" si="36"/>
        <v>0</v>
      </c>
      <c r="N375" s="169"/>
      <c r="O375" s="153" t="str">
        <f t="shared" si="35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34"/>
        <v xml:space="preserve"> </v>
      </c>
      <c r="K376" s="169">
        <v>0</v>
      </c>
      <c r="L376" s="169"/>
      <c r="M376" s="173">
        <f t="shared" si="36"/>
        <v>0</v>
      </c>
      <c r="N376" s="169"/>
      <c r="O376" s="153" t="str">
        <f t="shared" si="35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34"/>
        <v xml:space="preserve"> </v>
      </c>
      <c r="K377" s="169">
        <v>0</v>
      </c>
      <c r="L377" s="169"/>
      <c r="M377" s="173">
        <f t="shared" si="36"/>
        <v>0</v>
      </c>
      <c r="N377" s="169"/>
      <c r="O377" s="153" t="str">
        <f t="shared" si="35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34"/>
        <v xml:space="preserve"> </v>
      </c>
      <c r="K378" s="169">
        <v>0</v>
      </c>
      <c r="L378" s="169"/>
      <c r="M378" s="173">
        <f t="shared" si="36"/>
        <v>0</v>
      </c>
      <c r="N378" s="169"/>
      <c r="O378" s="153" t="str">
        <f t="shared" si="35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34"/>
        <v xml:space="preserve"> </v>
      </c>
      <c r="K379" s="169">
        <v>0</v>
      </c>
      <c r="L379" s="169"/>
      <c r="M379" s="173">
        <f t="shared" si="36"/>
        <v>0</v>
      </c>
      <c r="N379" s="169"/>
      <c r="O379" s="153" t="str">
        <f t="shared" si="35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41">SUM(G381:G386)</f>
        <v>0</v>
      </c>
      <c r="H380" s="176">
        <f t="shared" si="41"/>
        <v>0</v>
      </c>
      <c r="I380" s="176">
        <f t="shared" ref="I380" si="42">SUM(I381:I386)</f>
        <v>0</v>
      </c>
      <c r="J380" s="175" t="str">
        <f t="shared" si="34"/>
        <v xml:space="preserve"> </v>
      </c>
      <c r="K380" s="169">
        <v>0</v>
      </c>
      <c r="L380" s="169"/>
      <c r="M380" s="173">
        <f t="shared" si="36"/>
        <v>0</v>
      </c>
      <c r="N380" s="169"/>
      <c r="O380" s="153" t="str">
        <f t="shared" si="35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34"/>
        <v xml:space="preserve"> </v>
      </c>
      <c r="K381" s="169">
        <v>0</v>
      </c>
      <c r="L381" s="169"/>
      <c r="M381" s="173">
        <f t="shared" si="36"/>
        <v>0</v>
      </c>
      <c r="N381" s="169"/>
      <c r="O381" s="153" t="str">
        <f t="shared" si="35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34"/>
        <v xml:space="preserve"> </v>
      </c>
      <c r="K382" s="169">
        <v>0</v>
      </c>
      <c r="L382" s="169"/>
      <c r="M382" s="173">
        <f t="shared" si="36"/>
        <v>0</v>
      </c>
      <c r="N382" s="169"/>
      <c r="O382" s="153" t="str">
        <f t="shared" si="35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si="34"/>
        <v xml:space="preserve"> </v>
      </c>
      <c r="K383" s="169">
        <v>0</v>
      </c>
      <c r="L383" s="169"/>
      <c r="M383" s="173">
        <f t="shared" si="36"/>
        <v>0</v>
      </c>
      <c r="N383" s="169"/>
      <c r="O383" s="153" t="str">
        <f t="shared" si="35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34"/>
        <v xml:space="preserve"> </v>
      </c>
      <c r="K384" s="169">
        <v>0</v>
      </c>
      <c r="L384" s="169"/>
      <c r="M384" s="173">
        <f t="shared" si="36"/>
        <v>0</v>
      </c>
      <c r="N384" s="169"/>
      <c r="O384" s="153" t="str">
        <f t="shared" si="35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34"/>
        <v xml:space="preserve"> </v>
      </c>
      <c r="K385" s="169">
        <v>0</v>
      </c>
      <c r="L385" s="169"/>
      <c r="M385" s="173">
        <f t="shared" si="36"/>
        <v>0</v>
      </c>
      <c r="N385" s="169"/>
      <c r="O385" s="153" t="str">
        <f t="shared" si="35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34"/>
        <v xml:space="preserve"> </v>
      </c>
      <c r="K386" s="169">
        <v>0</v>
      </c>
      <c r="L386" s="169"/>
      <c r="M386" s="173">
        <f t="shared" si="36"/>
        <v>0</v>
      </c>
      <c r="N386" s="169"/>
      <c r="O386" s="153" t="str">
        <f t="shared" si="35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34"/>
        <v xml:space="preserve"> </v>
      </c>
      <c r="K387" s="169">
        <v>0</v>
      </c>
      <c r="L387" s="169"/>
      <c r="M387" s="173">
        <f t="shared" si="36"/>
        <v>0</v>
      </c>
      <c r="N387" s="169"/>
      <c r="O387" s="153" t="str">
        <f t="shared" si="35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34"/>
        <v xml:space="preserve"> </v>
      </c>
      <c r="K388" s="169">
        <v>0</v>
      </c>
      <c r="L388" s="169"/>
      <c r="M388" s="173">
        <f t="shared" si="36"/>
        <v>0</v>
      </c>
      <c r="N388" s="169"/>
      <c r="O388" s="153" t="str">
        <f t="shared" si="35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34"/>
        <v xml:space="preserve"> </v>
      </c>
      <c r="K389" s="169">
        <v>0</v>
      </c>
      <c r="L389" s="169"/>
      <c r="M389" s="173">
        <f t="shared" si="36"/>
        <v>0</v>
      </c>
      <c r="N389" s="169"/>
      <c r="O389" s="153" t="str">
        <f t="shared" si="35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34"/>
        <v xml:space="preserve"> </v>
      </c>
      <c r="K390" s="169">
        <v>0</v>
      </c>
      <c r="L390" s="169"/>
      <c r="M390" s="173">
        <f t="shared" si="36"/>
        <v>0</v>
      </c>
      <c r="N390" s="169"/>
      <c r="O390" s="153" t="str">
        <f t="shared" si="35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34"/>
        <v xml:space="preserve"> </v>
      </c>
      <c r="K391" s="169">
        <v>0</v>
      </c>
      <c r="L391" s="169"/>
      <c r="M391" s="173">
        <f t="shared" si="36"/>
        <v>0</v>
      </c>
      <c r="N391" s="169"/>
      <c r="O391" s="153" t="str">
        <f t="shared" si="35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34"/>
        <v xml:space="preserve"> </v>
      </c>
      <c r="K392" s="169">
        <v>0</v>
      </c>
      <c r="L392" s="169"/>
      <c r="M392" s="173">
        <f t="shared" si="36"/>
        <v>0</v>
      </c>
      <c r="N392" s="169"/>
      <c r="O392" s="153" t="str">
        <f t="shared" si="35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34"/>
        <v xml:space="preserve"> </v>
      </c>
      <c r="K393" s="169">
        <v>0</v>
      </c>
      <c r="L393" s="169"/>
      <c r="M393" s="173">
        <f t="shared" si="36"/>
        <v>0</v>
      </c>
      <c r="N393" s="169"/>
      <c r="O393" s="153" t="str">
        <f t="shared" si="35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34"/>
        <v xml:space="preserve"> </v>
      </c>
      <c r="K394" s="169">
        <v>0</v>
      </c>
      <c r="L394" s="169"/>
      <c r="M394" s="173">
        <f t="shared" si="36"/>
        <v>0</v>
      </c>
      <c r="N394" s="169"/>
      <c r="O394" s="153" t="str">
        <f t="shared" si="35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34"/>
        <v xml:space="preserve"> </v>
      </c>
      <c r="K395" s="169">
        <v>0</v>
      </c>
      <c r="L395" s="169"/>
      <c r="M395" s="173">
        <f t="shared" si="36"/>
        <v>0</v>
      </c>
      <c r="N395" s="169"/>
      <c r="O395" s="153" t="str">
        <f t="shared" si="35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34"/>
        <v xml:space="preserve"> </v>
      </c>
      <c r="K396" s="169">
        <v>0</v>
      </c>
      <c r="L396" s="169"/>
      <c r="M396" s="173">
        <f t="shared" si="36"/>
        <v>0</v>
      </c>
      <c r="N396" s="169"/>
      <c r="O396" s="153" t="str">
        <f t="shared" si="35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34"/>
        <v xml:space="preserve"> </v>
      </c>
      <c r="K397" s="169">
        <v>0</v>
      </c>
      <c r="L397" s="169"/>
      <c r="M397" s="173">
        <f t="shared" si="36"/>
        <v>0</v>
      </c>
      <c r="N397" s="169"/>
      <c r="O397" s="153" t="str">
        <f t="shared" si="35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34"/>
        <v xml:space="preserve"> </v>
      </c>
      <c r="K398" s="169">
        <v>0</v>
      </c>
      <c r="L398" s="169"/>
      <c r="M398" s="173">
        <f t="shared" si="36"/>
        <v>0</v>
      </c>
      <c r="N398" s="169"/>
      <c r="O398" s="153" t="str">
        <f t="shared" si="35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34"/>
        <v xml:space="preserve"> </v>
      </c>
      <c r="K399" s="169">
        <v>0</v>
      </c>
      <c r="L399" s="169"/>
      <c r="M399" s="173">
        <f t="shared" si="36"/>
        <v>0</v>
      </c>
      <c r="N399" s="169"/>
      <c r="O399" s="153" t="str">
        <f t="shared" si="35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34"/>
        <v xml:space="preserve"> </v>
      </c>
      <c r="K400" s="169">
        <v>0</v>
      </c>
      <c r="L400" s="169"/>
      <c r="M400" s="173">
        <f t="shared" si="36"/>
        <v>0</v>
      </c>
      <c r="N400" s="169"/>
      <c r="O400" s="153" t="str">
        <f t="shared" si="35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34"/>
        <v xml:space="preserve"> </v>
      </c>
      <c r="K401" s="169">
        <v>0</v>
      </c>
      <c r="L401" s="169"/>
      <c r="M401" s="173">
        <f t="shared" si="36"/>
        <v>0</v>
      </c>
      <c r="N401" s="169"/>
      <c r="O401" s="153" t="str">
        <f t="shared" si="35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34"/>
        <v xml:space="preserve"> </v>
      </c>
      <c r="K402" s="169">
        <v>0</v>
      </c>
      <c r="L402" s="169"/>
      <c r="M402" s="173">
        <f t="shared" si="36"/>
        <v>0</v>
      </c>
      <c r="N402" s="169"/>
      <c r="O402" s="153" t="str">
        <f t="shared" si="35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34"/>
        <v xml:space="preserve"> </v>
      </c>
      <c r="K403" s="169">
        <v>0</v>
      </c>
      <c r="L403" s="169"/>
      <c r="M403" s="173">
        <f t="shared" si="36"/>
        <v>0</v>
      </c>
      <c r="N403" s="169"/>
      <c r="O403" s="153" t="str">
        <f t="shared" si="35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34"/>
        <v xml:space="preserve"> </v>
      </c>
      <c r="K404" s="169">
        <v>0</v>
      </c>
      <c r="L404" s="169"/>
      <c r="M404" s="173">
        <f t="shared" si="36"/>
        <v>0</v>
      </c>
      <c r="N404" s="169"/>
      <c r="O404" s="153" t="str">
        <f t="shared" si="35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ref="J405:J468" si="43">IF(H405=0," ",I405/H405)</f>
        <v xml:space="preserve"> </v>
      </c>
      <c r="K405" s="169">
        <v>0</v>
      </c>
      <c r="L405" s="169"/>
      <c r="M405" s="173">
        <f t="shared" si="36"/>
        <v>0</v>
      </c>
      <c r="N405" s="169"/>
      <c r="O405" s="153" t="str">
        <f t="shared" ref="O405:O468" si="44">IF(M405=0," ",N405/M405)</f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43"/>
        <v xml:space="preserve"> </v>
      </c>
      <c r="K406" s="169">
        <v>0</v>
      </c>
      <c r="L406" s="169"/>
      <c r="M406" s="173">
        <f t="shared" ref="M406:M469" si="45">SUM(K406:L406)</f>
        <v>0</v>
      </c>
      <c r="N406" s="169"/>
      <c r="O406" s="153" t="str">
        <f t="shared" si="44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43"/>
        <v xml:space="preserve"> </v>
      </c>
      <c r="K407" s="169">
        <v>0</v>
      </c>
      <c r="L407" s="169"/>
      <c r="M407" s="173">
        <f t="shared" si="45"/>
        <v>0</v>
      </c>
      <c r="N407" s="169"/>
      <c r="O407" s="153" t="str">
        <f t="shared" si="44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43"/>
        <v xml:space="preserve"> </v>
      </c>
      <c r="K408" s="169">
        <v>0</v>
      </c>
      <c r="L408" s="169"/>
      <c r="M408" s="173">
        <f t="shared" si="45"/>
        <v>0</v>
      </c>
      <c r="N408" s="169"/>
      <c r="O408" s="153" t="str">
        <f t="shared" si="44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43"/>
        <v xml:space="preserve"> </v>
      </c>
      <c r="K409" s="169">
        <v>0</v>
      </c>
      <c r="L409" s="169"/>
      <c r="M409" s="173">
        <f t="shared" si="45"/>
        <v>0</v>
      </c>
      <c r="N409" s="169"/>
      <c r="O409" s="153" t="str">
        <f t="shared" si="44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43"/>
        <v xml:space="preserve"> </v>
      </c>
      <c r="K410" s="169">
        <v>0</v>
      </c>
      <c r="L410" s="169"/>
      <c r="M410" s="173">
        <f t="shared" si="45"/>
        <v>0</v>
      </c>
      <c r="N410" s="169"/>
      <c r="O410" s="153" t="str">
        <f t="shared" si="44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43"/>
        <v xml:space="preserve"> </v>
      </c>
      <c r="K411" s="169">
        <v>0</v>
      </c>
      <c r="L411" s="169"/>
      <c r="M411" s="173">
        <f t="shared" si="45"/>
        <v>0</v>
      </c>
      <c r="N411" s="169"/>
      <c r="O411" s="153" t="str">
        <f t="shared" si="44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43"/>
        <v xml:space="preserve"> </v>
      </c>
      <c r="K412" s="169">
        <v>0</v>
      </c>
      <c r="L412" s="169"/>
      <c r="M412" s="173">
        <f t="shared" si="45"/>
        <v>0</v>
      </c>
      <c r="N412" s="169"/>
      <c r="O412" s="153" t="str">
        <f t="shared" si="44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43"/>
        <v xml:space="preserve"> </v>
      </c>
      <c r="K413" s="169">
        <v>0</v>
      </c>
      <c r="L413" s="169"/>
      <c r="M413" s="173">
        <f t="shared" si="45"/>
        <v>0</v>
      </c>
      <c r="N413" s="169"/>
      <c r="O413" s="153" t="str">
        <f t="shared" si="44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43"/>
        <v xml:space="preserve"> </v>
      </c>
      <c r="K414" s="169">
        <v>0</v>
      </c>
      <c r="L414" s="169"/>
      <c r="M414" s="173">
        <f t="shared" si="45"/>
        <v>0</v>
      </c>
      <c r="N414" s="169"/>
      <c r="O414" s="153" t="str">
        <f t="shared" si="44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43"/>
        <v xml:space="preserve"> </v>
      </c>
      <c r="K415" s="169">
        <v>0</v>
      </c>
      <c r="L415" s="169"/>
      <c r="M415" s="173">
        <f t="shared" si="45"/>
        <v>0</v>
      </c>
      <c r="N415" s="169"/>
      <c r="O415" s="153" t="str">
        <f t="shared" si="44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46">G338+G339+G356+G360+G370+G380+G387+G390</f>
        <v>0</v>
      </c>
      <c r="H416" s="177">
        <f t="shared" si="46"/>
        <v>0</v>
      </c>
      <c r="I416" s="177">
        <f t="shared" ref="I416" si="47">I338+I339+I356+I360+I370+I380+I387+I390</f>
        <v>0</v>
      </c>
      <c r="J416" s="175" t="str">
        <f t="shared" si="43"/>
        <v xml:space="preserve"> </v>
      </c>
      <c r="K416" s="169">
        <v>0</v>
      </c>
      <c r="L416" s="169"/>
      <c r="M416" s="173">
        <f t="shared" si="45"/>
        <v>0</v>
      </c>
      <c r="N416" s="169"/>
      <c r="O416" s="153" t="str">
        <f t="shared" si="44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43"/>
        <v xml:space="preserve"> </v>
      </c>
      <c r="K417" s="169">
        <v>0</v>
      </c>
      <c r="L417" s="169"/>
      <c r="M417" s="173">
        <f t="shared" si="45"/>
        <v>0</v>
      </c>
      <c r="N417" s="169"/>
      <c r="O417" s="153" t="str">
        <f t="shared" si="44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43"/>
        <v xml:space="preserve"> </v>
      </c>
      <c r="K418" s="169">
        <v>0</v>
      </c>
      <c r="L418" s="169"/>
      <c r="M418" s="173">
        <f t="shared" si="45"/>
        <v>0</v>
      </c>
      <c r="N418" s="169"/>
      <c r="O418" s="153" t="str">
        <f t="shared" si="44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43"/>
        <v xml:space="preserve"> </v>
      </c>
      <c r="K419" s="169">
        <v>0</v>
      </c>
      <c r="L419" s="169"/>
      <c r="M419" s="173">
        <f t="shared" si="45"/>
        <v>0</v>
      </c>
      <c r="N419" s="169"/>
      <c r="O419" s="153" t="str">
        <f t="shared" si="44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43"/>
        <v xml:space="preserve"> </v>
      </c>
      <c r="K420" s="169">
        <v>0</v>
      </c>
      <c r="L420" s="169"/>
      <c r="M420" s="173">
        <f t="shared" si="45"/>
        <v>0</v>
      </c>
      <c r="N420" s="169"/>
      <c r="O420" s="153" t="str">
        <f t="shared" si="44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48">SUM(G422:G431)</f>
        <v>0</v>
      </c>
      <c r="H421" s="176">
        <f t="shared" si="48"/>
        <v>0</v>
      </c>
      <c r="I421" s="176">
        <f t="shared" ref="I421" si="49">SUM(I422:I431)</f>
        <v>0</v>
      </c>
      <c r="J421" s="175" t="str">
        <f t="shared" si="43"/>
        <v xml:space="preserve"> </v>
      </c>
      <c r="K421" s="169">
        <v>0</v>
      </c>
      <c r="L421" s="169"/>
      <c r="M421" s="173">
        <f t="shared" si="45"/>
        <v>0</v>
      </c>
      <c r="N421" s="169"/>
      <c r="O421" s="153" t="str">
        <f t="shared" si="44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43"/>
        <v xml:space="preserve"> </v>
      </c>
      <c r="K422" s="169">
        <v>0</v>
      </c>
      <c r="L422" s="169"/>
      <c r="M422" s="173">
        <f t="shared" si="45"/>
        <v>0</v>
      </c>
      <c r="N422" s="169"/>
      <c r="O422" s="153" t="str">
        <f t="shared" si="44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43"/>
        <v xml:space="preserve"> </v>
      </c>
      <c r="K423" s="169">
        <v>0</v>
      </c>
      <c r="L423" s="169"/>
      <c r="M423" s="173">
        <f t="shared" si="45"/>
        <v>0</v>
      </c>
      <c r="N423" s="169"/>
      <c r="O423" s="153" t="str">
        <f t="shared" si="44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43"/>
        <v xml:space="preserve"> </v>
      </c>
      <c r="K424" s="169">
        <v>0</v>
      </c>
      <c r="L424" s="169"/>
      <c r="M424" s="173">
        <f t="shared" si="45"/>
        <v>0</v>
      </c>
      <c r="N424" s="169"/>
      <c r="O424" s="153" t="str">
        <f t="shared" si="44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43"/>
        <v xml:space="preserve"> </v>
      </c>
      <c r="K425" s="169">
        <v>0</v>
      </c>
      <c r="L425" s="169"/>
      <c r="M425" s="173">
        <f t="shared" si="45"/>
        <v>0</v>
      </c>
      <c r="N425" s="169"/>
      <c r="O425" s="153" t="str">
        <f t="shared" si="44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43"/>
        <v xml:space="preserve"> </v>
      </c>
      <c r="K426" s="169">
        <v>0</v>
      </c>
      <c r="L426" s="169"/>
      <c r="M426" s="173">
        <f t="shared" si="45"/>
        <v>0</v>
      </c>
      <c r="N426" s="169"/>
      <c r="O426" s="153" t="str">
        <f t="shared" si="44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43"/>
        <v xml:space="preserve"> </v>
      </c>
      <c r="K427" s="169">
        <v>0</v>
      </c>
      <c r="L427" s="169"/>
      <c r="M427" s="173">
        <f t="shared" si="45"/>
        <v>0</v>
      </c>
      <c r="N427" s="169"/>
      <c r="O427" s="153" t="str">
        <f t="shared" si="44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43"/>
        <v xml:space="preserve"> </v>
      </c>
      <c r="K428" s="169">
        <v>0</v>
      </c>
      <c r="L428" s="169"/>
      <c r="M428" s="173">
        <f t="shared" si="45"/>
        <v>0</v>
      </c>
      <c r="N428" s="169"/>
      <c r="O428" s="153" t="str">
        <f t="shared" si="44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43"/>
        <v xml:space="preserve"> </v>
      </c>
      <c r="K429" s="169">
        <v>0</v>
      </c>
      <c r="L429" s="169"/>
      <c r="M429" s="173">
        <f t="shared" si="45"/>
        <v>0</v>
      </c>
      <c r="N429" s="169"/>
      <c r="O429" s="153" t="str">
        <f t="shared" si="44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43"/>
        <v xml:space="preserve"> </v>
      </c>
      <c r="K430" s="169">
        <v>0</v>
      </c>
      <c r="L430" s="169"/>
      <c r="M430" s="173">
        <f t="shared" si="45"/>
        <v>0</v>
      </c>
      <c r="N430" s="169"/>
      <c r="O430" s="153" t="str">
        <f t="shared" si="44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43"/>
        <v xml:space="preserve"> </v>
      </c>
      <c r="K431" s="169">
        <v>0</v>
      </c>
      <c r="L431" s="169"/>
      <c r="M431" s="173">
        <f t="shared" si="45"/>
        <v>0</v>
      </c>
      <c r="N431" s="169"/>
      <c r="O431" s="153" t="str">
        <f t="shared" si="44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50">SUM(G433:G442)</f>
        <v>0</v>
      </c>
      <c r="H432" s="176">
        <f t="shared" si="50"/>
        <v>0</v>
      </c>
      <c r="I432" s="176">
        <f t="shared" ref="I432" si="51">SUM(I433:I442)</f>
        <v>0</v>
      </c>
      <c r="J432" s="175" t="str">
        <f t="shared" si="43"/>
        <v xml:space="preserve"> </v>
      </c>
      <c r="K432" s="169">
        <v>0</v>
      </c>
      <c r="L432" s="169"/>
      <c r="M432" s="173">
        <f t="shared" si="45"/>
        <v>0</v>
      </c>
      <c r="N432" s="169"/>
      <c r="O432" s="153" t="str">
        <f t="shared" si="44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43"/>
        <v xml:space="preserve"> </v>
      </c>
      <c r="K433" s="169">
        <v>0</v>
      </c>
      <c r="L433" s="169"/>
      <c r="M433" s="173">
        <f t="shared" si="45"/>
        <v>0</v>
      </c>
      <c r="N433" s="169"/>
      <c r="O433" s="153" t="str">
        <f t="shared" si="44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43"/>
        <v xml:space="preserve"> </v>
      </c>
      <c r="K434" s="169">
        <v>0</v>
      </c>
      <c r="L434" s="169"/>
      <c r="M434" s="173">
        <f t="shared" si="45"/>
        <v>0</v>
      </c>
      <c r="N434" s="169"/>
      <c r="O434" s="153" t="str">
        <f t="shared" si="44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43"/>
        <v xml:space="preserve"> </v>
      </c>
      <c r="K435" s="169">
        <v>0</v>
      </c>
      <c r="L435" s="169"/>
      <c r="M435" s="173">
        <f t="shared" si="45"/>
        <v>0</v>
      </c>
      <c r="N435" s="169"/>
      <c r="O435" s="153" t="str">
        <f t="shared" si="44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43"/>
        <v xml:space="preserve"> </v>
      </c>
      <c r="K436" s="169">
        <v>0</v>
      </c>
      <c r="L436" s="169"/>
      <c r="M436" s="173">
        <f t="shared" si="45"/>
        <v>0</v>
      </c>
      <c r="N436" s="169"/>
      <c r="O436" s="153" t="str">
        <f t="shared" si="44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43"/>
        <v xml:space="preserve"> </v>
      </c>
      <c r="K437" s="169">
        <v>0</v>
      </c>
      <c r="L437" s="169"/>
      <c r="M437" s="173">
        <f t="shared" si="45"/>
        <v>0</v>
      </c>
      <c r="N437" s="169"/>
      <c r="O437" s="153" t="str">
        <f t="shared" si="44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43"/>
        <v xml:space="preserve"> </v>
      </c>
      <c r="K438" s="169">
        <v>0</v>
      </c>
      <c r="L438" s="169"/>
      <c r="M438" s="173">
        <f t="shared" si="45"/>
        <v>0</v>
      </c>
      <c r="N438" s="169"/>
      <c r="O438" s="153" t="str">
        <f t="shared" si="44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43"/>
        <v xml:space="preserve"> </v>
      </c>
      <c r="K439" s="169">
        <v>0</v>
      </c>
      <c r="L439" s="169"/>
      <c r="M439" s="173">
        <f t="shared" si="45"/>
        <v>0</v>
      </c>
      <c r="N439" s="169"/>
      <c r="O439" s="153" t="str">
        <f t="shared" si="44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43"/>
        <v xml:space="preserve"> </v>
      </c>
      <c r="K440" s="169">
        <v>0</v>
      </c>
      <c r="L440" s="169"/>
      <c r="M440" s="173">
        <f t="shared" si="45"/>
        <v>0</v>
      </c>
      <c r="N440" s="169"/>
      <c r="O440" s="153" t="str">
        <f t="shared" si="44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43"/>
        <v xml:space="preserve"> </v>
      </c>
      <c r="K441" s="169">
        <v>0</v>
      </c>
      <c r="L441" s="169"/>
      <c r="M441" s="173">
        <f t="shared" si="45"/>
        <v>0</v>
      </c>
      <c r="N441" s="169"/>
      <c r="O441" s="153" t="str">
        <f t="shared" si="44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43"/>
        <v xml:space="preserve"> </v>
      </c>
      <c r="K442" s="169">
        <v>0</v>
      </c>
      <c r="L442" s="169"/>
      <c r="M442" s="173">
        <f t="shared" si="45"/>
        <v>0</v>
      </c>
      <c r="N442" s="169"/>
      <c r="O442" s="153" t="str">
        <f t="shared" si="44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52">SUM(G444:G453)</f>
        <v>0</v>
      </c>
      <c r="H443" s="176">
        <f t="shared" si="52"/>
        <v>0</v>
      </c>
      <c r="I443" s="176">
        <f t="shared" ref="I443" si="53">SUM(I444:I453)</f>
        <v>0</v>
      </c>
      <c r="J443" s="175" t="str">
        <f t="shared" si="43"/>
        <v xml:space="preserve"> </v>
      </c>
      <c r="K443" s="169">
        <v>0</v>
      </c>
      <c r="L443" s="169"/>
      <c r="M443" s="173">
        <f t="shared" si="45"/>
        <v>0</v>
      </c>
      <c r="N443" s="169"/>
      <c r="O443" s="153" t="str">
        <f t="shared" si="44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43"/>
        <v xml:space="preserve"> </v>
      </c>
      <c r="K444" s="169">
        <v>0</v>
      </c>
      <c r="L444" s="169"/>
      <c r="M444" s="173">
        <f t="shared" si="45"/>
        <v>0</v>
      </c>
      <c r="N444" s="169"/>
      <c r="O444" s="153" t="str">
        <f t="shared" si="44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43"/>
        <v xml:space="preserve"> </v>
      </c>
      <c r="K445" s="169">
        <v>0</v>
      </c>
      <c r="L445" s="169"/>
      <c r="M445" s="173">
        <f t="shared" si="45"/>
        <v>0</v>
      </c>
      <c r="N445" s="169"/>
      <c r="O445" s="153" t="str">
        <f t="shared" si="44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43"/>
        <v xml:space="preserve"> </v>
      </c>
      <c r="K446" s="169">
        <v>0</v>
      </c>
      <c r="L446" s="169"/>
      <c r="M446" s="173">
        <f t="shared" si="45"/>
        <v>0</v>
      </c>
      <c r="N446" s="169"/>
      <c r="O446" s="153" t="str">
        <f t="shared" si="44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si="43"/>
        <v xml:space="preserve"> </v>
      </c>
      <c r="K447" s="169">
        <v>0</v>
      </c>
      <c r="L447" s="169"/>
      <c r="M447" s="173">
        <f t="shared" si="45"/>
        <v>0</v>
      </c>
      <c r="N447" s="169"/>
      <c r="O447" s="153" t="str">
        <f t="shared" si="44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43"/>
        <v xml:space="preserve"> </v>
      </c>
      <c r="K448" s="169">
        <v>0</v>
      </c>
      <c r="L448" s="169"/>
      <c r="M448" s="173">
        <f t="shared" si="45"/>
        <v>0</v>
      </c>
      <c r="N448" s="169"/>
      <c r="O448" s="153" t="str">
        <f t="shared" si="44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43"/>
        <v xml:space="preserve"> </v>
      </c>
      <c r="K449" s="169">
        <v>0</v>
      </c>
      <c r="L449" s="169"/>
      <c r="M449" s="173">
        <f t="shared" si="45"/>
        <v>0</v>
      </c>
      <c r="N449" s="169"/>
      <c r="O449" s="153" t="str">
        <f t="shared" si="44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43"/>
        <v xml:space="preserve"> </v>
      </c>
      <c r="K450" s="169">
        <v>0</v>
      </c>
      <c r="L450" s="169"/>
      <c r="M450" s="173">
        <f t="shared" si="45"/>
        <v>0</v>
      </c>
      <c r="N450" s="169"/>
      <c r="O450" s="153" t="str">
        <f t="shared" si="44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43"/>
        <v xml:space="preserve"> </v>
      </c>
      <c r="K451" s="169">
        <v>0</v>
      </c>
      <c r="L451" s="169"/>
      <c r="M451" s="173">
        <f t="shared" si="45"/>
        <v>0</v>
      </c>
      <c r="N451" s="169"/>
      <c r="O451" s="153" t="str">
        <f t="shared" si="44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43"/>
        <v xml:space="preserve"> </v>
      </c>
      <c r="K452" s="169">
        <v>0</v>
      </c>
      <c r="L452" s="169"/>
      <c r="M452" s="173">
        <f t="shared" si="45"/>
        <v>0</v>
      </c>
      <c r="N452" s="169"/>
      <c r="O452" s="153" t="str">
        <f t="shared" si="44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43"/>
        <v xml:space="preserve"> </v>
      </c>
      <c r="K453" s="169">
        <v>0</v>
      </c>
      <c r="L453" s="169"/>
      <c r="M453" s="173">
        <f t="shared" si="45"/>
        <v>0</v>
      </c>
      <c r="N453" s="169"/>
      <c r="O453" s="153" t="str">
        <f t="shared" si="44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43"/>
        <v xml:space="preserve"> </v>
      </c>
      <c r="K454" s="169">
        <v>0</v>
      </c>
      <c r="L454" s="169"/>
      <c r="M454" s="173">
        <f t="shared" si="45"/>
        <v>0</v>
      </c>
      <c r="N454" s="169"/>
      <c r="O454" s="153" t="str">
        <f t="shared" si="44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43"/>
        <v xml:space="preserve"> </v>
      </c>
      <c r="K455" s="169">
        <v>0</v>
      </c>
      <c r="L455" s="169"/>
      <c r="M455" s="173">
        <f t="shared" si="45"/>
        <v>0</v>
      </c>
      <c r="N455" s="169"/>
      <c r="O455" s="153" t="str">
        <f t="shared" si="44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54">SUM(G457:G466)</f>
        <v>0</v>
      </c>
      <c r="H456" s="176">
        <f t="shared" si="54"/>
        <v>0</v>
      </c>
      <c r="I456" s="176">
        <f t="shared" ref="I456" si="55">SUM(I457:I466)</f>
        <v>0</v>
      </c>
      <c r="J456" s="175" t="str">
        <f t="shared" si="43"/>
        <v xml:space="preserve"> </v>
      </c>
      <c r="K456" s="169">
        <v>0</v>
      </c>
      <c r="L456" s="169"/>
      <c r="M456" s="173">
        <f t="shared" si="45"/>
        <v>0</v>
      </c>
      <c r="N456" s="169"/>
      <c r="O456" s="153" t="str">
        <f t="shared" si="44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43"/>
        <v xml:space="preserve"> </v>
      </c>
      <c r="K457" s="169">
        <v>0</v>
      </c>
      <c r="L457" s="169"/>
      <c r="M457" s="173">
        <f t="shared" si="45"/>
        <v>0</v>
      </c>
      <c r="N457" s="169"/>
      <c r="O457" s="153" t="str">
        <f t="shared" si="44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43"/>
        <v xml:space="preserve"> </v>
      </c>
      <c r="K458" s="169">
        <v>0</v>
      </c>
      <c r="L458" s="169"/>
      <c r="M458" s="173">
        <f t="shared" si="45"/>
        <v>0</v>
      </c>
      <c r="N458" s="169"/>
      <c r="O458" s="153" t="str">
        <f t="shared" si="44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43"/>
        <v xml:space="preserve"> </v>
      </c>
      <c r="K459" s="169">
        <v>0</v>
      </c>
      <c r="L459" s="169"/>
      <c r="M459" s="173">
        <f t="shared" si="45"/>
        <v>0</v>
      </c>
      <c r="N459" s="169"/>
      <c r="O459" s="153" t="str">
        <f t="shared" si="44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43"/>
        <v xml:space="preserve"> </v>
      </c>
      <c r="K460" s="169">
        <v>0</v>
      </c>
      <c r="L460" s="169"/>
      <c r="M460" s="173">
        <f t="shared" si="45"/>
        <v>0</v>
      </c>
      <c r="N460" s="169"/>
      <c r="O460" s="153" t="str">
        <f t="shared" si="44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43"/>
        <v xml:space="preserve"> </v>
      </c>
      <c r="K461" s="169">
        <v>0</v>
      </c>
      <c r="L461" s="169"/>
      <c r="M461" s="173">
        <f t="shared" si="45"/>
        <v>0</v>
      </c>
      <c r="N461" s="169"/>
      <c r="O461" s="153" t="str">
        <f t="shared" si="44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43"/>
        <v xml:space="preserve"> </v>
      </c>
      <c r="K462" s="169">
        <v>0</v>
      </c>
      <c r="L462" s="169"/>
      <c r="M462" s="173">
        <f t="shared" si="45"/>
        <v>0</v>
      </c>
      <c r="N462" s="169"/>
      <c r="O462" s="153" t="str">
        <f t="shared" si="44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43"/>
        <v xml:space="preserve"> </v>
      </c>
      <c r="K463" s="169">
        <v>0</v>
      </c>
      <c r="L463" s="169"/>
      <c r="M463" s="173">
        <f t="shared" si="45"/>
        <v>0</v>
      </c>
      <c r="N463" s="169"/>
      <c r="O463" s="153" t="str">
        <f t="shared" si="44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43"/>
        <v xml:space="preserve"> </v>
      </c>
      <c r="K464" s="169">
        <v>0</v>
      </c>
      <c r="L464" s="169"/>
      <c r="M464" s="173">
        <f t="shared" si="45"/>
        <v>0</v>
      </c>
      <c r="N464" s="169"/>
      <c r="O464" s="153" t="str">
        <f t="shared" si="44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43"/>
        <v xml:space="preserve"> </v>
      </c>
      <c r="K465" s="169">
        <v>0</v>
      </c>
      <c r="L465" s="169"/>
      <c r="M465" s="173">
        <f t="shared" si="45"/>
        <v>0</v>
      </c>
      <c r="N465" s="169"/>
      <c r="O465" s="153" t="str">
        <f t="shared" si="44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43"/>
        <v xml:space="preserve"> </v>
      </c>
      <c r="K466" s="169">
        <v>0</v>
      </c>
      <c r="L466" s="169"/>
      <c r="M466" s="173">
        <f t="shared" si="45"/>
        <v>0</v>
      </c>
      <c r="N466" s="169"/>
      <c r="O466" s="153" t="str">
        <f t="shared" si="44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43"/>
        <v xml:space="preserve"> </v>
      </c>
      <c r="K467" s="169">
        <v>0</v>
      </c>
      <c r="L467" s="169"/>
      <c r="M467" s="173">
        <f t="shared" si="45"/>
        <v>0</v>
      </c>
      <c r="N467" s="169"/>
      <c r="O467" s="153" t="str">
        <f t="shared" si="44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43"/>
        <v xml:space="preserve"> </v>
      </c>
      <c r="K468" s="169">
        <v>0</v>
      </c>
      <c r="L468" s="169"/>
      <c r="M468" s="173">
        <f t="shared" si="45"/>
        <v>0</v>
      </c>
      <c r="N468" s="169"/>
      <c r="O468" s="153" t="str">
        <f t="shared" si="44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56">SUM(G470:G479)</f>
        <v>0</v>
      </c>
      <c r="H469" s="176">
        <f t="shared" si="56"/>
        <v>0</v>
      </c>
      <c r="I469" s="176">
        <f t="shared" ref="I469" si="57">SUM(I470:I479)</f>
        <v>0</v>
      </c>
      <c r="J469" s="175" t="str">
        <f t="shared" ref="J469:J532" si="58">IF(H469=0," ",I469/H469)</f>
        <v xml:space="preserve"> </v>
      </c>
      <c r="K469" s="169">
        <v>0</v>
      </c>
      <c r="L469" s="169"/>
      <c r="M469" s="173">
        <f t="shared" si="45"/>
        <v>0</v>
      </c>
      <c r="N469" s="169"/>
      <c r="O469" s="153" t="str">
        <f t="shared" ref="O469:O532" si="59">IF(M469=0," ",N469/M469)</f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58"/>
        <v xml:space="preserve"> </v>
      </c>
      <c r="K470" s="169">
        <v>0</v>
      </c>
      <c r="L470" s="169"/>
      <c r="M470" s="173">
        <f t="shared" ref="M470:M533" si="60">SUM(K470:L470)</f>
        <v>0</v>
      </c>
      <c r="N470" s="169"/>
      <c r="O470" s="153" t="str">
        <f t="shared" si="59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58"/>
        <v xml:space="preserve"> </v>
      </c>
      <c r="K471" s="169">
        <v>0</v>
      </c>
      <c r="L471" s="169"/>
      <c r="M471" s="173">
        <f t="shared" si="60"/>
        <v>0</v>
      </c>
      <c r="N471" s="169"/>
      <c r="O471" s="153" t="str">
        <f t="shared" si="59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58"/>
        <v xml:space="preserve"> </v>
      </c>
      <c r="K472" s="169">
        <v>0</v>
      </c>
      <c r="L472" s="169"/>
      <c r="M472" s="173">
        <f t="shared" si="60"/>
        <v>0</v>
      </c>
      <c r="N472" s="169"/>
      <c r="O472" s="153" t="str">
        <f t="shared" si="59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58"/>
        <v xml:space="preserve"> </v>
      </c>
      <c r="K473" s="169">
        <v>0</v>
      </c>
      <c r="L473" s="169"/>
      <c r="M473" s="173">
        <f t="shared" si="60"/>
        <v>0</v>
      </c>
      <c r="N473" s="169"/>
      <c r="O473" s="153" t="str">
        <f t="shared" si="59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58"/>
        <v xml:space="preserve"> </v>
      </c>
      <c r="K474" s="169">
        <v>0</v>
      </c>
      <c r="L474" s="169"/>
      <c r="M474" s="173">
        <f t="shared" si="60"/>
        <v>0</v>
      </c>
      <c r="N474" s="169"/>
      <c r="O474" s="153" t="str">
        <f t="shared" si="59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58"/>
        <v xml:space="preserve"> </v>
      </c>
      <c r="K475" s="169">
        <v>0</v>
      </c>
      <c r="L475" s="169"/>
      <c r="M475" s="173">
        <f t="shared" si="60"/>
        <v>0</v>
      </c>
      <c r="N475" s="169"/>
      <c r="O475" s="153" t="str">
        <f t="shared" si="59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58"/>
        <v xml:space="preserve"> </v>
      </c>
      <c r="K476" s="169">
        <v>0</v>
      </c>
      <c r="L476" s="169"/>
      <c r="M476" s="173">
        <f t="shared" si="60"/>
        <v>0</v>
      </c>
      <c r="N476" s="169"/>
      <c r="O476" s="153" t="str">
        <f t="shared" si="59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58"/>
        <v xml:space="preserve"> </v>
      </c>
      <c r="K477" s="169">
        <v>0</v>
      </c>
      <c r="L477" s="169"/>
      <c r="M477" s="173">
        <f t="shared" si="60"/>
        <v>0</v>
      </c>
      <c r="N477" s="169"/>
      <c r="O477" s="153" t="str">
        <f t="shared" si="59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58"/>
        <v xml:space="preserve"> </v>
      </c>
      <c r="K478" s="169">
        <v>0</v>
      </c>
      <c r="L478" s="169"/>
      <c r="M478" s="173">
        <f t="shared" si="60"/>
        <v>0</v>
      </c>
      <c r="N478" s="169"/>
      <c r="O478" s="153" t="str">
        <f t="shared" si="59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58"/>
        <v xml:space="preserve"> </v>
      </c>
      <c r="K479" s="169">
        <v>0</v>
      </c>
      <c r="L479" s="169"/>
      <c r="M479" s="173">
        <f t="shared" si="60"/>
        <v>0</v>
      </c>
      <c r="N479" s="169"/>
      <c r="O479" s="153" t="str">
        <f t="shared" si="59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58"/>
        <v xml:space="preserve"> </v>
      </c>
      <c r="K480" s="169">
        <v>0</v>
      </c>
      <c r="L480" s="169"/>
      <c r="M480" s="173">
        <f t="shared" si="60"/>
        <v>0</v>
      </c>
      <c r="N480" s="169"/>
      <c r="O480" s="153" t="str">
        <f t="shared" si="59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61">G417+G419+G420+G421+G432+G443+G454+G456+G467+G468+G469+G480</f>
        <v>0</v>
      </c>
      <c r="H481" s="177">
        <f t="shared" si="61"/>
        <v>0</v>
      </c>
      <c r="I481" s="177">
        <f t="shared" si="61"/>
        <v>0</v>
      </c>
      <c r="J481" s="177" t="e">
        <f t="shared" si="61"/>
        <v>#VALUE!</v>
      </c>
      <c r="K481" s="177">
        <f t="shared" si="61"/>
        <v>0</v>
      </c>
      <c r="L481" s="177">
        <f t="shared" si="61"/>
        <v>0</v>
      </c>
      <c r="M481" s="177">
        <f t="shared" si="61"/>
        <v>0</v>
      </c>
      <c r="N481" s="169"/>
      <c r="O481" s="153" t="str">
        <f t="shared" si="59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58"/>
        <v xml:space="preserve"> </v>
      </c>
      <c r="K482" s="169">
        <v>0</v>
      </c>
      <c r="L482" s="169"/>
      <c r="M482" s="173">
        <f t="shared" si="60"/>
        <v>0</v>
      </c>
      <c r="N482" s="169"/>
      <c r="O482" s="153" t="str">
        <f t="shared" si="59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58"/>
        <v xml:space="preserve"> </v>
      </c>
      <c r="K483" s="169">
        <v>0</v>
      </c>
      <c r="L483" s="169"/>
      <c r="M483" s="173">
        <f t="shared" si="60"/>
        <v>0</v>
      </c>
      <c r="N483" s="169"/>
      <c r="O483" s="153" t="str">
        <f t="shared" si="59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58"/>
        <v xml:space="preserve"> </v>
      </c>
      <c r="K484" s="169">
        <v>0</v>
      </c>
      <c r="L484" s="169"/>
      <c r="M484" s="173">
        <f t="shared" si="60"/>
        <v>0</v>
      </c>
      <c r="N484" s="169"/>
      <c r="O484" s="153" t="str">
        <f t="shared" si="59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58"/>
        <v xml:space="preserve"> </v>
      </c>
      <c r="K485" s="169">
        <v>0</v>
      </c>
      <c r="L485" s="169"/>
      <c r="M485" s="173">
        <f t="shared" si="60"/>
        <v>0</v>
      </c>
      <c r="N485" s="169"/>
      <c r="O485" s="153" t="str">
        <f t="shared" si="59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58"/>
        <v xml:space="preserve"> </v>
      </c>
      <c r="K486" s="169">
        <v>0</v>
      </c>
      <c r="L486" s="169"/>
      <c r="M486" s="173">
        <f t="shared" si="60"/>
        <v>0</v>
      </c>
      <c r="N486" s="169"/>
      <c r="O486" s="153" t="str">
        <f t="shared" si="59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58"/>
        <v xml:space="preserve"> </v>
      </c>
      <c r="K487" s="169">
        <v>0</v>
      </c>
      <c r="L487" s="169"/>
      <c r="M487" s="173">
        <f t="shared" si="60"/>
        <v>0</v>
      </c>
      <c r="N487" s="169"/>
      <c r="O487" s="153" t="str">
        <f t="shared" si="59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58"/>
        <v xml:space="preserve"> </v>
      </c>
      <c r="K488" s="169">
        <v>0</v>
      </c>
      <c r="L488" s="169"/>
      <c r="M488" s="173">
        <f t="shared" si="60"/>
        <v>0</v>
      </c>
      <c r="N488" s="169"/>
      <c r="O488" s="153" t="str">
        <f t="shared" si="59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58"/>
        <v xml:space="preserve"> </v>
      </c>
      <c r="K489" s="169">
        <v>0</v>
      </c>
      <c r="L489" s="169"/>
      <c r="M489" s="173">
        <f t="shared" si="60"/>
        <v>0</v>
      </c>
      <c r="N489" s="169"/>
      <c r="O489" s="153" t="str">
        <f t="shared" si="59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62">G482+G483+G485+G486+G487+G488+G489</f>
        <v>0</v>
      </c>
      <c r="H490" s="177">
        <f t="shared" si="62"/>
        <v>0</v>
      </c>
      <c r="I490" s="177">
        <f t="shared" ref="I490" si="63">I482+I483+I485+I486+I487+I488+I489</f>
        <v>0</v>
      </c>
      <c r="J490" s="175" t="str">
        <f t="shared" si="58"/>
        <v xml:space="preserve"> </v>
      </c>
      <c r="K490" s="169">
        <v>0</v>
      </c>
      <c r="L490" s="169"/>
      <c r="M490" s="173">
        <f t="shared" si="60"/>
        <v>0</v>
      </c>
      <c r="N490" s="169"/>
      <c r="O490" s="153" t="str">
        <f t="shared" si="59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58"/>
        <v xml:space="preserve"> </v>
      </c>
      <c r="K491" s="169">
        <v>0</v>
      </c>
      <c r="L491" s="169"/>
      <c r="M491" s="173">
        <f t="shared" si="60"/>
        <v>0</v>
      </c>
      <c r="N491" s="169"/>
      <c r="O491" s="153" t="str">
        <f t="shared" si="59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58"/>
        <v xml:space="preserve"> </v>
      </c>
      <c r="K492" s="169">
        <v>0</v>
      </c>
      <c r="L492" s="169"/>
      <c r="M492" s="173">
        <f t="shared" si="60"/>
        <v>0</v>
      </c>
      <c r="N492" s="169"/>
      <c r="O492" s="153" t="str">
        <f t="shared" si="59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58"/>
        <v xml:space="preserve"> </v>
      </c>
      <c r="K493" s="169">
        <v>0</v>
      </c>
      <c r="L493" s="169"/>
      <c r="M493" s="173">
        <f t="shared" si="60"/>
        <v>0</v>
      </c>
      <c r="N493" s="169"/>
      <c r="O493" s="153" t="str">
        <f t="shared" si="59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58"/>
        <v xml:space="preserve"> </v>
      </c>
      <c r="K494" s="169">
        <v>0</v>
      </c>
      <c r="L494" s="169"/>
      <c r="M494" s="173">
        <f t="shared" si="60"/>
        <v>0</v>
      </c>
      <c r="N494" s="169"/>
      <c r="O494" s="153" t="str">
        <f t="shared" si="59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64">SUM(G491:G494)</f>
        <v>0</v>
      </c>
      <c r="H495" s="177">
        <f t="shared" si="64"/>
        <v>0</v>
      </c>
      <c r="I495" s="177">
        <f t="shared" ref="I495" si="65">SUM(I491:I494)</f>
        <v>0</v>
      </c>
      <c r="J495" s="175" t="str">
        <f t="shared" si="58"/>
        <v xml:space="preserve"> </v>
      </c>
      <c r="K495" s="169">
        <v>0</v>
      </c>
      <c r="L495" s="169"/>
      <c r="M495" s="173">
        <f t="shared" si="60"/>
        <v>0</v>
      </c>
      <c r="N495" s="169"/>
      <c r="O495" s="153" t="str">
        <f t="shared" si="59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58"/>
        <v xml:space="preserve"> </v>
      </c>
      <c r="K496" s="169">
        <v>0</v>
      </c>
      <c r="L496" s="169"/>
      <c r="M496" s="173">
        <f t="shared" si="60"/>
        <v>0</v>
      </c>
      <c r="N496" s="169"/>
      <c r="O496" s="153" t="str">
        <f t="shared" si="59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66">SUM(G498:G507)</f>
        <v>0</v>
      </c>
      <c r="H497" s="176">
        <f t="shared" si="66"/>
        <v>0</v>
      </c>
      <c r="I497" s="176">
        <f t="shared" ref="I497" si="67">SUM(I498:I507)</f>
        <v>0</v>
      </c>
      <c r="J497" s="175" t="str">
        <f t="shared" si="58"/>
        <v xml:space="preserve"> </v>
      </c>
      <c r="K497" s="169">
        <v>0</v>
      </c>
      <c r="L497" s="169"/>
      <c r="M497" s="173">
        <f t="shared" si="60"/>
        <v>0</v>
      </c>
      <c r="N497" s="169"/>
      <c r="O497" s="153" t="str">
        <f t="shared" si="59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58"/>
        <v xml:space="preserve"> </v>
      </c>
      <c r="K498" s="169">
        <v>0</v>
      </c>
      <c r="L498" s="169"/>
      <c r="M498" s="173">
        <f t="shared" si="60"/>
        <v>0</v>
      </c>
      <c r="N498" s="169"/>
      <c r="O498" s="153" t="str">
        <f t="shared" si="59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58"/>
        <v xml:space="preserve"> </v>
      </c>
      <c r="K499" s="169">
        <v>0</v>
      </c>
      <c r="L499" s="169"/>
      <c r="M499" s="173">
        <f t="shared" si="60"/>
        <v>0</v>
      </c>
      <c r="N499" s="169"/>
      <c r="O499" s="153" t="str">
        <f t="shared" si="59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58"/>
        <v xml:space="preserve"> </v>
      </c>
      <c r="K500" s="169">
        <v>0</v>
      </c>
      <c r="L500" s="169"/>
      <c r="M500" s="173">
        <f t="shared" si="60"/>
        <v>0</v>
      </c>
      <c r="N500" s="169"/>
      <c r="O500" s="153" t="str">
        <f t="shared" si="59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58"/>
        <v xml:space="preserve"> </v>
      </c>
      <c r="K501" s="169">
        <v>0</v>
      </c>
      <c r="L501" s="169"/>
      <c r="M501" s="173">
        <f t="shared" si="60"/>
        <v>0</v>
      </c>
      <c r="N501" s="169"/>
      <c r="O501" s="153" t="str">
        <f t="shared" si="59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58"/>
        <v xml:space="preserve"> </v>
      </c>
      <c r="K502" s="169">
        <v>0</v>
      </c>
      <c r="L502" s="169"/>
      <c r="M502" s="173">
        <f t="shared" si="60"/>
        <v>0</v>
      </c>
      <c r="N502" s="169"/>
      <c r="O502" s="153" t="str">
        <f t="shared" si="59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58"/>
        <v xml:space="preserve"> </v>
      </c>
      <c r="K503" s="169">
        <v>0</v>
      </c>
      <c r="L503" s="169"/>
      <c r="M503" s="173">
        <f t="shared" si="60"/>
        <v>0</v>
      </c>
      <c r="N503" s="169"/>
      <c r="O503" s="153" t="str">
        <f t="shared" si="59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58"/>
        <v xml:space="preserve"> </v>
      </c>
      <c r="K504" s="169">
        <v>0</v>
      </c>
      <c r="L504" s="169"/>
      <c r="M504" s="173">
        <f t="shared" si="60"/>
        <v>0</v>
      </c>
      <c r="N504" s="169"/>
      <c r="O504" s="153" t="str">
        <f t="shared" si="59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58"/>
        <v xml:space="preserve"> </v>
      </c>
      <c r="K505" s="169">
        <v>0</v>
      </c>
      <c r="L505" s="169"/>
      <c r="M505" s="173">
        <f t="shared" si="60"/>
        <v>0</v>
      </c>
      <c r="N505" s="169"/>
      <c r="O505" s="153" t="str">
        <f t="shared" si="59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58"/>
        <v xml:space="preserve"> </v>
      </c>
      <c r="K506" s="169">
        <v>0</v>
      </c>
      <c r="L506" s="169"/>
      <c r="M506" s="173">
        <f t="shared" si="60"/>
        <v>0</v>
      </c>
      <c r="N506" s="169"/>
      <c r="O506" s="153" t="str">
        <f t="shared" si="59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58"/>
        <v xml:space="preserve"> </v>
      </c>
      <c r="K507" s="169">
        <v>0</v>
      </c>
      <c r="L507" s="169"/>
      <c r="M507" s="173">
        <f t="shared" si="60"/>
        <v>0</v>
      </c>
      <c r="N507" s="169"/>
      <c r="O507" s="153" t="str">
        <f t="shared" si="59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68">SUM(G509:G518)</f>
        <v>0</v>
      </c>
      <c r="H508" s="176">
        <f t="shared" si="68"/>
        <v>0</v>
      </c>
      <c r="I508" s="176">
        <f t="shared" ref="I508" si="69">SUM(I509:I518)</f>
        <v>0</v>
      </c>
      <c r="J508" s="175" t="str">
        <f t="shared" si="58"/>
        <v xml:space="preserve"> </v>
      </c>
      <c r="K508" s="169">
        <v>0</v>
      </c>
      <c r="L508" s="169"/>
      <c r="M508" s="173">
        <f t="shared" si="60"/>
        <v>0</v>
      </c>
      <c r="N508" s="169"/>
      <c r="O508" s="153" t="str">
        <f t="shared" si="59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58"/>
        <v xml:space="preserve"> </v>
      </c>
      <c r="K509" s="169">
        <v>0</v>
      </c>
      <c r="L509" s="169"/>
      <c r="M509" s="173">
        <f t="shared" si="60"/>
        <v>0</v>
      </c>
      <c r="N509" s="169"/>
      <c r="O509" s="153" t="str">
        <f t="shared" si="59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58"/>
        <v xml:space="preserve"> </v>
      </c>
      <c r="K510" s="169">
        <v>0</v>
      </c>
      <c r="L510" s="169"/>
      <c r="M510" s="173">
        <f t="shared" si="60"/>
        <v>0</v>
      </c>
      <c r="N510" s="169"/>
      <c r="O510" s="153" t="str">
        <f t="shared" si="59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58"/>
        <v xml:space="preserve"> </v>
      </c>
      <c r="K511" s="169">
        <v>0</v>
      </c>
      <c r="L511" s="169"/>
      <c r="M511" s="173">
        <f t="shared" si="60"/>
        <v>0</v>
      </c>
      <c r="N511" s="169"/>
      <c r="O511" s="153" t="str">
        <f t="shared" si="59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58"/>
        <v xml:space="preserve"> </v>
      </c>
      <c r="K512" s="169">
        <v>0</v>
      </c>
      <c r="L512" s="169"/>
      <c r="M512" s="173">
        <f t="shared" si="60"/>
        <v>0</v>
      </c>
      <c r="N512" s="169"/>
      <c r="O512" s="153" t="str">
        <f t="shared" si="59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58"/>
        <v xml:space="preserve"> </v>
      </c>
      <c r="K513" s="169">
        <v>0</v>
      </c>
      <c r="L513" s="169"/>
      <c r="M513" s="173">
        <f t="shared" si="60"/>
        <v>0</v>
      </c>
      <c r="N513" s="169"/>
      <c r="O513" s="153" t="str">
        <f t="shared" si="59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58"/>
        <v xml:space="preserve"> </v>
      </c>
      <c r="K514" s="169">
        <v>0</v>
      </c>
      <c r="L514" s="169"/>
      <c r="M514" s="173">
        <f t="shared" si="60"/>
        <v>0</v>
      </c>
      <c r="N514" s="169"/>
      <c r="O514" s="153" t="str">
        <f t="shared" si="59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58"/>
        <v xml:space="preserve"> </v>
      </c>
      <c r="K515" s="169">
        <v>0</v>
      </c>
      <c r="L515" s="169"/>
      <c r="M515" s="173">
        <f t="shared" si="60"/>
        <v>0</v>
      </c>
      <c r="N515" s="169"/>
      <c r="O515" s="153" t="str">
        <f t="shared" si="59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58"/>
        <v xml:space="preserve"> </v>
      </c>
      <c r="K516" s="169">
        <v>0</v>
      </c>
      <c r="L516" s="169"/>
      <c r="M516" s="173">
        <f t="shared" si="60"/>
        <v>0</v>
      </c>
      <c r="N516" s="169"/>
      <c r="O516" s="153" t="str">
        <f t="shared" si="59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58"/>
        <v xml:space="preserve"> </v>
      </c>
      <c r="K517" s="169">
        <v>0</v>
      </c>
      <c r="L517" s="169"/>
      <c r="M517" s="173">
        <f t="shared" si="60"/>
        <v>0</v>
      </c>
      <c r="N517" s="169"/>
      <c r="O517" s="153" t="str">
        <f t="shared" si="59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58"/>
        <v xml:space="preserve"> </v>
      </c>
      <c r="K518" s="169">
        <v>0</v>
      </c>
      <c r="L518" s="169"/>
      <c r="M518" s="173">
        <f t="shared" si="60"/>
        <v>0</v>
      </c>
      <c r="N518" s="169"/>
      <c r="O518" s="153" t="str">
        <f t="shared" si="59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70">SUM(G520:G529)</f>
        <v>0</v>
      </c>
      <c r="H519" s="176">
        <f t="shared" si="70"/>
        <v>0</v>
      </c>
      <c r="I519" s="176">
        <f t="shared" ref="I519" si="71">SUM(I520:I529)</f>
        <v>0</v>
      </c>
      <c r="J519" s="175" t="str">
        <f t="shared" si="58"/>
        <v xml:space="preserve"> </v>
      </c>
      <c r="K519" s="169">
        <v>0</v>
      </c>
      <c r="L519" s="169"/>
      <c r="M519" s="173">
        <f t="shared" si="60"/>
        <v>0</v>
      </c>
      <c r="N519" s="169"/>
      <c r="O519" s="153" t="str">
        <f t="shared" si="59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58"/>
        <v xml:space="preserve"> </v>
      </c>
      <c r="K520" s="169">
        <v>0</v>
      </c>
      <c r="L520" s="169"/>
      <c r="M520" s="173">
        <f t="shared" si="60"/>
        <v>0</v>
      </c>
      <c r="N520" s="169"/>
      <c r="O520" s="153" t="str">
        <f t="shared" si="59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58"/>
        <v xml:space="preserve"> </v>
      </c>
      <c r="K521" s="169">
        <v>0</v>
      </c>
      <c r="L521" s="169"/>
      <c r="M521" s="173">
        <f t="shared" si="60"/>
        <v>0</v>
      </c>
      <c r="N521" s="169"/>
      <c r="O521" s="153" t="str">
        <f t="shared" si="59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58"/>
        <v xml:space="preserve"> </v>
      </c>
      <c r="K522" s="169">
        <v>0</v>
      </c>
      <c r="L522" s="169"/>
      <c r="M522" s="173">
        <f t="shared" si="60"/>
        <v>0</v>
      </c>
      <c r="N522" s="169"/>
      <c r="O522" s="153" t="str">
        <f t="shared" si="59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58"/>
        <v xml:space="preserve"> </v>
      </c>
      <c r="K523" s="169">
        <v>0</v>
      </c>
      <c r="L523" s="169"/>
      <c r="M523" s="173">
        <f t="shared" si="60"/>
        <v>0</v>
      </c>
      <c r="N523" s="169"/>
      <c r="O523" s="153" t="str">
        <f t="shared" si="59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58"/>
        <v xml:space="preserve"> </v>
      </c>
      <c r="K524" s="169">
        <v>0</v>
      </c>
      <c r="L524" s="169"/>
      <c r="M524" s="173">
        <f t="shared" si="60"/>
        <v>0</v>
      </c>
      <c r="N524" s="169"/>
      <c r="O524" s="153" t="str">
        <f t="shared" si="59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58"/>
        <v xml:space="preserve"> </v>
      </c>
      <c r="K525" s="169">
        <v>0</v>
      </c>
      <c r="L525" s="169"/>
      <c r="M525" s="173">
        <f t="shared" si="60"/>
        <v>0</v>
      </c>
      <c r="N525" s="169"/>
      <c r="O525" s="153" t="str">
        <f t="shared" si="59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58"/>
        <v xml:space="preserve"> </v>
      </c>
      <c r="K526" s="169">
        <v>0</v>
      </c>
      <c r="L526" s="169"/>
      <c r="M526" s="173">
        <f t="shared" si="60"/>
        <v>0</v>
      </c>
      <c r="N526" s="169"/>
      <c r="O526" s="153" t="str">
        <f t="shared" si="59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58"/>
        <v xml:space="preserve"> </v>
      </c>
      <c r="K527" s="169">
        <v>0</v>
      </c>
      <c r="L527" s="169"/>
      <c r="M527" s="173">
        <f t="shared" si="60"/>
        <v>0</v>
      </c>
      <c r="N527" s="169"/>
      <c r="O527" s="153" t="str">
        <f t="shared" si="59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58"/>
        <v xml:space="preserve"> </v>
      </c>
      <c r="K528" s="169">
        <v>0</v>
      </c>
      <c r="L528" s="169"/>
      <c r="M528" s="173">
        <f t="shared" si="60"/>
        <v>0</v>
      </c>
      <c r="N528" s="169"/>
      <c r="O528" s="153" t="str">
        <f t="shared" si="59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58"/>
        <v xml:space="preserve"> </v>
      </c>
      <c r="K529" s="169">
        <v>0</v>
      </c>
      <c r="L529" s="169"/>
      <c r="M529" s="173">
        <f t="shared" si="60"/>
        <v>0</v>
      </c>
      <c r="N529" s="169"/>
      <c r="O529" s="153" t="str">
        <f t="shared" si="59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58"/>
        <v xml:space="preserve"> </v>
      </c>
      <c r="K530" s="169">
        <v>0</v>
      </c>
      <c r="L530" s="169"/>
      <c r="M530" s="173">
        <f t="shared" si="60"/>
        <v>0</v>
      </c>
      <c r="N530" s="169"/>
      <c r="O530" s="153" t="str">
        <f t="shared" si="59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58"/>
        <v xml:space="preserve"> </v>
      </c>
      <c r="K531" s="169">
        <v>0</v>
      </c>
      <c r="L531" s="169"/>
      <c r="M531" s="173">
        <f t="shared" si="60"/>
        <v>0</v>
      </c>
      <c r="N531" s="169"/>
      <c r="O531" s="153" t="str">
        <f t="shared" si="59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72">SUM(G533:G542)</f>
        <v>0</v>
      </c>
      <c r="H532" s="176">
        <f t="shared" si="72"/>
        <v>0</v>
      </c>
      <c r="I532" s="176">
        <f t="shared" ref="I532" si="73">SUM(I533:I542)</f>
        <v>0</v>
      </c>
      <c r="J532" s="175" t="str">
        <f t="shared" si="58"/>
        <v xml:space="preserve"> </v>
      </c>
      <c r="K532" s="169">
        <v>0</v>
      </c>
      <c r="L532" s="169"/>
      <c r="M532" s="173">
        <f t="shared" si="60"/>
        <v>0</v>
      </c>
      <c r="N532" s="169"/>
      <c r="O532" s="153" t="str">
        <f t="shared" si="59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ref="J533:J555" si="74">IF(H533=0," ",I533/H533)</f>
        <v xml:space="preserve"> </v>
      </c>
      <c r="K533" s="169">
        <v>0</v>
      </c>
      <c r="L533" s="169"/>
      <c r="M533" s="173">
        <f t="shared" si="60"/>
        <v>0</v>
      </c>
      <c r="N533" s="169"/>
      <c r="O533" s="153" t="str">
        <f t="shared" ref="O533:O556" si="75">IF(M533=0," ",N533/M533)</f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74"/>
        <v xml:space="preserve"> </v>
      </c>
      <c r="K534" s="169">
        <v>0</v>
      </c>
      <c r="L534" s="169"/>
      <c r="M534" s="173">
        <f t="shared" ref="M534:M555" si="76">SUM(K534:L534)</f>
        <v>0</v>
      </c>
      <c r="N534" s="169"/>
      <c r="O534" s="153" t="str">
        <f t="shared" si="75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74"/>
        <v xml:space="preserve"> </v>
      </c>
      <c r="K535" s="169">
        <v>0</v>
      </c>
      <c r="L535" s="169"/>
      <c r="M535" s="173">
        <f t="shared" si="76"/>
        <v>0</v>
      </c>
      <c r="N535" s="169"/>
      <c r="O535" s="153" t="str">
        <f t="shared" si="75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74"/>
        <v xml:space="preserve"> </v>
      </c>
      <c r="K536" s="169">
        <v>0</v>
      </c>
      <c r="L536" s="169"/>
      <c r="M536" s="173">
        <f t="shared" si="76"/>
        <v>0</v>
      </c>
      <c r="N536" s="169"/>
      <c r="O536" s="153" t="str">
        <f t="shared" si="75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74"/>
        <v xml:space="preserve"> </v>
      </c>
      <c r="K537" s="169">
        <v>0</v>
      </c>
      <c r="L537" s="169"/>
      <c r="M537" s="173">
        <f t="shared" si="76"/>
        <v>0</v>
      </c>
      <c r="N537" s="169"/>
      <c r="O537" s="153" t="str">
        <f t="shared" si="75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74"/>
        <v xml:space="preserve"> </v>
      </c>
      <c r="K538" s="169">
        <v>0</v>
      </c>
      <c r="L538" s="169"/>
      <c r="M538" s="173">
        <f t="shared" si="76"/>
        <v>0</v>
      </c>
      <c r="N538" s="169"/>
      <c r="O538" s="153" t="str">
        <f t="shared" si="75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74"/>
        <v xml:space="preserve"> </v>
      </c>
      <c r="K539" s="169">
        <v>0</v>
      </c>
      <c r="L539" s="169"/>
      <c r="M539" s="173">
        <f t="shared" si="76"/>
        <v>0</v>
      </c>
      <c r="N539" s="169"/>
      <c r="O539" s="153" t="str">
        <f t="shared" si="75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74"/>
        <v xml:space="preserve"> </v>
      </c>
      <c r="K540" s="169">
        <v>0</v>
      </c>
      <c r="L540" s="169"/>
      <c r="M540" s="173">
        <f t="shared" si="76"/>
        <v>0</v>
      </c>
      <c r="N540" s="169"/>
      <c r="O540" s="153" t="str">
        <f t="shared" si="75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74"/>
        <v xml:space="preserve"> </v>
      </c>
      <c r="K541" s="169">
        <v>0</v>
      </c>
      <c r="L541" s="169"/>
      <c r="M541" s="173">
        <f t="shared" si="76"/>
        <v>0</v>
      </c>
      <c r="N541" s="169"/>
      <c r="O541" s="153" t="str">
        <f t="shared" si="75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74"/>
        <v xml:space="preserve"> </v>
      </c>
      <c r="K542" s="169">
        <v>0</v>
      </c>
      <c r="L542" s="169"/>
      <c r="M542" s="173">
        <f t="shared" si="76"/>
        <v>0</v>
      </c>
      <c r="N542" s="169"/>
      <c r="O542" s="153" t="str">
        <f t="shared" si="75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74"/>
        <v xml:space="preserve"> </v>
      </c>
      <c r="K543" s="169">
        <v>0</v>
      </c>
      <c r="L543" s="169"/>
      <c r="M543" s="173">
        <f t="shared" si="76"/>
        <v>0</v>
      </c>
      <c r="N543" s="169"/>
      <c r="O543" s="153" t="str">
        <f t="shared" si="75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77">SUM(G545:G554)</f>
        <v>0</v>
      </c>
      <c r="H544" s="176">
        <f t="shared" si="77"/>
        <v>0</v>
      </c>
      <c r="I544" s="176">
        <f t="shared" ref="I544" si="78">SUM(I545:I554)</f>
        <v>0</v>
      </c>
      <c r="J544" s="175" t="str">
        <f t="shared" si="74"/>
        <v xml:space="preserve"> </v>
      </c>
      <c r="K544" s="169">
        <v>0</v>
      </c>
      <c r="L544" s="169"/>
      <c r="M544" s="173">
        <f t="shared" si="76"/>
        <v>0</v>
      </c>
      <c r="N544" s="169"/>
      <c r="O544" s="153" t="str">
        <f t="shared" si="75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74"/>
        <v xml:space="preserve"> </v>
      </c>
      <c r="K545" s="169">
        <v>0</v>
      </c>
      <c r="L545" s="169"/>
      <c r="M545" s="173">
        <f t="shared" si="76"/>
        <v>0</v>
      </c>
      <c r="N545" s="169"/>
      <c r="O545" s="153" t="str">
        <f t="shared" si="75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74"/>
        <v xml:space="preserve"> </v>
      </c>
      <c r="K546" s="169">
        <v>0</v>
      </c>
      <c r="L546" s="169"/>
      <c r="M546" s="173">
        <f t="shared" si="76"/>
        <v>0</v>
      </c>
      <c r="N546" s="169"/>
      <c r="O546" s="153" t="str">
        <f t="shared" si="75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74"/>
        <v xml:space="preserve"> </v>
      </c>
      <c r="K547" s="169">
        <v>0</v>
      </c>
      <c r="L547" s="169"/>
      <c r="M547" s="173">
        <f t="shared" si="76"/>
        <v>0</v>
      </c>
      <c r="N547" s="169"/>
      <c r="O547" s="153" t="str">
        <f t="shared" si="75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74"/>
        <v xml:space="preserve"> </v>
      </c>
      <c r="K548" s="169">
        <v>0</v>
      </c>
      <c r="L548" s="169"/>
      <c r="M548" s="173">
        <f t="shared" si="76"/>
        <v>0</v>
      </c>
      <c r="N548" s="169"/>
      <c r="O548" s="153" t="str">
        <f t="shared" si="75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74"/>
        <v xml:space="preserve"> </v>
      </c>
      <c r="K549" s="169">
        <v>0</v>
      </c>
      <c r="L549" s="169"/>
      <c r="M549" s="173">
        <f t="shared" si="76"/>
        <v>0</v>
      </c>
      <c r="N549" s="169"/>
      <c r="O549" s="153" t="str">
        <f t="shared" si="75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74"/>
        <v xml:space="preserve"> </v>
      </c>
      <c r="K550" s="169">
        <v>0</v>
      </c>
      <c r="L550" s="169"/>
      <c r="M550" s="173">
        <f t="shared" si="76"/>
        <v>0</v>
      </c>
      <c r="N550" s="169"/>
      <c r="O550" s="153" t="str">
        <f t="shared" si="75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74"/>
        <v xml:space="preserve"> </v>
      </c>
      <c r="K551" s="169">
        <v>0</v>
      </c>
      <c r="L551" s="169"/>
      <c r="M551" s="173">
        <f t="shared" si="76"/>
        <v>0</v>
      </c>
      <c r="N551" s="169"/>
      <c r="O551" s="153" t="str">
        <f t="shared" si="75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74"/>
        <v xml:space="preserve"> </v>
      </c>
      <c r="K552" s="169">
        <v>0</v>
      </c>
      <c r="L552" s="169"/>
      <c r="M552" s="173">
        <f t="shared" si="76"/>
        <v>0</v>
      </c>
      <c r="N552" s="169"/>
      <c r="O552" s="153" t="str">
        <f t="shared" si="75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74"/>
        <v xml:space="preserve"> </v>
      </c>
      <c r="K553" s="169">
        <v>0</v>
      </c>
      <c r="L553" s="169"/>
      <c r="M553" s="173">
        <f t="shared" si="76"/>
        <v>0</v>
      </c>
      <c r="N553" s="169"/>
      <c r="O553" s="153" t="str">
        <f t="shared" si="75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74"/>
        <v xml:space="preserve"> </v>
      </c>
      <c r="K554" s="169">
        <v>0</v>
      </c>
      <c r="L554" s="169"/>
      <c r="M554" s="173">
        <f t="shared" si="76"/>
        <v>0</v>
      </c>
      <c r="N554" s="169"/>
      <c r="O554" s="153" t="str">
        <f t="shared" si="75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79">G496+G497+G508+G519+G530+G532+G543+G544</f>
        <v>0</v>
      </c>
      <c r="H555" s="177">
        <f t="shared" si="79"/>
        <v>0</v>
      </c>
      <c r="I555" s="177">
        <f t="shared" ref="I555" si="80">I496+I497+I508+I519+I530+I532+I543+I544</f>
        <v>0</v>
      </c>
      <c r="J555" s="175" t="str">
        <f t="shared" si="74"/>
        <v xml:space="preserve"> </v>
      </c>
      <c r="K555" s="169">
        <v>0</v>
      </c>
      <c r="L555" s="169"/>
      <c r="M555" s="173">
        <f t="shared" si="76"/>
        <v>0</v>
      </c>
      <c r="N555" s="169"/>
      <c r="O555" s="153" t="str">
        <f t="shared" si="75"/>
        <v xml:space="preserve"> </v>
      </c>
    </row>
    <row r="556" spans="1:15" ht="26.2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457</v>
      </c>
      <c r="G556" s="64">
        <f t="shared" ref="G556:N556" si="81">G296+G297+G337+G416+G481+G490+G495+G555</f>
        <v>-93</v>
      </c>
      <c r="H556" s="177">
        <f t="shared" si="81"/>
        <v>364</v>
      </c>
      <c r="I556" s="177">
        <f t="shared" si="81"/>
        <v>364</v>
      </c>
      <c r="J556" s="177" t="e">
        <f t="shared" si="81"/>
        <v>#VALUE!</v>
      </c>
      <c r="K556" s="177">
        <v>572</v>
      </c>
      <c r="L556" s="177">
        <f t="shared" si="81"/>
        <v>5</v>
      </c>
      <c r="M556" s="177">
        <f t="shared" si="81"/>
        <v>577</v>
      </c>
      <c r="N556" s="177">
        <f t="shared" si="81"/>
        <v>387</v>
      </c>
      <c r="O556" s="153">
        <f t="shared" si="75"/>
        <v>0.6707105719237435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69"/>
      <c r="E558" s="81"/>
      <c r="F558" s="81">
        <v>0.25</v>
      </c>
      <c r="G558" s="81">
        <v>0</v>
      </c>
      <c r="H558" s="81">
        <v>0.25</v>
      </c>
      <c r="I558" s="156"/>
      <c r="J558" s="157"/>
      <c r="K558" s="155"/>
      <c r="L558" s="155">
        <v>0.25</v>
      </c>
      <c r="M558" s="155">
        <v>0.25</v>
      </c>
      <c r="N558" s="155"/>
      <c r="O558" s="155"/>
    </row>
    <row r="559" spans="1:15" x14ac:dyDescent="0.2">
      <c r="A559" s="80"/>
      <c r="B559" s="80"/>
      <c r="C559" s="5" t="s">
        <v>801</v>
      </c>
      <c r="D559" s="69"/>
      <c r="E559" s="80"/>
      <c r="F559" s="80">
        <v>0</v>
      </c>
      <c r="G559" s="80">
        <v>0</v>
      </c>
      <c r="H559" s="80">
        <v>0</v>
      </c>
      <c r="I559" s="156"/>
      <c r="J559" s="157"/>
      <c r="K559" s="155"/>
      <c r="L559" s="155">
        <v>0</v>
      </c>
      <c r="M559" s="155">
        <v>0</v>
      </c>
      <c r="N559" s="155"/>
      <c r="O559" s="155"/>
    </row>
    <row r="560" spans="1:15" x14ac:dyDescent="0.2">
      <c r="A560" s="229"/>
      <c r="B560" s="229"/>
      <c r="C560" s="229"/>
      <c r="D560" s="229"/>
      <c r="E560" s="229"/>
      <c r="F560" s="229"/>
      <c r="G560" s="229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D565" s="192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60:G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25:B25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2:B22"/>
    <mergeCell ref="A23:B23"/>
    <mergeCell ref="A24:B24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J274:J275"/>
    <mergeCell ref="G5:G6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L565" sqref="L565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5" width="0" hidden="1" customWidth="1"/>
    <col min="6" max="6" width="9.33203125" hidden="1" customWidth="1"/>
    <col min="7" max="7" width="0" hidden="1" customWidth="1"/>
    <col min="9" max="9" width="0" style="159" hidden="1" customWidth="1"/>
    <col min="10" max="10" width="0" style="163" hidden="1" customWidth="1"/>
  </cols>
  <sheetData>
    <row r="1" spans="1:15" ht="15" customHeight="1" x14ac:dyDescent="0.2">
      <c r="D1" s="233" t="s">
        <v>845</v>
      </c>
      <c r="E1" s="233"/>
      <c r="F1" s="233"/>
      <c r="G1" s="233"/>
      <c r="H1" s="233"/>
    </row>
    <row r="2" spans="1:15" x14ac:dyDescent="0.2">
      <c r="C2" s="229" t="str">
        <f>közművelődés!C2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803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74"/>
      <c r="F5" s="210" t="s">
        <v>512</v>
      </c>
      <c r="G5" s="210" t="s">
        <v>856</v>
      </c>
      <c r="H5" s="23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6.25" customHeight="1" x14ac:dyDescent="0.2">
      <c r="A6" s="214"/>
      <c r="B6" s="220"/>
      <c r="C6" s="212"/>
      <c r="D6" s="210"/>
      <c r="E6" s="74"/>
      <c r="F6" s="210"/>
      <c r="G6" s="210"/>
      <c r="H6" s="231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6" t="s">
        <v>4</v>
      </c>
      <c r="D7" s="73" t="s">
        <v>5</v>
      </c>
      <c r="E7" s="73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77"/>
      <c r="G8" s="77"/>
      <c r="H8" s="173"/>
      <c r="I8" s="169"/>
      <c r="J8" s="175" t="str">
        <f t="shared" ref="J8:J71" si="0">IF(H8=0," ",I8/H8)</f>
        <v xml:space="preserve"> </v>
      </c>
      <c r="K8" s="169">
        <v>0</v>
      </c>
      <c r="L8" s="169"/>
      <c r="M8" s="173">
        <f>SUM(K8:L8)</f>
        <v>0</v>
      </c>
      <c r="N8" s="169"/>
      <c r="O8" s="153" t="str">
        <f t="shared" ref="O8:O71" si="1">IF(M8=0," ",N8/M8)</f>
        <v xml:space="preserve"> </v>
      </c>
    </row>
    <row r="9" spans="1:15" ht="25.5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  <c r="G9" s="7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153" t="str">
        <f t="shared" si="1"/>
        <v xml:space="preserve"> </v>
      </c>
    </row>
    <row r="10" spans="1:15" ht="25.5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>
        <v>194</v>
      </c>
      <c r="G10" s="77">
        <v>-194</v>
      </c>
      <c r="H10" s="173">
        <f>SUM(F10:G10)</f>
        <v>0</v>
      </c>
      <c r="I10" s="169">
        <v>0</v>
      </c>
      <c r="J10" s="175" t="str">
        <f t="shared" si="0"/>
        <v xml:space="preserve"> </v>
      </c>
      <c r="K10" s="169">
        <v>191</v>
      </c>
      <c r="L10" s="169"/>
      <c r="M10" s="173">
        <f t="shared" si="2"/>
        <v>191</v>
      </c>
      <c r="N10" s="169">
        <v>191</v>
      </c>
      <c r="O10" s="153">
        <f t="shared" si="1"/>
        <v>1</v>
      </c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153" t="str">
        <f t="shared" si="1"/>
        <v xml:space="preserve"> 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153" t="str">
        <f t="shared" si="1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194</v>
      </c>
      <c r="G14" s="78">
        <f t="shared" ref="G14:N14" si="3">SUM(G8:G13)</f>
        <v>-194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191</v>
      </c>
      <c r="L14" s="174">
        <f t="shared" si="3"/>
        <v>0</v>
      </c>
      <c r="M14" s="174">
        <f t="shared" si="3"/>
        <v>191</v>
      </c>
      <c r="N14" s="174">
        <f t="shared" si="3"/>
        <v>191</v>
      </c>
      <c r="O14" s="153">
        <f t="shared" si="1"/>
        <v>1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G15" s="77"/>
      <c r="H15" s="173"/>
      <c r="I15" s="173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G16" s="77"/>
      <c r="H16" s="173"/>
      <c r="I16" s="173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73">
        <f t="shared" ref="I17" si="5">SUM(I18:I27)</f>
        <v>0</v>
      </c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G18" s="77"/>
      <c r="H18" s="173"/>
      <c r="I18" s="173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G19" s="77"/>
      <c r="H19" s="173"/>
      <c r="I19" s="173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G20" s="77"/>
      <c r="H20" s="173"/>
      <c r="I20" s="173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G21" s="77"/>
      <c r="H21" s="173"/>
      <c r="I21" s="173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G22" s="77"/>
      <c r="H22" s="173"/>
      <c r="I22" s="173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G23" s="77"/>
      <c r="H23" s="173"/>
      <c r="I23" s="173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G24" s="77"/>
      <c r="H24" s="173"/>
      <c r="I24" s="173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G25" s="77"/>
      <c r="H25" s="173"/>
      <c r="I25" s="173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G26" s="77"/>
      <c r="H26" s="173"/>
      <c r="I26" s="173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G27" s="77"/>
      <c r="H27" s="173"/>
      <c r="I27" s="173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6">SUM(G29:G38)</f>
        <v>0</v>
      </c>
      <c r="H28" s="173">
        <f t="shared" si="6"/>
        <v>0</v>
      </c>
      <c r="I28" s="173">
        <f t="shared" ref="I28" si="7">SUM(I29:I38)</f>
        <v>0</v>
      </c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G29" s="77"/>
      <c r="H29" s="173"/>
      <c r="I29" s="173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G30" s="77"/>
      <c r="H30" s="173"/>
      <c r="I30" s="173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G31" s="77"/>
      <c r="H31" s="173"/>
      <c r="I31" s="173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G32" s="77"/>
      <c r="H32" s="173"/>
      <c r="I32" s="173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G33" s="77"/>
      <c r="H33" s="173"/>
      <c r="I33" s="173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G34" s="77"/>
      <c r="H34" s="173"/>
      <c r="I34" s="173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G35" s="77"/>
      <c r="H35" s="173"/>
      <c r="I35" s="173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G36" s="77"/>
      <c r="H36" s="173"/>
      <c r="I36" s="173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G37" s="77"/>
      <c r="H37" s="173"/>
      <c r="I37" s="173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G38" s="77"/>
      <c r="H38" s="173"/>
      <c r="I38" s="173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153" t="str">
        <f t="shared" si="1"/>
        <v xml:space="preserve"> </v>
      </c>
    </row>
    <row r="39" spans="1:15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H39" si="8">SUM(G40:G49)</f>
        <v>0</v>
      </c>
      <c r="H39" s="173">
        <f t="shared" si="8"/>
        <v>0</v>
      </c>
      <c r="I39" s="173">
        <f t="shared" ref="I39" si="9">SUM(I40:I49)</f>
        <v>0</v>
      </c>
      <c r="J39" s="175" t="str">
        <f t="shared" si="0"/>
        <v xml:space="preserve"> </v>
      </c>
      <c r="K39" s="169">
        <v>0</v>
      </c>
      <c r="L39" s="169"/>
      <c r="M39" s="173">
        <f t="shared" si="2"/>
        <v>0</v>
      </c>
      <c r="N39" s="169"/>
      <c r="O39" s="153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  <c r="G40" s="77"/>
      <c r="H40" s="173"/>
      <c r="I40" s="173"/>
      <c r="J40" s="175" t="str">
        <f t="shared" si="0"/>
        <v xml:space="preserve"> </v>
      </c>
      <c r="K40" s="169">
        <v>0</v>
      </c>
      <c r="L40" s="169"/>
      <c r="M40" s="173">
        <f t="shared" si="2"/>
        <v>0</v>
      </c>
      <c r="N40" s="169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173"/>
      <c r="I41" s="173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173"/>
      <c r="I42" s="173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173"/>
      <c r="I43" s="173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173"/>
      <c r="I44" s="173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173"/>
      <c r="I45" s="173"/>
      <c r="J45" s="175" t="str">
        <f t="shared" si="0"/>
        <v xml:space="preserve"> </v>
      </c>
      <c r="K45" s="169">
        <v>0</v>
      </c>
      <c r="L45" s="169"/>
      <c r="M45" s="173">
        <f t="shared" si="2"/>
        <v>0</v>
      </c>
      <c r="N45" s="169"/>
      <c r="O45" s="153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173"/>
      <c r="I46" s="173"/>
      <c r="J46" s="175" t="str">
        <f t="shared" si="0"/>
        <v xml:space="preserve"> </v>
      </c>
      <c r="K46" s="169">
        <v>0</v>
      </c>
      <c r="L46" s="169"/>
      <c r="M46" s="173">
        <f t="shared" si="2"/>
        <v>0</v>
      </c>
      <c r="N46" s="198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173"/>
      <c r="I47" s="173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173"/>
      <c r="I48" s="173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173"/>
      <c r="I49" s="173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194</v>
      </c>
      <c r="G50" s="78">
        <f t="shared" ref="G50:N50" si="10">G14+G15+G16+G17+G28+G39</f>
        <v>-194</v>
      </c>
      <c r="H50" s="174">
        <f t="shared" si="10"/>
        <v>0</v>
      </c>
      <c r="I50" s="174">
        <f t="shared" si="10"/>
        <v>0</v>
      </c>
      <c r="J50" s="174" t="e">
        <f t="shared" si="10"/>
        <v>#VALUE!</v>
      </c>
      <c r="K50" s="174">
        <f t="shared" si="10"/>
        <v>191</v>
      </c>
      <c r="L50" s="174">
        <f t="shared" si="10"/>
        <v>0</v>
      </c>
      <c r="M50" s="174">
        <f t="shared" si="10"/>
        <v>191</v>
      </c>
      <c r="N50" s="174">
        <f t="shared" si="10"/>
        <v>191</v>
      </c>
      <c r="O50" s="153">
        <f t="shared" si="1"/>
        <v>1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G51" s="77"/>
      <c r="H51" s="173"/>
      <c r="I51" s="173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173"/>
      <c r="I52" s="173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11">SUM(G54:G63)</f>
        <v>0</v>
      </c>
      <c r="H53" s="173">
        <f t="shared" si="11"/>
        <v>0</v>
      </c>
      <c r="I53" s="173">
        <f t="shared" ref="I53" si="12">SUM(I54:I63)</f>
        <v>0</v>
      </c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173"/>
      <c r="I54" s="173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173"/>
      <c r="I55" s="173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173"/>
      <c r="I56" s="173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173"/>
      <c r="I57" s="173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173"/>
      <c r="I58" s="173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173"/>
      <c r="I59" s="173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173"/>
      <c r="I60" s="173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173"/>
      <c r="I61" s="173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173"/>
      <c r="I62" s="173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173"/>
      <c r="I63" s="173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13">SUM(G65:G74)</f>
        <v>0</v>
      </c>
      <c r="H64" s="173">
        <f t="shared" si="13"/>
        <v>0</v>
      </c>
      <c r="I64" s="173">
        <f t="shared" ref="I64" si="14">SUM(I65:I74)</f>
        <v>0</v>
      </c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173"/>
      <c r="I65" s="173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173"/>
      <c r="I66" s="173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173"/>
      <c r="I67" s="173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173"/>
      <c r="I68" s="173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173"/>
      <c r="I69" s="173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173"/>
      <c r="I70" s="173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173"/>
      <c r="I71" s="173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173"/>
      <c r="I72" s="173"/>
      <c r="J72" s="175" t="str">
        <f t="shared" ref="J72:J135" si="15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153" t="str">
        <f t="shared" ref="O72:O135" si="16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173"/>
      <c r="I73" s="173"/>
      <c r="J73" s="175" t="str">
        <f t="shared" si="15"/>
        <v xml:space="preserve"> </v>
      </c>
      <c r="K73" s="169">
        <v>0</v>
      </c>
      <c r="L73" s="169"/>
      <c r="M73" s="173">
        <f t="shared" ref="M73:M136" si="17">SUM(K73:L73)</f>
        <v>0</v>
      </c>
      <c r="N73" s="169"/>
      <c r="O73" s="153" t="str">
        <f t="shared" si="16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173"/>
      <c r="I74" s="173"/>
      <c r="J74" s="175" t="str">
        <f t="shared" si="15"/>
        <v xml:space="preserve"> </v>
      </c>
      <c r="K74" s="169">
        <v>0</v>
      </c>
      <c r="L74" s="169"/>
      <c r="M74" s="173">
        <f t="shared" si="17"/>
        <v>0</v>
      </c>
      <c r="N74" s="169"/>
      <c r="O74" s="153" t="str">
        <f t="shared" si="16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8">SUM(G76:G85)</f>
        <v>0</v>
      </c>
      <c r="H75" s="173">
        <f t="shared" si="18"/>
        <v>0</v>
      </c>
      <c r="I75" s="173">
        <f t="shared" ref="I75" si="19">SUM(I76:I85)</f>
        <v>0</v>
      </c>
      <c r="J75" s="175" t="str">
        <f t="shared" si="15"/>
        <v xml:space="preserve"> </v>
      </c>
      <c r="K75" s="169">
        <v>0</v>
      </c>
      <c r="L75" s="169"/>
      <c r="M75" s="173">
        <f t="shared" si="17"/>
        <v>0</v>
      </c>
      <c r="N75" s="169"/>
      <c r="O75" s="153" t="str">
        <f t="shared" si="16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173"/>
      <c r="I76" s="173"/>
      <c r="J76" s="175" t="str">
        <f t="shared" si="15"/>
        <v xml:space="preserve"> </v>
      </c>
      <c r="K76" s="169">
        <v>0</v>
      </c>
      <c r="L76" s="169"/>
      <c r="M76" s="173">
        <f t="shared" si="17"/>
        <v>0</v>
      </c>
      <c r="N76" s="169"/>
      <c r="O76" s="153" t="str">
        <f t="shared" si="16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173"/>
      <c r="I77" s="173"/>
      <c r="J77" s="175" t="str">
        <f t="shared" si="15"/>
        <v xml:space="preserve"> </v>
      </c>
      <c r="K77" s="169">
        <v>0</v>
      </c>
      <c r="L77" s="169"/>
      <c r="M77" s="173">
        <f t="shared" si="17"/>
        <v>0</v>
      </c>
      <c r="N77" s="169"/>
      <c r="O77" s="153" t="str">
        <f t="shared" si="16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173"/>
      <c r="I78" s="173"/>
      <c r="J78" s="175" t="str">
        <f t="shared" si="15"/>
        <v xml:space="preserve"> </v>
      </c>
      <c r="K78" s="169">
        <v>0</v>
      </c>
      <c r="L78" s="169"/>
      <c r="M78" s="173">
        <f t="shared" si="17"/>
        <v>0</v>
      </c>
      <c r="N78" s="169"/>
      <c r="O78" s="153" t="str">
        <f t="shared" si="16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173"/>
      <c r="I79" s="173"/>
      <c r="J79" s="175" t="str">
        <f t="shared" si="15"/>
        <v xml:space="preserve"> </v>
      </c>
      <c r="K79" s="169">
        <v>0</v>
      </c>
      <c r="L79" s="169"/>
      <c r="M79" s="173">
        <f t="shared" si="17"/>
        <v>0</v>
      </c>
      <c r="N79" s="169"/>
      <c r="O79" s="153" t="str">
        <f t="shared" si="16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173"/>
      <c r="I80" s="173"/>
      <c r="J80" s="175" t="str">
        <f t="shared" si="15"/>
        <v xml:space="preserve"> </v>
      </c>
      <c r="K80" s="169">
        <v>0</v>
      </c>
      <c r="L80" s="169"/>
      <c r="M80" s="173">
        <f t="shared" si="17"/>
        <v>0</v>
      </c>
      <c r="N80" s="169"/>
      <c r="O80" s="153" t="str">
        <f t="shared" si="16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173"/>
      <c r="I81" s="173"/>
      <c r="J81" s="175" t="str">
        <f t="shared" si="15"/>
        <v xml:space="preserve"> </v>
      </c>
      <c r="K81" s="169">
        <v>0</v>
      </c>
      <c r="L81" s="169"/>
      <c r="M81" s="173">
        <f t="shared" si="17"/>
        <v>0</v>
      </c>
      <c r="N81" s="169"/>
      <c r="O81" s="153" t="str">
        <f t="shared" si="16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173"/>
      <c r="I82" s="173"/>
      <c r="J82" s="175" t="str">
        <f t="shared" si="15"/>
        <v xml:space="preserve"> </v>
      </c>
      <c r="K82" s="169">
        <v>0</v>
      </c>
      <c r="L82" s="169"/>
      <c r="M82" s="173">
        <f t="shared" si="17"/>
        <v>0</v>
      </c>
      <c r="N82" s="169"/>
      <c r="O82" s="153" t="str">
        <f t="shared" si="16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173"/>
      <c r="I83" s="173"/>
      <c r="J83" s="175" t="str">
        <f t="shared" si="15"/>
        <v xml:space="preserve"> </v>
      </c>
      <c r="K83" s="169">
        <v>0</v>
      </c>
      <c r="L83" s="169"/>
      <c r="M83" s="173">
        <f t="shared" si="17"/>
        <v>0</v>
      </c>
      <c r="N83" s="169"/>
      <c r="O83" s="153" t="str">
        <f t="shared" si="16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173"/>
      <c r="I84" s="173"/>
      <c r="J84" s="175" t="str">
        <f t="shared" si="15"/>
        <v xml:space="preserve"> </v>
      </c>
      <c r="K84" s="169">
        <v>0</v>
      </c>
      <c r="L84" s="169"/>
      <c r="M84" s="173">
        <f t="shared" si="17"/>
        <v>0</v>
      </c>
      <c r="N84" s="169"/>
      <c r="O84" s="153" t="str">
        <f t="shared" si="16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173"/>
      <c r="I85" s="173"/>
      <c r="J85" s="175" t="str">
        <f t="shared" si="15"/>
        <v xml:space="preserve"> </v>
      </c>
      <c r="K85" s="169">
        <v>0</v>
      </c>
      <c r="L85" s="169"/>
      <c r="M85" s="173">
        <f t="shared" si="17"/>
        <v>0</v>
      </c>
      <c r="N85" s="169"/>
      <c r="O85" s="153" t="str">
        <f t="shared" si="16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20">G51+G52+G53+G64+G75</f>
        <v>0</v>
      </c>
      <c r="H86" s="174">
        <f t="shared" si="20"/>
        <v>0</v>
      </c>
      <c r="I86" s="174">
        <f t="shared" ref="I86" si="21">I51+I52+I53+I64+I75</f>
        <v>0</v>
      </c>
      <c r="J86" s="175" t="str">
        <f t="shared" si="15"/>
        <v xml:space="preserve"> </v>
      </c>
      <c r="K86" s="169">
        <v>0</v>
      </c>
      <c r="L86" s="169"/>
      <c r="M86" s="173">
        <f t="shared" si="17"/>
        <v>0</v>
      </c>
      <c r="N86" s="169"/>
      <c r="O86" s="153" t="str">
        <f t="shared" si="16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22">SUM(G88:G90)</f>
        <v>0</v>
      </c>
      <c r="H87" s="173">
        <f t="shared" si="22"/>
        <v>0</v>
      </c>
      <c r="I87" s="173">
        <f t="shared" ref="I87" si="23">SUM(I88:I90)</f>
        <v>0</v>
      </c>
      <c r="J87" s="175" t="str">
        <f t="shared" si="15"/>
        <v xml:space="preserve"> </v>
      </c>
      <c r="K87" s="169">
        <v>0</v>
      </c>
      <c r="L87" s="169"/>
      <c r="M87" s="173">
        <f t="shared" si="17"/>
        <v>0</v>
      </c>
      <c r="N87" s="169"/>
      <c r="O87" s="153" t="str">
        <f t="shared" si="16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173"/>
      <c r="I88" s="173"/>
      <c r="J88" s="175" t="str">
        <f t="shared" si="15"/>
        <v xml:space="preserve"> </v>
      </c>
      <c r="K88" s="169">
        <v>0</v>
      </c>
      <c r="L88" s="169"/>
      <c r="M88" s="173">
        <f t="shared" si="17"/>
        <v>0</v>
      </c>
      <c r="N88" s="169"/>
      <c r="O88" s="153" t="str">
        <f t="shared" si="16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173"/>
      <c r="I89" s="173"/>
      <c r="J89" s="175" t="str">
        <f t="shared" si="15"/>
        <v xml:space="preserve"> </v>
      </c>
      <c r="K89" s="169">
        <v>0</v>
      </c>
      <c r="L89" s="169"/>
      <c r="M89" s="173">
        <f t="shared" si="17"/>
        <v>0</v>
      </c>
      <c r="N89" s="169"/>
      <c r="O89" s="153" t="str">
        <f t="shared" si="16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173"/>
      <c r="I90" s="173"/>
      <c r="J90" s="175" t="str">
        <f t="shared" si="15"/>
        <v xml:space="preserve"> </v>
      </c>
      <c r="K90" s="169">
        <v>0</v>
      </c>
      <c r="L90" s="169"/>
      <c r="M90" s="173">
        <f t="shared" si="17"/>
        <v>0</v>
      </c>
      <c r="N90" s="169"/>
      <c r="O90" s="153" t="str">
        <f t="shared" si="16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24">SUM(G92:G99)</f>
        <v>0</v>
      </c>
      <c r="H91" s="173">
        <f t="shared" si="24"/>
        <v>0</v>
      </c>
      <c r="I91" s="173">
        <f t="shared" ref="I91" si="25">SUM(I92:I99)</f>
        <v>0</v>
      </c>
      <c r="J91" s="175" t="str">
        <f t="shared" si="15"/>
        <v xml:space="preserve"> </v>
      </c>
      <c r="K91" s="169">
        <v>0</v>
      </c>
      <c r="L91" s="169"/>
      <c r="M91" s="173">
        <f t="shared" si="17"/>
        <v>0</v>
      </c>
      <c r="N91" s="169"/>
      <c r="O91" s="153" t="str">
        <f t="shared" si="16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173"/>
      <c r="I92" s="173"/>
      <c r="J92" s="175" t="str">
        <f t="shared" si="15"/>
        <v xml:space="preserve"> </v>
      </c>
      <c r="K92" s="169">
        <v>0</v>
      </c>
      <c r="L92" s="169"/>
      <c r="M92" s="173">
        <f t="shared" si="17"/>
        <v>0</v>
      </c>
      <c r="N92" s="169"/>
      <c r="O92" s="153" t="str">
        <f t="shared" si="16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173"/>
      <c r="I93" s="173"/>
      <c r="J93" s="175" t="str">
        <f t="shared" si="15"/>
        <v xml:space="preserve"> </v>
      </c>
      <c r="K93" s="169">
        <v>0</v>
      </c>
      <c r="L93" s="169"/>
      <c r="M93" s="173">
        <f t="shared" si="17"/>
        <v>0</v>
      </c>
      <c r="N93" s="169"/>
      <c r="O93" s="153" t="str">
        <f t="shared" si="16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173"/>
      <c r="I94" s="173"/>
      <c r="J94" s="175" t="str">
        <f t="shared" si="15"/>
        <v xml:space="preserve"> </v>
      </c>
      <c r="K94" s="169">
        <v>0</v>
      </c>
      <c r="L94" s="169"/>
      <c r="M94" s="173">
        <f t="shared" si="17"/>
        <v>0</v>
      </c>
      <c r="N94" s="169"/>
      <c r="O94" s="153" t="str">
        <f t="shared" si="16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173"/>
      <c r="I95" s="173"/>
      <c r="J95" s="175" t="str">
        <f t="shared" si="15"/>
        <v xml:space="preserve"> </v>
      </c>
      <c r="K95" s="169">
        <v>0</v>
      </c>
      <c r="L95" s="169"/>
      <c r="M95" s="173">
        <f t="shared" si="17"/>
        <v>0</v>
      </c>
      <c r="N95" s="169"/>
      <c r="O95" s="153" t="str">
        <f t="shared" si="16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173"/>
      <c r="I96" s="173"/>
      <c r="J96" s="175" t="str">
        <f t="shared" si="15"/>
        <v xml:space="preserve"> </v>
      </c>
      <c r="K96" s="169">
        <v>0</v>
      </c>
      <c r="L96" s="169"/>
      <c r="M96" s="173">
        <f t="shared" si="17"/>
        <v>0</v>
      </c>
      <c r="N96" s="169"/>
      <c r="O96" s="153" t="str">
        <f t="shared" si="16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173"/>
      <c r="I97" s="173"/>
      <c r="J97" s="175" t="str">
        <f t="shared" si="15"/>
        <v xml:space="preserve"> </v>
      </c>
      <c r="K97" s="169">
        <v>0</v>
      </c>
      <c r="L97" s="169"/>
      <c r="M97" s="173">
        <f t="shared" si="17"/>
        <v>0</v>
      </c>
      <c r="N97" s="169"/>
      <c r="O97" s="153" t="str">
        <f t="shared" si="16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173"/>
      <c r="I98" s="173"/>
      <c r="J98" s="175" t="str">
        <f t="shared" si="15"/>
        <v xml:space="preserve"> </v>
      </c>
      <c r="K98" s="169">
        <v>0</v>
      </c>
      <c r="L98" s="169"/>
      <c r="M98" s="173">
        <f t="shared" si="17"/>
        <v>0</v>
      </c>
      <c r="N98" s="169"/>
      <c r="O98" s="153" t="str">
        <f t="shared" si="16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173"/>
      <c r="I99" s="173"/>
      <c r="J99" s="175" t="str">
        <f t="shared" si="15"/>
        <v xml:space="preserve"> </v>
      </c>
      <c r="K99" s="169">
        <v>0</v>
      </c>
      <c r="L99" s="169"/>
      <c r="M99" s="173">
        <f t="shared" si="17"/>
        <v>0</v>
      </c>
      <c r="N99" s="169"/>
      <c r="O99" s="153" t="str">
        <f t="shared" si="16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26">G87+G91</f>
        <v>0</v>
      </c>
      <c r="H100" s="174">
        <f t="shared" si="26"/>
        <v>0</v>
      </c>
      <c r="I100" s="174">
        <f t="shared" ref="I100" si="27">I87+I91</f>
        <v>0</v>
      </c>
      <c r="J100" s="175" t="str">
        <f t="shared" si="15"/>
        <v xml:space="preserve"> </v>
      </c>
      <c r="K100" s="169">
        <v>0</v>
      </c>
      <c r="L100" s="169"/>
      <c r="M100" s="173">
        <f t="shared" si="17"/>
        <v>0</v>
      </c>
      <c r="N100" s="169"/>
      <c r="O100" s="153" t="str">
        <f t="shared" si="16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28">SUM(G102:G107)</f>
        <v>0</v>
      </c>
      <c r="H101" s="173">
        <f t="shared" si="28"/>
        <v>0</v>
      </c>
      <c r="I101" s="173">
        <f t="shared" ref="I101" si="29">SUM(I102:I107)</f>
        <v>0</v>
      </c>
      <c r="J101" s="175" t="str">
        <f t="shared" si="15"/>
        <v xml:space="preserve"> </v>
      </c>
      <c r="K101" s="169">
        <v>0</v>
      </c>
      <c r="L101" s="169"/>
      <c r="M101" s="173">
        <f t="shared" si="17"/>
        <v>0</v>
      </c>
      <c r="N101" s="169"/>
      <c r="O101" s="153" t="str">
        <f t="shared" si="16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173"/>
      <c r="I102" s="173"/>
      <c r="J102" s="175" t="str">
        <f t="shared" si="15"/>
        <v xml:space="preserve"> </v>
      </c>
      <c r="K102" s="169">
        <v>0</v>
      </c>
      <c r="L102" s="169"/>
      <c r="M102" s="173">
        <f t="shared" si="17"/>
        <v>0</v>
      </c>
      <c r="N102" s="169"/>
      <c r="O102" s="153" t="str">
        <f t="shared" si="16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173"/>
      <c r="I103" s="173"/>
      <c r="J103" s="175" t="str">
        <f t="shared" si="15"/>
        <v xml:space="preserve"> </v>
      </c>
      <c r="K103" s="169">
        <v>0</v>
      </c>
      <c r="L103" s="169"/>
      <c r="M103" s="173">
        <f t="shared" si="17"/>
        <v>0</v>
      </c>
      <c r="N103" s="169"/>
      <c r="O103" s="153" t="str">
        <f t="shared" si="16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173"/>
      <c r="I104" s="173"/>
      <c r="J104" s="175" t="str">
        <f t="shared" si="15"/>
        <v xml:space="preserve"> </v>
      </c>
      <c r="K104" s="169">
        <v>0</v>
      </c>
      <c r="L104" s="169"/>
      <c r="M104" s="173">
        <f t="shared" si="17"/>
        <v>0</v>
      </c>
      <c r="N104" s="169"/>
      <c r="O104" s="153" t="str">
        <f t="shared" si="16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173"/>
      <c r="I105" s="173"/>
      <c r="J105" s="175" t="str">
        <f t="shared" si="15"/>
        <v xml:space="preserve"> </v>
      </c>
      <c r="K105" s="169">
        <v>0</v>
      </c>
      <c r="L105" s="169"/>
      <c r="M105" s="173">
        <f t="shared" si="17"/>
        <v>0</v>
      </c>
      <c r="N105" s="169"/>
      <c r="O105" s="153" t="str">
        <f t="shared" si="16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173"/>
      <c r="I106" s="173"/>
      <c r="J106" s="175" t="str">
        <f t="shared" si="15"/>
        <v xml:space="preserve"> </v>
      </c>
      <c r="K106" s="169">
        <v>0</v>
      </c>
      <c r="L106" s="169"/>
      <c r="M106" s="173">
        <f t="shared" si="17"/>
        <v>0</v>
      </c>
      <c r="N106" s="169"/>
      <c r="O106" s="153" t="str">
        <f t="shared" si="16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173"/>
      <c r="I107" s="173"/>
      <c r="J107" s="175" t="str">
        <f t="shared" si="15"/>
        <v xml:space="preserve"> </v>
      </c>
      <c r="K107" s="169">
        <v>0</v>
      </c>
      <c r="L107" s="169"/>
      <c r="M107" s="173">
        <f t="shared" si="17"/>
        <v>0</v>
      </c>
      <c r="N107" s="169"/>
      <c r="O107" s="153" t="str">
        <f t="shared" si="16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30">SUM(G109:G114)</f>
        <v>0</v>
      </c>
      <c r="H108" s="173">
        <f t="shared" si="30"/>
        <v>0</v>
      </c>
      <c r="I108" s="173">
        <f t="shared" ref="I108" si="31">SUM(I109:I114)</f>
        <v>0</v>
      </c>
      <c r="J108" s="175" t="str">
        <f t="shared" si="15"/>
        <v xml:space="preserve"> </v>
      </c>
      <c r="K108" s="169">
        <v>0</v>
      </c>
      <c r="L108" s="169"/>
      <c r="M108" s="173">
        <f t="shared" si="17"/>
        <v>0</v>
      </c>
      <c r="N108" s="169"/>
      <c r="O108" s="153" t="str">
        <f t="shared" si="16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173"/>
      <c r="I109" s="173"/>
      <c r="J109" s="175" t="str">
        <f t="shared" si="15"/>
        <v xml:space="preserve"> </v>
      </c>
      <c r="K109" s="169">
        <v>0</v>
      </c>
      <c r="L109" s="169"/>
      <c r="M109" s="173">
        <f t="shared" si="17"/>
        <v>0</v>
      </c>
      <c r="N109" s="169"/>
      <c r="O109" s="153" t="str">
        <f t="shared" si="16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173"/>
      <c r="I110" s="173"/>
      <c r="J110" s="175" t="str">
        <f t="shared" si="15"/>
        <v xml:space="preserve"> </v>
      </c>
      <c r="K110" s="169">
        <v>0</v>
      </c>
      <c r="L110" s="169"/>
      <c r="M110" s="173">
        <f t="shared" si="17"/>
        <v>0</v>
      </c>
      <c r="N110" s="169"/>
      <c r="O110" s="153" t="str">
        <f t="shared" si="16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173"/>
      <c r="I111" s="173"/>
      <c r="J111" s="175" t="str">
        <f t="shared" si="15"/>
        <v xml:space="preserve"> </v>
      </c>
      <c r="K111" s="169">
        <v>0</v>
      </c>
      <c r="L111" s="169"/>
      <c r="M111" s="173">
        <f t="shared" si="17"/>
        <v>0</v>
      </c>
      <c r="N111" s="169"/>
      <c r="O111" s="153" t="str">
        <f t="shared" si="16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173"/>
      <c r="I112" s="173"/>
      <c r="J112" s="175" t="str">
        <f t="shared" si="15"/>
        <v xml:space="preserve"> </v>
      </c>
      <c r="K112" s="169">
        <v>0</v>
      </c>
      <c r="L112" s="169"/>
      <c r="M112" s="173">
        <f t="shared" si="17"/>
        <v>0</v>
      </c>
      <c r="N112" s="169"/>
      <c r="O112" s="153" t="str">
        <f t="shared" si="16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173"/>
      <c r="I113" s="173"/>
      <c r="J113" s="175" t="str">
        <f t="shared" si="15"/>
        <v xml:space="preserve"> </v>
      </c>
      <c r="K113" s="169">
        <v>0</v>
      </c>
      <c r="L113" s="169"/>
      <c r="M113" s="173">
        <f t="shared" si="17"/>
        <v>0</v>
      </c>
      <c r="N113" s="169"/>
      <c r="O113" s="153" t="str">
        <f t="shared" si="16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173"/>
      <c r="I114" s="173"/>
      <c r="J114" s="175" t="str">
        <f t="shared" si="15"/>
        <v xml:space="preserve"> </v>
      </c>
      <c r="K114" s="169">
        <v>0</v>
      </c>
      <c r="L114" s="169"/>
      <c r="M114" s="173">
        <f t="shared" si="17"/>
        <v>0</v>
      </c>
      <c r="N114" s="169"/>
      <c r="O114" s="153" t="str">
        <f t="shared" si="16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32">SUM(G116:G123)</f>
        <v>0</v>
      </c>
      <c r="H115" s="173">
        <f t="shared" si="32"/>
        <v>0</v>
      </c>
      <c r="I115" s="173">
        <f t="shared" ref="I115" si="33">SUM(I116:I123)</f>
        <v>0</v>
      </c>
      <c r="J115" s="175" t="str">
        <f t="shared" si="15"/>
        <v xml:space="preserve"> </v>
      </c>
      <c r="K115" s="169">
        <v>0</v>
      </c>
      <c r="L115" s="169"/>
      <c r="M115" s="173">
        <f t="shared" si="17"/>
        <v>0</v>
      </c>
      <c r="N115" s="169"/>
      <c r="O115" s="153" t="str">
        <f t="shared" si="16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173"/>
      <c r="I116" s="173"/>
      <c r="J116" s="175" t="str">
        <f t="shared" si="15"/>
        <v xml:space="preserve"> </v>
      </c>
      <c r="K116" s="169">
        <v>0</v>
      </c>
      <c r="L116" s="169"/>
      <c r="M116" s="173">
        <f t="shared" si="17"/>
        <v>0</v>
      </c>
      <c r="N116" s="169"/>
      <c r="O116" s="153" t="str">
        <f t="shared" si="16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173"/>
      <c r="I117" s="173"/>
      <c r="J117" s="175" t="str">
        <f t="shared" si="15"/>
        <v xml:space="preserve"> </v>
      </c>
      <c r="K117" s="169">
        <v>0</v>
      </c>
      <c r="L117" s="169"/>
      <c r="M117" s="173">
        <f t="shared" si="17"/>
        <v>0</v>
      </c>
      <c r="N117" s="169"/>
      <c r="O117" s="153" t="str">
        <f t="shared" si="16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173"/>
      <c r="I118" s="173"/>
      <c r="J118" s="175" t="str">
        <f t="shared" si="15"/>
        <v xml:space="preserve"> </v>
      </c>
      <c r="K118" s="169">
        <v>0</v>
      </c>
      <c r="L118" s="169"/>
      <c r="M118" s="173">
        <f t="shared" si="17"/>
        <v>0</v>
      </c>
      <c r="N118" s="169"/>
      <c r="O118" s="153" t="str">
        <f t="shared" si="16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173"/>
      <c r="I119" s="173"/>
      <c r="J119" s="175" t="str">
        <f t="shared" si="15"/>
        <v xml:space="preserve"> </v>
      </c>
      <c r="K119" s="169">
        <v>0</v>
      </c>
      <c r="L119" s="169"/>
      <c r="M119" s="173">
        <f t="shared" si="17"/>
        <v>0</v>
      </c>
      <c r="N119" s="169"/>
      <c r="O119" s="153" t="str">
        <f t="shared" si="16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173"/>
      <c r="I120" s="173"/>
      <c r="J120" s="175" t="str">
        <f t="shared" si="15"/>
        <v xml:space="preserve"> </v>
      </c>
      <c r="K120" s="169">
        <v>0</v>
      </c>
      <c r="L120" s="169"/>
      <c r="M120" s="173">
        <f t="shared" si="17"/>
        <v>0</v>
      </c>
      <c r="N120" s="169"/>
      <c r="O120" s="153" t="str">
        <f t="shared" si="16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173"/>
      <c r="I121" s="173"/>
      <c r="J121" s="175" t="str">
        <f t="shared" si="15"/>
        <v xml:space="preserve"> </v>
      </c>
      <c r="K121" s="169">
        <v>0</v>
      </c>
      <c r="L121" s="169"/>
      <c r="M121" s="173">
        <f t="shared" si="17"/>
        <v>0</v>
      </c>
      <c r="N121" s="169"/>
      <c r="O121" s="153" t="str">
        <f t="shared" si="16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173"/>
      <c r="I122" s="173"/>
      <c r="J122" s="175" t="str">
        <f t="shared" si="15"/>
        <v xml:space="preserve"> </v>
      </c>
      <c r="K122" s="169">
        <v>0</v>
      </c>
      <c r="L122" s="169"/>
      <c r="M122" s="173">
        <f t="shared" si="17"/>
        <v>0</v>
      </c>
      <c r="N122" s="169"/>
      <c r="O122" s="153" t="str">
        <f t="shared" si="16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173"/>
      <c r="I123" s="173"/>
      <c r="J123" s="175" t="str">
        <f t="shared" si="15"/>
        <v xml:space="preserve"> </v>
      </c>
      <c r="K123" s="169">
        <v>0</v>
      </c>
      <c r="L123" s="169"/>
      <c r="M123" s="173">
        <f t="shared" si="17"/>
        <v>0</v>
      </c>
      <c r="N123" s="169"/>
      <c r="O123" s="153" t="str">
        <f t="shared" si="16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34">SUM(G125:G143)</f>
        <v>0</v>
      </c>
      <c r="H124" s="173">
        <f t="shared" si="34"/>
        <v>0</v>
      </c>
      <c r="I124" s="173">
        <f t="shared" ref="I124" si="35">SUM(I125:I143)</f>
        <v>0</v>
      </c>
      <c r="J124" s="175" t="str">
        <f t="shared" si="15"/>
        <v xml:space="preserve"> </v>
      </c>
      <c r="K124" s="169">
        <v>0</v>
      </c>
      <c r="L124" s="169"/>
      <c r="M124" s="173">
        <f t="shared" si="17"/>
        <v>0</v>
      </c>
      <c r="N124" s="169"/>
      <c r="O124" s="153" t="str">
        <f t="shared" si="16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173"/>
      <c r="I125" s="173"/>
      <c r="J125" s="175" t="str">
        <f t="shared" si="15"/>
        <v xml:space="preserve"> </v>
      </c>
      <c r="K125" s="169">
        <v>0</v>
      </c>
      <c r="L125" s="169"/>
      <c r="M125" s="173">
        <f t="shared" si="17"/>
        <v>0</v>
      </c>
      <c r="N125" s="169"/>
      <c r="O125" s="153" t="str">
        <f t="shared" si="16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173"/>
      <c r="I126" s="173"/>
      <c r="J126" s="175" t="str">
        <f t="shared" si="15"/>
        <v xml:space="preserve"> </v>
      </c>
      <c r="K126" s="169">
        <v>0</v>
      </c>
      <c r="L126" s="169"/>
      <c r="M126" s="173">
        <f t="shared" si="17"/>
        <v>0</v>
      </c>
      <c r="N126" s="169"/>
      <c r="O126" s="153" t="str">
        <f t="shared" si="16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173"/>
      <c r="I127" s="173"/>
      <c r="J127" s="175" t="str">
        <f t="shared" si="15"/>
        <v xml:space="preserve"> </v>
      </c>
      <c r="K127" s="169">
        <v>0</v>
      </c>
      <c r="L127" s="169"/>
      <c r="M127" s="173">
        <f t="shared" si="17"/>
        <v>0</v>
      </c>
      <c r="N127" s="169"/>
      <c r="O127" s="153" t="str">
        <f t="shared" si="16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173"/>
      <c r="I128" s="173"/>
      <c r="J128" s="175" t="str">
        <f t="shared" si="15"/>
        <v xml:space="preserve"> </v>
      </c>
      <c r="K128" s="169">
        <v>0</v>
      </c>
      <c r="L128" s="169"/>
      <c r="M128" s="173">
        <f t="shared" si="17"/>
        <v>0</v>
      </c>
      <c r="N128" s="169"/>
      <c r="O128" s="153" t="str">
        <f t="shared" si="16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173"/>
      <c r="I129" s="173"/>
      <c r="J129" s="175" t="str">
        <f t="shared" si="15"/>
        <v xml:space="preserve"> </v>
      </c>
      <c r="K129" s="169">
        <v>0</v>
      </c>
      <c r="L129" s="169"/>
      <c r="M129" s="173">
        <f t="shared" si="17"/>
        <v>0</v>
      </c>
      <c r="N129" s="169"/>
      <c r="O129" s="153" t="str">
        <f t="shared" si="16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173"/>
      <c r="I130" s="173"/>
      <c r="J130" s="175" t="str">
        <f t="shared" si="15"/>
        <v xml:space="preserve"> </v>
      </c>
      <c r="K130" s="169">
        <v>0</v>
      </c>
      <c r="L130" s="169"/>
      <c r="M130" s="173">
        <f t="shared" si="17"/>
        <v>0</v>
      </c>
      <c r="N130" s="169"/>
      <c r="O130" s="153" t="str">
        <f t="shared" si="16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173"/>
      <c r="I131" s="173"/>
      <c r="J131" s="175" t="str">
        <f t="shared" si="15"/>
        <v xml:space="preserve"> </v>
      </c>
      <c r="K131" s="169">
        <v>0</v>
      </c>
      <c r="L131" s="169"/>
      <c r="M131" s="173">
        <f t="shared" si="17"/>
        <v>0</v>
      </c>
      <c r="N131" s="169"/>
      <c r="O131" s="153" t="str">
        <f t="shared" si="16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173"/>
      <c r="I132" s="173"/>
      <c r="J132" s="175" t="str">
        <f t="shared" si="15"/>
        <v xml:space="preserve"> </v>
      </c>
      <c r="K132" s="169">
        <v>0</v>
      </c>
      <c r="L132" s="169"/>
      <c r="M132" s="173">
        <f t="shared" si="17"/>
        <v>0</v>
      </c>
      <c r="N132" s="169"/>
      <c r="O132" s="153" t="str">
        <f t="shared" si="16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173"/>
      <c r="I133" s="173"/>
      <c r="J133" s="175" t="str">
        <f t="shared" si="15"/>
        <v xml:space="preserve"> </v>
      </c>
      <c r="K133" s="169">
        <v>0</v>
      </c>
      <c r="L133" s="169"/>
      <c r="M133" s="173">
        <f t="shared" si="17"/>
        <v>0</v>
      </c>
      <c r="N133" s="169"/>
      <c r="O133" s="153" t="str">
        <f t="shared" si="16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173"/>
      <c r="I134" s="173"/>
      <c r="J134" s="175" t="str">
        <f t="shared" si="15"/>
        <v xml:space="preserve"> </v>
      </c>
      <c r="K134" s="169">
        <v>0</v>
      </c>
      <c r="L134" s="169"/>
      <c r="M134" s="173">
        <f t="shared" si="17"/>
        <v>0</v>
      </c>
      <c r="N134" s="169"/>
      <c r="O134" s="153" t="str">
        <f t="shared" si="16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173"/>
      <c r="I135" s="173"/>
      <c r="J135" s="175" t="str">
        <f t="shared" si="15"/>
        <v xml:space="preserve"> </v>
      </c>
      <c r="K135" s="169">
        <v>0</v>
      </c>
      <c r="L135" s="169"/>
      <c r="M135" s="173">
        <f t="shared" si="17"/>
        <v>0</v>
      </c>
      <c r="N135" s="169"/>
      <c r="O135" s="153" t="str">
        <f t="shared" si="16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173"/>
      <c r="I136" s="173"/>
      <c r="J136" s="175" t="str">
        <f t="shared" ref="J136:J199" si="36">IF(H136=0," ",I136/H136)</f>
        <v xml:space="preserve"> </v>
      </c>
      <c r="K136" s="169">
        <v>0</v>
      </c>
      <c r="L136" s="169"/>
      <c r="M136" s="173">
        <f t="shared" si="17"/>
        <v>0</v>
      </c>
      <c r="N136" s="169"/>
      <c r="O136" s="153" t="str">
        <f t="shared" ref="O136:O199" si="37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173"/>
      <c r="I137" s="173"/>
      <c r="J137" s="175" t="str">
        <f t="shared" si="36"/>
        <v xml:space="preserve"> </v>
      </c>
      <c r="K137" s="169">
        <v>0</v>
      </c>
      <c r="L137" s="169"/>
      <c r="M137" s="173">
        <f t="shared" ref="M137:M200" si="38">SUM(K137:L137)</f>
        <v>0</v>
      </c>
      <c r="N137" s="169"/>
      <c r="O137" s="153" t="str">
        <f t="shared" si="37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173"/>
      <c r="I138" s="173"/>
      <c r="J138" s="175" t="str">
        <f t="shared" si="36"/>
        <v xml:space="preserve"> </v>
      </c>
      <c r="K138" s="169">
        <v>0</v>
      </c>
      <c r="L138" s="169"/>
      <c r="M138" s="173">
        <f t="shared" si="38"/>
        <v>0</v>
      </c>
      <c r="N138" s="169"/>
      <c r="O138" s="153" t="str">
        <f t="shared" si="37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173"/>
      <c r="I139" s="173"/>
      <c r="J139" s="175" t="str">
        <f t="shared" si="36"/>
        <v xml:space="preserve"> </v>
      </c>
      <c r="K139" s="169">
        <v>0</v>
      </c>
      <c r="L139" s="169"/>
      <c r="M139" s="173">
        <f t="shared" si="38"/>
        <v>0</v>
      </c>
      <c r="N139" s="169"/>
      <c r="O139" s="153" t="str">
        <f t="shared" si="37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173"/>
      <c r="I140" s="173"/>
      <c r="J140" s="175" t="str">
        <f t="shared" si="36"/>
        <v xml:space="preserve"> </v>
      </c>
      <c r="K140" s="169">
        <v>0</v>
      </c>
      <c r="L140" s="169"/>
      <c r="M140" s="173">
        <f t="shared" si="38"/>
        <v>0</v>
      </c>
      <c r="N140" s="169"/>
      <c r="O140" s="153" t="str">
        <f t="shared" si="37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173"/>
      <c r="I141" s="173"/>
      <c r="J141" s="175" t="str">
        <f t="shared" si="36"/>
        <v xml:space="preserve"> </v>
      </c>
      <c r="K141" s="169">
        <v>0</v>
      </c>
      <c r="L141" s="169"/>
      <c r="M141" s="173">
        <f t="shared" si="38"/>
        <v>0</v>
      </c>
      <c r="N141" s="169"/>
      <c r="O141" s="153" t="str">
        <f t="shared" si="37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173"/>
      <c r="I142" s="173"/>
      <c r="J142" s="175" t="str">
        <f t="shared" si="36"/>
        <v xml:space="preserve"> </v>
      </c>
      <c r="K142" s="169">
        <v>0</v>
      </c>
      <c r="L142" s="169"/>
      <c r="M142" s="173">
        <f t="shared" si="38"/>
        <v>0</v>
      </c>
      <c r="N142" s="169"/>
      <c r="O142" s="153" t="str">
        <f t="shared" si="37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173"/>
      <c r="I143" s="173"/>
      <c r="J143" s="175" t="str">
        <f t="shared" si="36"/>
        <v xml:space="preserve"> </v>
      </c>
      <c r="K143" s="169">
        <v>0</v>
      </c>
      <c r="L143" s="169"/>
      <c r="M143" s="173">
        <f t="shared" si="38"/>
        <v>0</v>
      </c>
      <c r="N143" s="169"/>
      <c r="O143" s="153" t="str">
        <f t="shared" si="37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39">SUM(G145:G147)</f>
        <v>0</v>
      </c>
      <c r="H144" s="173">
        <f t="shared" si="39"/>
        <v>0</v>
      </c>
      <c r="I144" s="173">
        <f t="shared" ref="I144" si="40">SUM(I145:I147)</f>
        <v>0</v>
      </c>
      <c r="J144" s="175" t="str">
        <f t="shared" si="36"/>
        <v xml:space="preserve"> </v>
      </c>
      <c r="K144" s="169">
        <v>0</v>
      </c>
      <c r="L144" s="169"/>
      <c r="M144" s="173">
        <f t="shared" si="38"/>
        <v>0</v>
      </c>
      <c r="N144" s="169"/>
      <c r="O144" s="153" t="str">
        <f t="shared" si="37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173"/>
      <c r="I145" s="173"/>
      <c r="J145" s="175" t="str">
        <f t="shared" si="36"/>
        <v xml:space="preserve"> </v>
      </c>
      <c r="K145" s="169">
        <v>0</v>
      </c>
      <c r="L145" s="169"/>
      <c r="M145" s="173">
        <f t="shared" si="38"/>
        <v>0</v>
      </c>
      <c r="N145" s="169"/>
      <c r="O145" s="153" t="str">
        <f t="shared" si="37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173"/>
      <c r="I146" s="173"/>
      <c r="J146" s="175" t="str">
        <f t="shared" si="36"/>
        <v xml:space="preserve"> </v>
      </c>
      <c r="K146" s="169">
        <v>0</v>
      </c>
      <c r="L146" s="169"/>
      <c r="M146" s="173">
        <f t="shared" si="38"/>
        <v>0</v>
      </c>
      <c r="N146" s="169"/>
      <c r="O146" s="153" t="str">
        <f t="shared" si="37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173"/>
      <c r="I147" s="173"/>
      <c r="J147" s="175" t="str">
        <f t="shared" si="36"/>
        <v xml:space="preserve"> </v>
      </c>
      <c r="K147" s="169">
        <v>0</v>
      </c>
      <c r="L147" s="169"/>
      <c r="M147" s="173">
        <f t="shared" si="38"/>
        <v>0</v>
      </c>
      <c r="N147" s="169"/>
      <c r="O147" s="153" t="str">
        <f t="shared" si="37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173"/>
      <c r="I148" s="173"/>
      <c r="J148" s="175" t="str">
        <f t="shared" si="36"/>
        <v xml:space="preserve"> </v>
      </c>
      <c r="K148" s="169">
        <v>0</v>
      </c>
      <c r="L148" s="169"/>
      <c r="M148" s="173">
        <f t="shared" si="38"/>
        <v>0</v>
      </c>
      <c r="N148" s="169"/>
      <c r="O148" s="153" t="str">
        <f t="shared" si="37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41">SUM(G150:G153)</f>
        <v>0</v>
      </c>
      <c r="H149" s="173">
        <f t="shared" si="41"/>
        <v>0</v>
      </c>
      <c r="I149" s="173">
        <f t="shared" ref="I149" si="42">SUM(I150:I153)</f>
        <v>0</v>
      </c>
      <c r="J149" s="175" t="str">
        <f t="shared" si="36"/>
        <v xml:space="preserve"> </v>
      </c>
      <c r="K149" s="169">
        <v>0</v>
      </c>
      <c r="L149" s="169"/>
      <c r="M149" s="173">
        <f t="shared" si="38"/>
        <v>0</v>
      </c>
      <c r="N149" s="169"/>
      <c r="O149" s="153" t="str">
        <f t="shared" si="37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173"/>
      <c r="I150" s="173"/>
      <c r="J150" s="175" t="str">
        <f t="shared" si="36"/>
        <v xml:space="preserve"> </v>
      </c>
      <c r="K150" s="169">
        <v>0</v>
      </c>
      <c r="L150" s="169"/>
      <c r="M150" s="173">
        <f t="shared" si="38"/>
        <v>0</v>
      </c>
      <c r="N150" s="169"/>
      <c r="O150" s="153" t="str">
        <f t="shared" si="37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173"/>
      <c r="I151" s="173"/>
      <c r="J151" s="175" t="str">
        <f t="shared" si="36"/>
        <v xml:space="preserve"> </v>
      </c>
      <c r="K151" s="169">
        <v>0</v>
      </c>
      <c r="L151" s="169"/>
      <c r="M151" s="173">
        <f t="shared" si="38"/>
        <v>0</v>
      </c>
      <c r="N151" s="169"/>
      <c r="O151" s="153" t="str">
        <f t="shared" si="37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173"/>
      <c r="I152" s="173"/>
      <c r="J152" s="175" t="str">
        <f t="shared" si="36"/>
        <v xml:space="preserve"> </v>
      </c>
      <c r="K152" s="169">
        <v>0</v>
      </c>
      <c r="L152" s="169"/>
      <c r="M152" s="173">
        <f t="shared" si="38"/>
        <v>0</v>
      </c>
      <c r="N152" s="169"/>
      <c r="O152" s="153" t="str">
        <f t="shared" si="37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173"/>
      <c r="I153" s="173"/>
      <c r="J153" s="175" t="str">
        <f t="shared" si="36"/>
        <v xml:space="preserve"> </v>
      </c>
      <c r="K153" s="169">
        <v>0</v>
      </c>
      <c r="L153" s="169"/>
      <c r="M153" s="173">
        <f t="shared" si="38"/>
        <v>0</v>
      </c>
      <c r="N153" s="169"/>
      <c r="O153" s="153" t="str">
        <f t="shared" si="37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43">SUM(G155:G169)</f>
        <v>0</v>
      </c>
      <c r="H154" s="173">
        <f t="shared" si="43"/>
        <v>0</v>
      </c>
      <c r="I154" s="173">
        <f t="shared" ref="I154" si="44">SUM(I155:I169)</f>
        <v>0</v>
      </c>
      <c r="J154" s="175" t="str">
        <f t="shared" si="36"/>
        <v xml:space="preserve"> </v>
      </c>
      <c r="K154" s="169">
        <v>0</v>
      </c>
      <c r="L154" s="169"/>
      <c r="M154" s="173">
        <f t="shared" si="38"/>
        <v>0</v>
      </c>
      <c r="N154" s="169"/>
      <c r="O154" s="153" t="str">
        <f t="shared" si="37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173"/>
      <c r="I155" s="173"/>
      <c r="J155" s="175" t="str">
        <f t="shared" si="36"/>
        <v xml:space="preserve"> </v>
      </c>
      <c r="K155" s="169">
        <v>0</v>
      </c>
      <c r="L155" s="169"/>
      <c r="M155" s="173">
        <f t="shared" si="38"/>
        <v>0</v>
      </c>
      <c r="N155" s="169"/>
      <c r="O155" s="153" t="str">
        <f t="shared" si="37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173"/>
      <c r="I156" s="173"/>
      <c r="J156" s="175" t="str">
        <f t="shared" si="36"/>
        <v xml:space="preserve"> </v>
      </c>
      <c r="K156" s="169">
        <v>0</v>
      </c>
      <c r="L156" s="169"/>
      <c r="M156" s="173">
        <f t="shared" si="38"/>
        <v>0</v>
      </c>
      <c r="N156" s="169"/>
      <c r="O156" s="153" t="str">
        <f t="shared" si="37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173"/>
      <c r="I157" s="173"/>
      <c r="J157" s="175" t="str">
        <f t="shared" si="36"/>
        <v xml:space="preserve"> </v>
      </c>
      <c r="K157" s="169">
        <v>0</v>
      </c>
      <c r="L157" s="169"/>
      <c r="M157" s="173">
        <f t="shared" si="38"/>
        <v>0</v>
      </c>
      <c r="N157" s="169"/>
      <c r="O157" s="153" t="str">
        <f t="shared" si="37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173"/>
      <c r="I158" s="173"/>
      <c r="J158" s="175" t="str">
        <f t="shared" si="36"/>
        <v xml:space="preserve"> </v>
      </c>
      <c r="K158" s="169">
        <v>0</v>
      </c>
      <c r="L158" s="169"/>
      <c r="M158" s="173">
        <f t="shared" si="38"/>
        <v>0</v>
      </c>
      <c r="N158" s="169"/>
      <c r="O158" s="153" t="str">
        <f t="shared" si="37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173"/>
      <c r="I159" s="173"/>
      <c r="J159" s="175" t="str">
        <f t="shared" si="36"/>
        <v xml:space="preserve"> </v>
      </c>
      <c r="K159" s="169">
        <v>0</v>
      </c>
      <c r="L159" s="169"/>
      <c r="M159" s="173">
        <f t="shared" si="38"/>
        <v>0</v>
      </c>
      <c r="N159" s="169"/>
      <c r="O159" s="153" t="str">
        <f t="shared" si="37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173"/>
      <c r="I160" s="173"/>
      <c r="J160" s="175" t="str">
        <f t="shared" si="36"/>
        <v xml:space="preserve"> </v>
      </c>
      <c r="K160" s="169">
        <v>0</v>
      </c>
      <c r="L160" s="169"/>
      <c r="M160" s="173">
        <f t="shared" si="38"/>
        <v>0</v>
      </c>
      <c r="N160" s="169"/>
      <c r="O160" s="153" t="str">
        <f t="shared" si="37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173"/>
      <c r="I161" s="173"/>
      <c r="J161" s="175" t="str">
        <f t="shared" si="36"/>
        <v xml:space="preserve"> </v>
      </c>
      <c r="K161" s="169">
        <v>0</v>
      </c>
      <c r="L161" s="169"/>
      <c r="M161" s="173">
        <f t="shared" si="38"/>
        <v>0</v>
      </c>
      <c r="N161" s="169"/>
      <c r="O161" s="153" t="str">
        <f t="shared" si="37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173"/>
      <c r="I162" s="173"/>
      <c r="J162" s="175" t="str">
        <f t="shared" si="36"/>
        <v xml:space="preserve"> </v>
      </c>
      <c r="K162" s="169">
        <v>0</v>
      </c>
      <c r="L162" s="169"/>
      <c r="M162" s="173">
        <f t="shared" si="38"/>
        <v>0</v>
      </c>
      <c r="N162" s="169"/>
      <c r="O162" s="153" t="str">
        <f t="shared" si="37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173"/>
      <c r="I163" s="173"/>
      <c r="J163" s="175" t="str">
        <f t="shared" si="36"/>
        <v xml:space="preserve"> </v>
      </c>
      <c r="K163" s="169">
        <v>0</v>
      </c>
      <c r="L163" s="169"/>
      <c r="M163" s="173">
        <f t="shared" si="38"/>
        <v>0</v>
      </c>
      <c r="N163" s="169"/>
      <c r="O163" s="153" t="str">
        <f t="shared" si="37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173"/>
      <c r="I164" s="173"/>
      <c r="J164" s="175" t="str">
        <f t="shared" si="36"/>
        <v xml:space="preserve"> </v>
      </c>
      <c r="K164" s="169">
        <v>0</v>
      </c>
      <c r="L164" s="169"/>
      <c r="M164" s="173">
        <f t="shared" si="38"/>
        <v>0</v>
      </c>
      <c r="N164" s="169"/>
      <c r="O164" s="153" t="str">
        <f t="shared" si="37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173"/>
      <c r="I165" s="173"/>
      <c r="J165" s="175" t="str">
        <f t="shared" si="36"/>
        <v xml:space="preserve"> </v>
      </c>
      <c r="K165" s="169">
        <v>0</v>
      </c>
      <c r="L165" s="169"/>
      <c r="M165" s="173">
        <f t="shared" si="38"/>
        <v>0</v>
      </c>
      <c r="N165" s="169"/>
      <c r="O165" s="153" t="str">
        <f t="shared" si="37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173"/>
      <c r="I166" s="173"/>
      <c r="J166" s="175" t="str">
        <f t="shared" si="36"/>
        <v xml:space="preserve"> </v>
      </c>
      <c r="K166" s="169">
        <v>0</v>
      </c>
      <c r="L166" s="169"/>
      <c r="M166" s="173">
        <f t="shared" si="38"/>
        <v>0</v>
      </c>
      <c r="N166" s="169"/>
      <c r="O166" s="153" t="str">
        <f t="shared" si="37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173"/>
      <c r="I167" s="173"/>
      <c r="J167" s="175" t="str">
        <f t="shared" si="36"/>
        <v xml:space="preserve"> </v>
      </c>
      <c r="K167" s="169">
        <v>0</v>
      </c>
      <c r="L167" s="169"/>
      <c r="M167" s="173">
        <f t="shared" si="38"/>
        <v>0</v>
      </c>
      <c r="N167" s="169"/>
      <c r="O167" s="153" t="str">
        <f t="shared" si="37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173"/>
      <c r="I168" s="173"/>
      <c r="J168" s="175" t="str">
        <f t="shared" si="36"/>
        <v xml:space="preserve"> </v>
      </c>
      <c r="K168" s="169">
        <v>0</v>
      </c>
      <c r="L168" s="169"/>
      <c r="M168" s="173">
        <f t="shared" si="38"/>
        <v>0</v>
      </c>
      <c r="N168" s="169"/>
      <c r="O168" s="153" t="str">
        <f t="shared" si="37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173"/>
      <c r="I169" s="173"/>
      <c r="J169" s="175" t="str">
        <f t="shared" si="36"/>
        <v xml:space="preserve"> </v>
      </c>
      <c r="K169" s="169">
        <v>0</v>
      </c>
      <c r="L169" s="169"/>
      <c r="M169" s="173">
        <f t="shared" si="38"/>
        <v>0</v>
      </c>
      <c r="N169" s="169"/>
      <c r="O169" s="153" t="str">
        <f t="shared" si="37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5">G124+G144+G149+G154</f>
        <v>0</v>
      </c>
      <c r="H170" s="174">
        <f t="shared" si="45"/>
        <v>0</v>
      </c>
      <c r="I170" s="174">
        <f t="shared" ref="I170" si="46">I124+I144+I149+I154</f>
        <v>0</v>
      </c>
      <c r="J170" s="175" t="str">
        <f t="shared" si="36"/>
        <v xml:space="preserve"> </v>
      </c>
      <c r="K170" s="169">
        <v>0</v>
      </c>
      <c r="L170" s="169"/>
      <c r="M170" s="173">
        <f t="shared" si="38"/>
        <v>0</v>
      </c>
      <c r="N170" s="169"/>
      <c r="O170" s="153" t="str">
        <f t="shared" si="37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/>
      <c r="H171" s="173"/>
      <c r="I171" s="173"/>
      <c r="J171" s="175" t="str">
        <f t="shared" si="36"/>
        <v xml:space="preserve"> </v>
      </c>
      <c r="K171" s="169">
        <v>0</v>
      </c>
      <c r="L171" s="169"/>
      <c r="M171" s="173">
        <f t="shared" si="38"/>
        <v>0</v>
      </c>
      <c r="N171" s="169"/>
      <c r="O171" s="153" t="str">
        <f t="shared" si="37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173"/>
      <c r="I172" s="173"/>
      <c r="J172" s="175" t="str">
        <f t="shared" si="36"/>
        <v xml:space="preserve"> </v>
      </c>
      <c r="K172" s="169">
        <v>0</v>
      </c>
      <c r="L172" s="169"/>
      <c r="M172" s="173">
        <f t="shared" si="38"/>
        <v>0</v>
      </c>
      <c r="N172" s="169"/>
      <c r="O172" s="153" t="str">
        <f t="shared" si="37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173"/>
      <c r="I173" s="173"/>
      <c r="J173" s="175" t="str">
        <f t="shared" si="36"/>
        <v xml:space="preserve"> </v>
      </c>
      <c r="K173" s="169">
        <v>0</v>
      </c>
      <c r="L173" s="169"/>
      <c r="M173" s="173">
        <f t="shared" si="38"/>
        <v>0</v>
      </c>
      <c r="N173" s="169"/>
      <c r="O173" s="153" t="str">
        <f t="shared" si="37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9"/>
      <c r="H174" s="173"/>
      <c r="I174" s="173"/>
      <c r="J174" s="175" t="str">
        <f t="shared" si="36"/>
        <v xml:space="preserve"> </v>
      </c>
      <c r="K174" s="169">
        <v>0</v>
      </c>
      <c r="L174" s="169"/>
      <c r="M174" s="173">
        <f t="shared" si="38"/>
        <v>0</v>
      </c>
      <c r="N174" s="169"/>
      <c r="O174" s="153" t="str">
        <f t="shared" si="37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173"/>
      <c r="I175" s="173"/>
      <c r="J175" s="175" t="str">
        <f t="shared" si="36"/>
        <v xml:space="preserve"> </v>
      </c>
      <c r="K175" s="169">
        <v>0</v>
      </c>
      <c r="L175" s="169"/>
      <c r="M175" s="173">
        <f t="shared" si="38"/>
        <v>0</v>
      </c>
      <c r="N175" s="169"/>
      <c r="O175" s="153" t="str">
        <f t="shared" si="37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173"/>
      <c r="I176" s="173"/>
      <c r="J176" s="175" t="str">
        <f t="shared" si="36"/>
        <v xml:space="preserve"> </v>
      </c>
      <c r="K176" s="169">
        <v>0</v>
      </c>
      <c r="L176" s="169"/>
      <c r="M176" s="173">
        <f t="shared" si="38"/>
        <v>0</v>
      </c>
      <c r="N176" s="169"/>
      <c r="O176" s="153" t="str">
        <f t="shared" si="37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173"/>
      <c r="I177" s="173"/>
      <c r="J177" s="175" t="str">
        <f t="shared" si="36"/>
        <v xml:space="preserve"> </v>
      </c>
      <c r="K177" s="169">
        <v>0</v>
      </c>
      <c r="L177" s="169"/>
      <c r="M177" s="173">
        <f t="shared" si="38"/>
        <v>0</v>
      </c>
      <c r="N177" s="169"/>
      <c r="O177" s="153" t="str">
        <f t="shared" si="37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173"/>
      <c r="I178" s="173"/>
      <c r="J178" s="175" t="str">
        <f t="shared" si="36"/>
        <v xml:space="preserve"> </v>
      </c>
      <c r="K178" s="169">
        <v>0</v>
      </c>
      <c r="L178" s="169"/>
      <c r="M178" s="173">
        <f t="shared" si="38"/>
        <v>0</v>
      </c>
      <c r="N178" s="169"/>
      <c r="O178" s="153" t="str">
        <f t="shared" si="37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173"/>
      <c r="I179" s="173"/>
      <c r="J179" s="175" t="str">
        <f t="shared" si="36"/>
        <v xml:space="preserve"> </v>
      </c>
      <c r="K179" s="169">
        <v>0</v>
      </c>
      <c r="L179" s="169"/>
      <c r="M179" s="173">
        <f t="shared" si="38"/>
        <v>0</v>
      </c>
      <c r="N179" s="169"/>
      <c r="O179" s="153" t="str">
        <f t="shared" si="37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173"/>
      <c r="I180" s="173"/>
      <c r="J180" s="175" t="str">
        <f t="shared" si="36"/>
        <v xml:space="preserve"> </v>
      </c>
      <c r="K180" s="169">
        <v>0</v>
      </c>
      <c r="L180" s="169"/>
      <c r="M180" s="173">
        <f t="shared" si="38"/>
        <v>0</v>
      </c>
      <c r="N180" s="169"/>
      <c r="O180" s="153" t="str">
        <f t="shared" si="37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173"/>
      <c r="I181" s="173"/>
      <c r="J181" s="175" t="str">
        <f t="shared" si="36"/>
        <v xml:space="preserve"> </v>
      </c>
      <c r="K181" s="169">
        <v>0</v>
      </c>
      <c r="L181" s="169"/>
      <c r="M181" s="173">
        <f t="shared" si="38"/>
        <v>0</v>
      </c>
      <c r="N181" s="169"/>
      <c r="O181" s="153" t="str">
        <f t="shared" si="37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173"/>
      <c r="I182" s="173"/>
      <c r="J182" s="175" t="str">
        <f t="shared" si="36"/>
        <v xml:space="preserve"> </v>
      </c>
      <c r="K182" s="169">
        <v>0</v>
      </c>
      <c r="L182" s="169"/>
      <c r="M182" s="173">
        <f t="shared" si="38"/>
        <v>0</v>
      </c>
      <c r="N182" s="169"/>
      <c r="O182" s="153" t="str">
        <f t="shared" si="37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173"/>
      <c r="I183" s="173"/>
      <c r="J183" s="175" t="str">
        <f t="shared" si="36"/>
        <v xml:space="preserve"> </v>
      </c>
      <c r="K183" s="169">
        <v>0</v>
      </c>
      <c r="L183" s="169"/>
      <c r="M183" s="173">
        <f t="shared" si="38"/>
        <v>0</v>
      </c>
      <c r="N183" s="169"/>
      <c r="O183" s="153" t="str">
        <f t="shared" si="37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47">G100+G101+G108+G115+G170+G171</f>
        <v>0</v>
      </c>
      <c r="H184" s="174">
        <f t="shared" si="47"/>
        <v>0</v>
      </c>
      <c r="I184" s="174">
        <f t="shared" ref="I184" si="48">I100+I101+I108+I115+I170+I171</f>
        <v>0</v>
      </c>
      <c r="J184" s="175" t="str">
        <f t="shared" si="36"/>
        <v xml:space="preserve"> </v>
      </c>
      <c r="K184" s="169">
        <v>0</v>
      </c>
      <c r="L184" s="169"/>
      <c r="M184" s="173">
        <f t="shared" si="38"/>
        <v>0</v>
      </c>
      <c r="N184" s="169"/>
      <c r="O184" s="153" t="str">
        <f t="shared" si="37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173"/>
      <c r="I185" s="173"/>
      <c r="J185" s="175" t="str">
        <f t="shared" si="36"/>
        <v xml:space="preserve"> </v>
      </c>
      <c r="K185" s="169">
        <v>0</v>
      </c>
      <c r="L185" s="169"/>
      <c r="M185" s="173">
        <f t="shared" si="38"/>
        <v>0</v>
      </c>
      <c r="N185" s="169"/>
      <c r="O185" s="153" t="str">
        <f t="shared" si="37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  <c r="G186" s="77"/>
      <c r="H186" s="173"/>
      <c r="I186" s="173"/>
      <c r="J186" s="175" t="str">
        <f t="shared" si="36"/>
        <v xml:space="preserve"> </v>
      </c>
      <c r="K186" s="169">
        <v>0</v>
      </c>
      <c r="L186" s="169"/>
      <c r="M186" s="173">
        <f t="shared" si="38"/>
        <v>0</v>
      </c>
      <c r="N186" s="169"/>
      <c r="O186" s="153" t="str">
        <f t="shared" si="37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173"/>
      <c r="I187" s="173"/>
      <c r="J187" s="175" t="str">
        <f t="shared" si="36"/>
        <v xml:space="preserve"> </v>
      </c>
      <c r="K187" s="169">
        <v>0</v>
      </c>
      <c r="L187" s="169"/>
      <c r="M187" s="173">
        <f t="shared" si="38"/>
        <v>0</v>
      </c>
      <c r="N187" s="169"/>
      <c r="O187" s="153" t="str">
        <f t="shared" si="37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173"/>
      <c r="I188" s="173"/>
      <c r="J188" s="175" t="str">
        <f t="shared" si="36"/>
        <v xml:space="preserve"> </v>
      </c>
      <c r="K188" s="169">
        <v>0</v>
      </c>
      <c r="L188" s="169"/>
      <c r="M188" s="173">
        <f t="shared" si="38"/>
        <v>0</v>
      </c>
      <c r="N188" s="169"/>
      <c r="O188" s="153" t="str">
        <f t="shared" si="37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G189" s="77"/>
      <c r="H189" s="173"/>
      <c r="I189" s="173"/>
      <c r="J189" s="175" t="str">
        <f t="shared" si="36"/>
        <v xml:space="preserve"> </v>
      </c>
      <c r="K189" s="169">
        <v>0</v>
      </c>
      <c r="L189" s="169"/>
      <c r="M189" s="173">
        <f t="shared" si="38"/>
        <v>0</v>
      </c>
      <c r="N189" s="169"/>
      <c r="O189" s="153" t="str">
        <f t="shared" si="37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173"/>
      <c r="I190" s="173"/>
      <c r="J190" s="175" t="str">
        <f t="shared" si="36"/>
        <v xml:space="preserve"> </v>
      </c>
      <c r="K190" s="169">
        <v>0</v>
      </c>
      <c r="L190" s="169"/>
      <c r="M190" s="173">
        <f t="shared" si="38"/>
        <v>0</v>
      </c>
      <c r="N190" s="169"/>
      <c r="O190" s="153" t="str">
        <f t="shared" si="37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173"/>
      <c r="I191" s="173"/>
      <c r="J191" s="175" t="str">
        <f t="shared" si="36"/>
        <v xml:space="preserve"> </v>
      </c>
      <c r="K191" s="169">
        <v>0</v>
      </c>
      <c r="L191" s="169"/>
      <c r="M191" s="173">
        <f t="shared" si="38"/>
        <v>0</v>
      </c>
      <c r="N191" s="169"/>
      <c r="O191" s="153" t="str">
        <f t="shared" si="37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173"/>
      <c r="I192" s="173"/>
      <c r="J192" s="175" t="str">
        <f t="shared" si="36"/>
        <v xml:space="preserve"> </v>
      </c>
      <c r="K192" s="169">
        <v>0</v>
      </c>
      <c r="L192" s="169"/>
      <c r="M192" s="173">
        <f t="shared" si="38"/>
        <v>0</v>
      </c>
      <c r="N192" s="169"/>
      <c r="O192" s="153" t="str">
        <f t="shared" si="37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173"/>
      <c r="I193" s="173"/>
      <c r="J193" s="175" t="str">
        <f t="shared" si="36"/>
        <v xml:space="preserve"> </v>
      </c>
      <c r="K193" s="169">
        <v>0</v>
      </c>
      <c r="L193" s="169"/>
      <c r="M193" s="173">
        <f t="shared" si="38"/>
        <v>0</v>
      </c>
      <c r="N193" s="169"/>
      <c r="O193" s="153" t="str">
        <f t="shared" si="37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173"/>
      <c r="I194" s="173"/>
      <c r="J194" s="175" t="str">
        <f t="shared" si="36"/>
        <v xml:space="preserve"> </v>
      </c>
      <c r="K194" s="169">
        <v>0</v>
      </c>
      <c r="L194" s="169"/>
      <c r="M194" s="173">
        <f t="shared" si="38"/>
        <v>0</v>
      </c>
      <c r="N194" s="169"/>
      <c r="O194" s="153" t="str">
        <f t="shared" si="37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173"/>
      <c r="I195" s="173"/>
      <c r="J195" s="175" t="str">
        <f t="shared" si="36"/>
        <v xml:space="preserve"> </v>
      </c>
      <c r="K195" s="169">
        <v>0</v>
      </c>
      <c r="L195" s="169"/>
      <c r="M195" s="173">
        <f t="shared" si="38"/>
        <v>0</v>
      </c>
      <c r="N195" s="169"/>
      <c r="O195" s="153" t="str">
        <f t="shared" si="37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173"/>
      <c r="I196" s="173"/>
      <c r="J196" s="175" t="str">
        <f t="shared" si="36"/>
        <v xml:space="preserve"> </v>
      </c>
      <c r="K196" s="169">
        <v>0</v>
      </c>
      <c r="L196" s="169"/>
      <c r="M196" s="173">
        <f t="shared" si="38"/>
        <v>0</v>
      </c>
      <c r="N196" s="169"/>
      <c r="O196" s="153" t="str">
        <f t="shared" si="37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173"/>
      <c r="I197" s="173"/>
      <c r="J197" s="175" t="str">
        <f t="shared" si="36"/>
        <v xml:space="preserve"> </v>
      </c>
      <c r="K197" s="169">
        <v>0</v>
      </c>
      <c r="L197" s="169"/>
      <c r="M197" s="173">
        <f t="shared" si="38"/>
        <v>0</v>
      </c>
      <c r="N197" s="169"/>
      <c r="O197" s="153" t="str">
        <f t="shared" si="37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173"/>
      <c r="I198" s="173"/>
      <c r="J198" s="175" t="str">
        <f t="shared" si="36"/>
        <v xml:space="preserve"> </v>
      </c>
      <c r="K198" s="169">
        <v>0</v>
      </c>
      <c r="L198" s="169"/>
      <c r="M198" s="173">
        <f t="shared" si="38"/>
        <v>0</v>
      </c>
      <c r="N198" s="169"/>
      <c r="O198" s="153" t="str">
        <f t="shared" si="37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173"/>
      <c r="I199" s="173"/>
      <c r="J199" s="175" t="str">
        <f t="shared" si="36"/>
        <v xml:space="preserve"> </v>
      </c>
      <c r="K199" s="169">
        <v>0</v>
      </c>
      <c r="L199" s="169"/>
      <c r="M199" s="173">
        <f t="shared" si="38"/>
        <v>0</v>
      </c>
      <c r="N199" s="169"/>
      <c r="O199" s="153" t="str">
        <f t="shared" si="37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173"/>
      <c r="I200" s="173"/>
      <c r="J200" s="175" t="str">
        <f t="shared" ref="J200:J263" si="49">IF(H200=0," ",I200/H200)</f>
        <v xml:space="preserve"> </v>
      </c>
      <c r="K200" s="169">
        <v>0</v>
      </c>
      <c r="L200" s="169"/>
      <c r="M200" s="173">
        <f t="shared" si="38"/>
        <v>0</v>
      </c>
      <c r="N200" s="169"/>
      <c r="O200" s="153" t="str">
        <f t="shared" ref="O200:O263" si="50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G201" s="77"/>
      <c r="H201" s="173"/>
      <c r="I201" s="173"/>
      <c r="J201" s="175" t="str">
        <f t="shared" si="49"/>
        <v xml:space="preserve"> </v>
      </c>
      <c r="K201" s="169">
        <v>0</v>
      </c>
      <c r="L201" s="169"/>
      <c r="M201" s="173">
        <f t="shared" ref="M201:M264" si="51">SUM(K201:L201)</f>
        <v>0</v>
      </c>
      <c r="N201" s="169"/>
      <c r="O201" s="153" t="str">
        <f t="shared" si="50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173"/>
      <c r="I202" s="173"/>
      <c r="J202" s="175" t="str">
        <f t="shared" si="49"/>
        <v xml:space="preserve"> </v>
      </c>
      <c r="K202" s="169">
        <v>0</v>
      </c>
      <c r="L202" s="169"/>
      <c r="M202" s="173">
        <f t="shared" si="51"/>
        <v>0</v>
      </c>
      <c r="N202" s="169"/>
      <c r="O202" s="153" t="str">
        <f t="shared" si="50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173"/>
      <c r="I203" s="173"/>
      <c r="J203" s="175" t="str">
        <f t="shared" si="49"/>
        <v xml:space="preserve"> </v>
      </c>
      <c r="K203" s="169">
        <v>0</v>
      </c>
      <c r="L203" s="169"/>
      <c r="M203" s="173">
        <f t="shared" si="51"/>
        <v>0</v>
      </c>
      <c r="N203" s="169"/>
      <c r="O203" s="153" t="str">
        <f t="shared" si="50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173"/>
      <c r="I204" s="173"/>
      <c r="J204" s="175" t="str">
        <f t="shared" si="49"/>
        <v xml:space="preserve"> </v>
      </c>
      <c r="K204" s="169">
        <v>0</v>
      </c>
      <c r="L204" s="169"/>
      <c r="M204" s="173">
        <f t="shared" si="51"/>
        <v>0</v>
      </c>
      <c r="N204" s="169"/>
      <c r="O204" s="153" t="str">
        <f t="shared" si="50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173"/>
      <c r="I205" s="173"/>
      <c r="J205" s="175" t="str">
        <f t="shared" si="49"/>
        <v xml:space="preserve"> </v>
      </c>
      <c r="K205" s="169">
        <v>0</v>
      </c>
      <c r="L205" s="169"/>
      <c r="M205" s="173">
        <f t="shared" si="51"/>
        <v>0</v>
      </c>
      <c r="N205" s="169"/>
      <c r="O205" s="153" t="str">
        <f t="shared" si="50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173"/>
      <c r="I206" s="173"/>
      <c r="J206" s="175" t="str">
        <f t="shared" si="49"/>
        <v xml:space="preserve"> </v>
      </c>
      <c r="K206" s="169">
        <v>0</v>
      </c>
      <c r="L206" s="169"/>
      <c r="M206" s="173">
        <f t="shared" si="51"/>
        <v>0</v>
      </c>
      <c r="N206" s="169"/>
      <c r="O206" s="153" t="str">
        <f t="shared" si="50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173"/>
      <c r="I207" s="173"/>
      <c r="J207" s="175" t="str">
        <f t="shared" si="49"/>
        <v xml:space="preserve"> </v>
      </c>
      <c r="K207" s="169">
        <v>0</v>
      </c>
      <c r="L207" s="169"/>
      <c r="M207" s="173">
        <f t="shared" si="51"/>
        <v>0</v>
      </c>
      <c r="N207" s="169"/>
      <c r="O207" s="153" t="str">
        <f t="shared" si="50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173"/>
      <c r="I208" s="173"/>
      <c r="J208" s="175" t="str">
        <f t="shared" si="49"/>
        <v xml:space="preserve"> </v>
      </c>
      <c r="K208" s="169">
        <v>0</v>
      </c>
      <c r="L208" s="169"/>
      <c r="M208" s="173">
        <f t="shared" si="51"/>
        <v>0</v>
      </c>
      <c r="N208" s="169"/>
      <c r="O208" s="153" t="str">
        <f t="shared" si="50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173"/>
      <c r="I209" s="173"/>
      <c r="J209" s="175" t="str">
        <f t="shared" si="49"/>
        <v xml:space="preserve"> </v>
      </c>
      <c r="K209" s="169">
        <v>0</v>
      </c>
      <c r="L209" s="169"/>
      <c r="M209" s="173">
        <f t="shared" si="51"/>
        <v>0</v>
      </c>
      <c r="N209" s="169"/>
      <c r="O209" s="153" t="str">
        <f t="shared" si="50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/>
      <c r="H210" s="173"/>
      <c r="I210" s="173"/>
      <c r="J210" s="175" t="str">
        <f t="shared" si="49"/>
        <v xml:space="preserve"> </v>
      </c>
      <c r="K210" s="169">
        <v>0</v>
      </c>
      <c r="L210" s="169"/>
      <c r="M210" s="173">
        <f t="shared" si="51"/>
        <v>0</v>
      </c>
      <c r="N210" s="169"/>
      <c r="O210" s="153" t="str">
        <f t="shared" si="50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/>
      <c r="H211" s="173"/>
      <c r="I211" s="173"/>
      <c r="J211" s="175" t="str">
        <f t="shared" si="49"/>
        <v xml:space="preserve"> </v>
      </c>
      <c r="K211" s="169">
        <v>0</v>
      </c>
      <c r="L211" s="169"/>
      <c r="M211" s="173">
        <f t="shared" si="51"/>
        <v>0</v>
      </c>
      <c r="N211" s="169"/>
      <c r="O211" s="153" t="str">
        <f t="shared" si="50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173"/>
      <c r="I212" s="173"/>
      <c r="J212" s="175" t="str">
        <f t="shared" si="49"/>
        <v xml:space="preserve"> </v>
      </c>
      <c r="K212" s="169">
        <v>0</v>
      </c>
      <c r="L212" s="169"/>
      <c r="M212" s="173">
        <f t="shared" si="51"/>
        <v>0</v>
      </c>
      <c r="N212" s="169"/>
      <c r="O212" s="153" t="str">
        <f t="shared" si="50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173"/>
      <c r="I213" s="173"/>
      <c r="J213" s="175" t="str">
        <f t="shared" si="49"/>
        <v xml:space="preserve"> </v>
      </c>
      <c r="K213" s="169">
        <v>0</v>
      </c>
      <c r="L213" s="169"/>
      <c r="M213" s="173">
        <f t="shared" si="51"/>
        <v>0</v>
      </c>
      <c r="N213" s="169"/>
      <c r="O213" s="153" t="str">
        <f t="shared" si="50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52">G185+G186+G189+G191+G198+G199+G200+G201+G205+G210</f>
        <v>0</v>
      </c>
      <c r="H214" s="174">
        <f t="shared" si="52"/>
        <v>0</v>
      </c>
      <c r="I214" s="174">
        <f t="shared" si="52"/>
        <v>0</v>
      </c>
      <c r="J214" s="174" t="e">
        <f t="shared" si="52"/>
        <v>#VALUE!</v>
      </c>
      <c r="K214" s="174">
        <f t="shared" si="52"/>
        <v>0</v>
      </c>
      <c r="L214" s="174">
        <f t="shared" si="52"/>
        <v>0</v>
      </c>
      <c r="M214" s="174">
        <f t="shared" si="52"/>
        <v>0</v>
      </c>
      <c r="N214" s="169"/>
      <c r="O214" s="153" t="str">
        <f t="shared" si="50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173"/>
      <c r="I215" s="173"/>
      <c r="J215" s="175" t="str">
        <f t="shared" si="49"/>
        <v xml:space="preserve"> </v>
      </c>
      <c r="K215" s="169">
        <v>0</v>
      </c>
      <c r="L215" s="169"/>
      <c r="M215" s="173">
        <f t="shared" si="51"/>
        <v>0</v>
      </c>
      <c r="N215" s="169"/>
      <c r="O215" s="153" t="str">
        <f t="shared" si="50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173"/>
      <c r="I216" s="173"/>
      <c r="J216" s="175" t="str">
        <f t="shared" si="49"/>
        <v xml:space="preserve"> </v>
      </c>
      <c r="K216" s="169">
        <v>0</v>
      </c>
      <c r="L216" s="169"/>
      <c r="M216" s="173">
        <f t="shared" si="51"/>
        <v>0</v>
      </c>
      <c r="N216" s="169"/>
      <c r="O216" s="153" t="str">
        <f t="shared" si="50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G217" s="77"/>
      <c r="H217" s="173"/>
      <c r="I217" s="173"/>
      <c r="J217" s="175" t="str">
        <f t="shared" si="49"/>
        <v xml:space="preserve"> </v>
      </c>
      <c r="K217" s="169">
        <v>0</v>
      </c>
      <c r="L217" s="169"/>
      <c r="M217" s="173">
        <f t="shared" si="51"/>
        <v>0</v>
      </c>
      <c r="N217" s="169"/>
      <c r="O217" s="153" t="str">
        <f t="shared" si="50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173"/>
      <c r="I218" s="173"/>
      <c r="J218" s="175" t="str">
        <f t="shared" si="49"/>
        <v xml:space="preserve"> </v>
      </c>
      <c r="K218" s="169">
        <v>0</v>
      </c>
      <c r="L218" s="169"/>
      <c r="M218" s="173">
        <f t="shared" si="51"/>
        <v>0</v>
      </c>
      <c r="N218" s="169"/>
      <c r="O218" s="153" t="str">
        <f t="shared" si="50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173"/>
      <c r="I219" s="173"/>
      <c r="J219" s="175" t="str">
        <f t="shared" si="49"/>
        <v xml:space="preserve"> </v>
      </c>
      <c r="K219" s="169">
        <v>0</v>
      </c>
      <c r="L219" s="169"/>
      <c r="M219" s="173">
        <f t="shared" si="51"/>
        <v>0</v>
      </c>
      <c r="N219" s="169"/>
      <c r="O219" s="153" t="str">
        <f t="shared" si="50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173"/>
      <c r="I220" s="173"/>
      <c r="J220" s="175" t="str">
        <f t="shared" si="49"/>
        <v xml:space="preserve"> </v>
      </c>
      <c r="K220" s="169">
        <v>0</v>
      </c>
      <c r="L220" s="169"/>
      <c r="M220" s="173">
        <f t="shared" si="51"/>
        <v>0</v>
      </c>
      <c r="N220" s="169"/>
      <c r="O220" s="153" t="str">
        <f t="shared" si="50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173"/>
      <c r="I221" s="173"/>
      <c r="J221" s="175" t="str">
        <f t="shared" si="49"/>
        <v xml:space="preserve"> </v>
      </c>
      <c r="K221" s="169">
        <v>0</v>
      </c>
      <c r="L221" s="169"/>
      <c r="M221" s="173">
        <f t="shared" si="51"/>
        <v>0</v>
      </c>
      <c r="N221" s="169"/>
      <c r="O221" s="153" t="str">
        <f t="shared" si="50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173"/>
      <c r="I222" s="173"/>
      <c r="J222" s="175" t="str">
        <f t="shared" si="49"/>
        <v xml:space="preserve"> </v>
      </c>
      <c r="K222" s="169">
        <v>0</v>
      </c>
      <c r="L222" s="169"/>
      <c r="M222" s="173">
        <f t="shared" si="51"/>
        <v>0</v>
      </c>
      <c r="N222" s="169"/>
      <c r="O222" s="153" t="str">
        <f t="shared" si="50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53">G215+G217+G219+G220+G222</f>
        <v>0</v>
      </c>
      <c r="H223" s="174">
        <f t="shared" si="53"/>
        <v>0</v>
      </c>
      <c r="I223" s="174">
        <f t="shared" si="53"/>
        <v>0</v>
      </c>
      <c r="J223" s="174" t="e">
        <f t="shared" si="53"/>
        <v>#VALUE!</v>
      </c>
      <c r="K223" s="174">
        <f t="shared" si="53"/>
        <v>0</v>
      </c>
      <c r="L223" s="174">
        <f t="shared" si="53"/>
        <v>0</v>
      </c>
      <c r="M223" s="173">
        <f t="shared" si="51"/>
        <v>0</v>
      </c>
      <c r="N223" s="169"/>
      <c r="O223" s="153" t="str">
        <f t="shared" si="50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173"/>
      <c r="I224" s="173"/>
      <c r="J224" s="175" t="str">
        <f t="shared" si="49"/>
        <v xml:space="preserve"> </v>
      </c>
      <c r="K224" s="169">
        <v>0</v>
      </c>
      <c r="L224" s="169"/>
      <c r="M224" s="173">
        <f t="shared" si="51"/>
        <v>0</v>
      </c>
      <c r="N224" s="169"/>
      <c r="O224" s="153" t="str">
        <f t="shared" si="50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54">SUM(G226:G235)</f>
        <v>0</v>
      </c>
      <c r="H225" s="173">
        <f t="shared" si="54"/>
        <v>0</v>
      </c>
      <c r="I225" s="173">
        <f t="shared" si="54"/>
        <v>0</v>
      </c>
      <c r="J225" s="173">
        <f t="shared" si="54"/>
        <v>0</v>
      </c>
      <c r="K225" s="173">
        <f t="shared" si="54"/>
        <v>0</v>
      </c>
      <c r="L225" s="173">
        <f t="shared" si="54"/>
        <v>0</v>
      </c>
      <c r="M225" s="173">
        <f t="shared" si="54"/>
        <v>0</v>
      </c>
      <c r="N225" s="169"/>
      <c r="O225" s="153" t="str">
        <f t="shared" si="50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173"/>
      <c r="I226" s="173"/>
      <c r="J226" s="175" t="str">
        <f t="shared" si="49"/>
        <v xml:space="preserve"> </v>
      </c>
      <c r="K226" s="169">
        <v>0</v>
      </c>
      <c r="L226" s="169"/>
      <c r="M226" s="173">
        <f t="shared" si="51"/>
        <v>0</v>
      </c>
      <c r="N226" s="169"/>
      <c r="O226" s="153" t="str">
        <f t="shared" si="50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173"/>
      <c r="I227" s="173"/>
      <c r="J227" s="175" t="str">
        <f t="shared" si="49"/>
        <v xml:space="preserve"> </v>
      </c>
      <c r="K227" s="169">
        <v>0</v>
      </c>
      <c r="L227" s="169"/>
      <c r="M227" s="173">
        <f t="shared" si="51"/>
        <v>0</v>
      </c>
      <c r="N227" s="169"/>
      <c r="O227" s="153" t="str">
        <f t="shared" si="50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173"/>
      <c r="I228" s="173"/>
      <c r="J228" s="175" t="str">
        <f t="shared" si="49"/>
        <v xml:space="preserve"> </v>
      </c>
      <c r="K228" s="169">
        <v>0</v>
      </c>
      <c r="L228" s="169"/>
      <c r="M228" s="173">
        <f t="shared" si="51"/>
        <v>0</v>
      </c>
      <c r="N228" s="169"/>
      <c r="O228" s="153" t="str">
        <f t="shared" si="50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173"/>
      <c r="I229" s="173"/>
      <c r="J229" s="175" t="str">
        <f t="shared" si="49"/>
        <v xml:space="preserve"> </v>
      </c>
      <c r="K229" s="169">
        <v>0</v>
      </c>
      <c r="L229" s="169"/>
      <c r="M229" s="173">
        <f t="shared" si="51"/>
        <v>0</v>
      </c>
      <c r="N229" s="169"/>
      <c r="O229" s="153" t="str">
        <f t="shared" si="50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173"/>
      <c r="I230" s="173"/>
      <c r="J230" s="175" t="str">
        <f t="shared" si="49"/>
        <v xml:space="preserve"> </v>
      </c>
      <c r="K230" s="169">
        <v>0</v>
      </c>
      <c r="L230" s="169"/>
      <c r="M230" s="173">
        <f t="shared" si="51"/>
        <v>0</v>
      </c>
      <c r="N230" s="169"/>
      <c r="O230" s="153" t="str">
        <f t="shared" si="50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173"/>
      <c r="I231" s="173"/>
      <c r="J231" s="175" t="str">
        <f t="shared" si="49"/>
        <v xml:space="preserve"> </v>
      </c>
      <c r="K231" s="169">
        <v>0</v>
      </c>
      <c r="L231" s="169"/>
      <c r="M231" s="173">
        <f t="shared" si="51"/>
        <v>0</v>
      </c>
      <c r="N231" s="169"/>
      <c r="O231" s="153" t="str">
        <f t="shared" si="50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173"/>
      <c r="I232" s="173"/>
      <c r="J232" s="175" t="str">
        <f t="shared" si="49"/>
        <v xml:space="preserve"> </v>
      </c>
      <c r="K232" s="169">
        <v>0</v>
      </c>
      <c r="L232" s="169"/>
      <c r="M232" s="173">
        <f t="shared" si="51"/>
        <v>0</v>
      </c>
      <c r="N232" s="169"/>
      <c r="O232" s="153" t="str">
        <f t="shared" si="50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173"/>
      <c r="I233" s="173"/>
      <c r="J233" s="175" t="str">
        <f t="shared" si="49"/>
        <v xml:space="preserve"> </v>
      </c>
      <c r="K233" s="169">
        <v>0</v>
      </c>
      <c r="L233" s="169"/>
      <c r="M233" s="173">
        <f t="shared" si="51"/>
        <v>0</v>
      </c>
      <c r="N233" s="169"/>
      <c r="O233" s="153" t="str">
        <f t="shared" si="50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173"/>
      <c r="I234" s="173"/>
      <c r="J234" s="175" t="str">
        <f t="shared" si="49"/>
        <v xml:space="preserve"> </v>
      </c>
      <c r="K234" s="169">
        <v>0</v>
      </c>
      <c r="L234" s="169"/>
      <c r="M234" s="173">
        <f t="shared" si="51"/>
        <v>0</v>
      </c>
      <c r="N234" s="198"/>
      <c r="O234" s="153" t="str">
        <f t="shared" si="50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173"/>
      <c r="I235" s="173"/>
      <c r="J235" s="175" t="str">
        <f t="shared" si="49"/>
        <v xml:space="preserve"> </v>
      </c>
      <c r="K235" s="169">
        <v>0</v>
      </c>
      <c r="L235" s="169"/>
      <c r="M235" s="173">
        <f t="shared" si="51"/>
        <v>0</v>
      </c>
      <c r="N235" s="169"/>
      <c r="O235" s="153" t="str">
        <f t="shared" si="50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55">SUM(G237:G246)</f>
        <v>0</v>
      </c>
      <c r="H236" s="173">
        <f t="shared" si="55"/>
        <v>0</v>
      </c>
      <c r="I236" s="173">
        <f t="shared" ref="I236" si="56">SUM(I237:I246)</f>
        <v>0</v>
      </c>
      <c r="J236" s="175" t="str">
        <f t="shared" si="49"/>
        <v xml:space="preserve"> </v>
      </c>
      <c r="K236" s="169">
        <v>0</v>
      </c>
      <c r="L236" s="169"/>
      <c r="M236" s="173">
        <f t="shared" si="51"/>
        <v>0</v>
      </c>
      <c r="N236" s="169"/>
      <c r="O236" s="153" t="str">
        <f t="shared" si="50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173"/>
      <c r="I237" s="173"/>
      <c r="J237" s="175" t="str">
        <f t="shared" si="49"/>
        <v xml:space="preserve"> </v>
      </c>
      <c r="K237" s="169">
        <v>0</v>
      </c>
      <c r="L237" s="169"/>
      <c r="M237" s="173">
        <f t="shared" si="51"/>
        <v>0</v>
      </c>
      <c r="N237" s="169"/>
      <c r="O237" s="153" t="str">
        <f t="shared" si="50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173"/>
      <c r="I238" s="173"/>
      <c r="J238" s="175" t="str">
        <f t="shared" si="49"/>
        <v xml:space="preserve"> </v>
      </c>
      <c r="K238" s="169">
        <v>0</v>
      </c>
      <c r="L238" s="169"/>
      <c r="M238" s="173">
        <f t="shared" si="51"/>
        <v>0</v>
      </c>
      <c r="N238" s="169"/>
      <c r="O238" s="153" t="str">
        <f t="shared" si="50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173"/>
      <c r="I239" s="173"/>
      <c r="J239" s="175" t="str">
        <f t="shared" si="49"/>
        <v xml:space="preserve"> </v>
      </c>
      <c r="K239" s="169">
        <v>0</v>
      </c>
      <c r="L239" s="169"/>
      <c r="M239" s="173">
        <f t="shared" si="51"/>
        <v>0</v>
      </c>
      <c r="N239" s="169"/>
      <c r="O239" s="153" t="str">
        <f t="shared" si="50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173"/>
      <c r="I240" s="173"/>
      <c r="J240" s="175" t="str">
        <f t="shared" si="49"/>
        <v xml:space="preserve"> </v>
      </c>
      <c r="K240" s="169">
        <v>0</v>
      </c>
      <c r="L240" s="169"/>
      <c r="M240" s="173">
        <f t="shared" si="51"/>
        <v>0</v>
      </c>
      <c r="N240" s="169"/>
      <c r="O240" s="153" t="str">
        <f t="shared" si="50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173"/>
      <c r="I241" s="173"/>
      <c r="J241" s="175" t="str">
        <f t="shared" si="49"/>
        <v xml:space="preserve"> </v>
      </c>
      <c r="K241" s="169">
        <v>0</v>
      </c>
      <c r="L241" s="169"/>
      <c r="M241" s="173">
        <f t="shared" si="51"/>
        <v>0</v>
      </c>
      <c r="N241" s="169"/>
      <c r="O241" s="153" t="str">
        <f t="shared" si="50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173"/>
      <c r="I242" s="173"/>
      <c r="J242" s="175" t="str">
        <f t="shared" si="49"/>
        <v xml:space="preserve"> </v>
      </c>
      <c r="K242" s="169">
        <v>0</v>
      </c>
      <c r="L242" s="169"/>
      <c r="M242" s="173">
        <f t="shared" si="51"/>
        <v>0</v>
      </c>
      <c r="N242" s="169"/>
      <c r="O242" s="153" t="str">
        <f t="shared" si="50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9"/>
      <c r="H243" s="173"/>
      <c r="I243" s="173"/>
      <c r="J243" s="175" t="str">
        <f t="shared" si="49"/>
        <v xml:space="preserve"> </v>
      </c>
      <c r="K243" s="169">
        <v>0</v>
      </c>
      <c r="L243" s="169"/>
      <c r="M243" s="173">
        <f t="shared" si="51"/>
        <v>0</v>
      </c>
      <c r="N243" s="169"/>
      <c r="O243" s="153" t="str">
        <f t="shared" si="50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173"/>
      <c r="I244" s="173"/>
      <c r="J244" s="175" t="str">
        <f t="shared" si="49"/>
        <v xml:space="preserve"> </v>
      </c>
      <c r="K244" s="169">
        <v>0</v>
      </c>
      <c r="L244" s="169"/>
      <c r="M244" s="173">
        <f t="shared" si="51"/>
        <v>0</v>
      </c>
      <c r="N244" s="169"/>
      <c r="O244" s="153" t="str">
        <f t="shared" si="50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173"/>
      <c r="I245" s="173"/>
      <c r="J245" s="175" t="str">
        <f t="shared" si="49"/>
        <v xml:space="preserve"> </v>
      </c>
      <c r="K245" s="169">
        <v>0</v>
      </c>
      <c r="L245" s="169"/>
      <c r="M245" s="173">
        <f t="shared" si="51"/>
        <v>0</v>
      </c>
      <c r="N245" s="169"/>
      <c r="O245" s="153" t="str">
        <f t="shared" si="50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173"/>
      <c r="I246" s="173"/>
      <c r="J246" s="175" t="str">
        <f t="shared" si="49"/>
        <v xml:space="preserve"> </v>
      </c>
      <c r="K246" s="169">
        <v>0</v>
      </c>
      <c r="L246" s="169"/>
      <c r="M246" s="173">
        <f t="shared" si="51"/>
        <v>0</v>
      </c>
      <c r="N246" s="169"/>
      <c r="O246" s="153" t="str">
        <f t="shared" si="50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57">G224+G225+G236</f>
        <v>0</v>
      </c>
      <c r="H247" s="174">
        <f t="shared" si="57"/>
        <v>0</v>
      </c>
      <c r="I247" s="174">
        <f t="shared" ref="I247" si="58">I224+I225+I236</f>
        <v>0</v>
      </c>
      <c r="J247" s="175" t="str">
        <f t="shared" si="49"/>
        <v xml:space="preserve"> </v>
      </c>
      <c r="K247" s="169">
        <v>0</v>
      </c>
      <c r="L247" s="169"/>
      <c r="M247" s="173">
        <f t="shared" si="51"/>
        <v>0</v>
      </c>
      <c r="N247" s="169"/>
      <c r="O247" s="153" t="str">
        <f t="shared" si="50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75" t="str">
        <f t="shared" si="49"/>
        <v xml:space="preserve"> </v>
      </c>
      <c r="K248" s="169">
        <v>0</v>
      </c>
      <c r="L248" s="169"/>
      <c r="M248" s="173">
        <f t="shared" si="51"/>
        <v>0</v>
      </c>
      <c r="N248" s="169"/>
      <c r="O248" s="153" t="str">
        <f t="shared" si="50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59">SUM(G250:G259)</f>
        <v>0</v>
      </c>
      <c r="H249" s="173">
        <f t="shared" si="59"/>
        <v>0</v>
      </c>
      <c r="I249" s="173">
        <f t="shared" ref="I249" si="60">SUM(I250:I259)</f>
        <v>0</v>
      </c>
      <c r="J249" s="175" t="str">
        <f t="shared" si="49"/>
        <v xml:space="preserve"> </v>
      </c>
      <c r="K249" s="169">
        <v>0</v>
      </c>
      <c r="L249" s="169"/>
      <c r="M249" s="173">
        <f t="shared" si="51"/>
        <v>0</v>
      </c>
      <c r="N249" s="169"/>
      <c r="O249" s="153" t="str">
        <f t="shared" si="50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173"/>
      <c r="I250" s="173"/>
      <c r="J250" s="175" t="str">
        <f t="shared" si="49"/>
        <v xml:space="preserve"> </v>
      </c>
      <c r="K250" s="169">
        <v>0</v>
      </c>
      <c r="L250" s="169"/>
      <c r="M250" s="173">
        <f t="shared" si="51"/>
        <v>0</v>
      </c>
      <c r="N250" s="169"/>
      <c r="O250" s="153" t="str">
        <f t="shared" si="50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173"/>
      <c r="I251" s="173"/>
      <c r="J251" s="175" t="str">
        <f t="shared" si="49"/>
        <v xml:space="preserve"> </v>
      </c>
      <c r="K251" s="169">
        <v>0</v>
      </c>
      <c r="L251" s="169"/>
      <c r="M251" s="173">
        <f t="shared" si="51"/>
        <v>0</v>
      </c>
      <c r="N251" s="169"/>
      <c r="O251" s="153" t="str">
        <f t="shared" si="50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173"/>
      <c r="I252" s="173"/>
      <c r="J252" s="175" t="str">
        <f t="shared" si="49"/>
        <v xml:space="preserve"> </v>
      </c>
      <c r="K252" s="169">
        <v>0</v>
      </c>
      <c r="L252" s="169"/>
      <c r="M252" s="173">
        <f t="shared" si="51"/>
        <v>0</v>
      </c>
      <c r="N252" s="169"/>
      <c r="O252" s="153" t="str">
        <f t="shared" si="50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173"/>
      <c r="I253" s="173"/>
      <c r="J253" s="175" t="str">
        <f t="shared" si="49"/>
        <v xml:space="preserve"> </v>
      </c>
      <c r="K253" s="169">
        <v>0</v>
      </c>
      <c r="L253" s="169"/>
      <c r="M253" s="173">
        <f t="shared" si="51"/>
        <v>0</v>
      </c>
      <c r="N253" s="169"/>
      <c r="O253" s="153" t="str">
        <f t="shared" si="50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173"/>
      <c r="I254" s="173"/>
      <c r="J254" s="175" t="str">
        <f t="shared" si="49"/>
        <v xml:space="preserve"> </v>
      </c>
      <c r="K254" s="169">
        <v>0</v>
      </c>
      <c r="L254" s="169"/>
      <c r="M254" s="173">
        <f t="shared" si="51"/>
        <v>0</v>
      </c>
      <c r="N254" s="169"/>
      <c r="O254" s="153" t="str">
        <f t="shared" si="50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173"/>
      <c r="I255" s="173"/>
      <c r="J255" s="175" t="str">
        <f t="shared" si="49"/>
        <v xml:space="preserve"> </v>
      </c>
      <c r="K255" s="169">
        <v>0</v>
      </c>
      <c r="L255" s="169"/>
      <c r="M255" s="173">
        <f t="shared" si="51"/>
        <v>0</v>
      </c>
      <c r="N255" s="169"/>
      <c r="O255" s="153" t="str">
        <f t="shared" si="50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173"/>
      <c r="I256" s="173"/>
      <c r="J256" s="175" t="str">
        <f t="shared" si="49"/>
        <v xml:space="preserve"> </v>
      </c>
      <c r="K256" s="169">
        <v>0</v>
      </c>
      <c r="L256" s="169"/>
      <c r="M256" s="173">
        <f t="shared" si="51"/>
        <v>0</v>
      </c>
      <c r="N256" s="169"/>
      <c r="O256" s="153" t="str">
        <f t="shared" si="50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173"/>
      <c r="I257" s="173"/>
      <c r="J257" s="175" t="str">
        <f t="shared" si="49"/>
        <v xml:space="preserve"> </v>
      </c>
      <c r="K257" s="169">
        <v>0</v>
      </c>
      <c r="L257" s="169"/>
      <c r="M257" s="173">
        <f t="shared" si="51"/>
        <v>0</v>
      </c>
      <c r="N257" s="169"/>
      <c r="O257" s="153" t="str">
        <f t="shared" si="50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173"/>
      <c r="I258" s="173"/>
      <c r="J258" s="175" t="str">
        <f t="shared" si="49"/>
        <v xml:space="preserve"> </v>
      </c>
      <c r="K258" s="169">
        <v>0</v>
      </c>
      <c r="L258" s="169"/>
      <c r="M258" s="173">
        <f t="shared" si="51"/>
        <v>0</v>
      </c>
      <c r="N258" s="169"/>
      <c r="O258" s="153" t="str">
        <f t="shared" si="50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173"/>
      <c r="I259" s="173"/>
      <c r="J259" s="175" t="str">
        <f t="shared" si="49"/>
        <v xml:space="preserve"> </v>
      </c>
      <c r="K259" s="169">
        <v>0</v>
      </c>
      <c r="L259" s="169"/>
      <c r="M259" s="173">
        <f t="shared" si="51"/>
        <v>0</v>
      </c>
      <c r="N259" s="169"/>
      <c r="O259" s="153" t="str">
        <f t="shared" si="50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61">SUM(G261:G270)</f>
        <v>0</v>
      </c>
      <c r="H260" s="173">
        <f t="shared" si="61"/>
        <v>0</v>
      </c>
      <c r="I260" s="173">
        <f t="shared" ref="I260" si="62">SUM(I261:I270)</f>
        <v>0</v>
      </c>
      <c r="J260" s="175" t="str">
        <f t="shared" si="49"/>
        <v xml:space="preserve"> </v>
      </c>
      <c r="K260" s="169">
        <v>0</v>
      </c>
      <c r="L260" s="169"/>
      <c r="M260" s="173">
        <f t="shared" si="51"/>
        <v>0</v>
      </c>
      <c r="N260" s="169"/>
      <c r="O260" s="153" t="str">
        <f t="shared" si="50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173"/>
      <c r="I261" s="173"/>
      <c r="J261" s="175" t="str">
        <f t="shared" si="49"/>
        <v xml:space="preserve"> </v>
      </c>
      <c r="K261" s="169">
        <v>0</v>
      </c>
      <c r="L261" s="169"/>
      <c r="M261" s="173">
        <f t="shared" si="51"/>
        <v>0</v>
      </c>
      <c r="N261" s="169"/>
      <c r="O261" s="153" t="str">
        <f t="shared" si="50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173"/>
      <c r="I262" s="173"/>
      <c r="J262" s="175" t="str">
        <f t="shared" si="49"/>
        <v xml:space="preserve"> </v>
      </c>
      <c r="K262" s="169">
        <v>0</v>
      </c>
      <c r="L262" s="169"/>
      <c r="M262" s="173">
        <f t="shared" si="51"/>
        <v>0</v>
      </c>
      <c r="N262" s="169"/>
      <c r="O262" s="153" t="str">
        <f t="shared" si="50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173"/>
      <c r="I263" s="173"/>
      <c r="J263" s="175" t="str">
        <f t="shared" si="49"/>
        <v xml:space="preserve"> </v>
      </c>
      <c r="K263" s="169">
        <v>0</v>
      </c>
      <c r="L263" s="169"/>
      <c r="M263" s="173">
        <f t="shared" si="51"/>
        <v>0</v>
      </c>
      <c r="N263" s="169"/>
      <c r="O263" s="153" t="str">
        <f t="shared" si="50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173"/>
      <c r="I264" s="173"/>
      <c r="J264" s="175" t="str">
        <f t="shared" ref="J264:J271" si="63">IF(H264=0," ",I264/H264)</f>
        <v xml:space="preserve"> </v>
      </c>
      <c r="K264" s="169">
        <v>0</v>
      </c>
      <c r="L264" s="169"/>
      <c r="M264" s="173">
        <f t="shared" si="51"/>
        <v>0</v>
      </c>
      <c r="N264" s="169"/>
      <c r="O264" s="153" t="str">
        <f t="shared" ref="O264:O272" si="64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173"/>
      <c r="I265" s="173"/>
      <c r="J265" s="175" t="str">
        <f t="shared" si="63"/>
        <v xml:space="preserve"> </v>
      </c>
      <c r="K265" s="169">
        <v>0</v>
      </c>
      <c r="L265" s="169"/>
      <c r="M265" s="173">
        <f t="shared" ref="M265:M271" si="65">SUM(K265:L265)</f>
        <v>0</v>
      </c>
      <c r="N265" s="169"/>
      <c r="O265" s="153" t="str">
        <f t="shared" si="64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173"/>
      <c r="I266" s="173"/>
      <c r="J266" s="175" t="str">
        <f t="shared" si="63"/>
        <v xml:space="preserve"> </v>
      </c>
      <c r="K266" s="169">
        <v>0</v>
      </c>
      <c r="L266" s="169"/>
      <c r="M266" s="173">
        <f t="shared" si="65"/>
        <v>0</v>
      </c>
      <c r="N266" s="169"/>
      <c r="O266" s="153" t="str">
        <f t="shared" si="64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173"/>
      <c r="I267" s="173"/>
      <c r="J267" s="175" t="str">
        <f t="shared" si="63"/>
        <v xml:space="preserve"> </v>
      </c>
      <c r="K267" s="169">
        <v>0</v>
      </c>
      <c r="L267" s="169"/>
      <c r="M267" s="173">
        <f t="shared" si="65"/>
        <v>0</v>
      </c>
      <c r="N267" s="169"/>
      <c r="O267" s="153" t="str">
        <f t="shared" si="64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173"/>
      <c r="I268" s="173"/>
      <c r="J268" s="175" t="str">
        <f t="shared" si="63"/>
        <v xml:space="preserve"> </v>
      </c>
      <c r="K268" s="169">
        <v>0</v>
      </c>
      <c r="L268" s="169"/>
      <c r="M268" s="173">
        <f t="shared" si="65"/>
        <v>0</v>
      </c>
      <c r="N268" s="169"/>
      <c r="O268" s="153" t="str">
        <f t="shared" si="64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173"/>
      <c r="I269" s="173"/>
      <c r="J269" s="175" t="str">
        <f t="shared" si="63"/>
        <v xml:space="preserve"> </v>
      </c>
      <c r="K269" s="169">
        <v>0</v>
      </c>
      <c r="L269" s="169"/>
      <c r="M269" s="173">
        <f t="shared" si="65"/>
        <v>0</v>
      </c>
      <c r="N269" s="169"/>
      <c r="O269" s="153" t="str">
        <f t="shared" si="64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173"/>
      <c r="I270" s="173"/>
      <c r="J270" s="175" t="str">
        <f t="shared" si="63"/>
        <v xml:space="preserve"> </v>
      </c>
      <c r="K270" s="169">
        <v>0</v>
      </c>
      <c r="L270" s="169"/>
      <c r="M270" s="173">
        <f t="shared" si="65"/>
        <v>0</v>
      </c>
      <c r="N270" s="169"/>
      <c r="O270" s="153" t="str">
        <f t="shared" si="64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66">G248+G249+G260</f>
        <v>0</v>
      </c>
      <c r="H271" s="174">
        <f t="shared" si="66"/>
        <v>0</v>
      </c>
      <c r="I271" s="174">
        <f t="shared" ref="I271" si="67">I248+I249+I260</f>
        <v>0</v>
      </c>
      <c r="J271" s="175" t="str">
        <f t="shared" si="63"/>
        <v xml:space="preserve"> </v>
      </c>
      <c r="K271" s="169">
        <v>0</v>
      </c>
      <c r="L271" s="169"/>
      <c r="M271" s="173">
        <f t="shared" si="65"/>
        <v>0</v>
      </c>
      <c r="N271" s="169"/>
      <c r="O271" s="153" t="str">
        <f t="shared" si="64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194</v>
      </c>
      <c r="G272" s="78">
        <f t="shared" ref="G272:N272" si="68">G50+G86+G184+G214+G223+G247+G271</f>
        <v>-194</v>
      </c>
      <c r="H272" s="174">
        <f t="shared" si="68"/>
        <v>0</v>
      </c>
      <c r="I272" s="174">
        <f t="shared" si="68"/>
        <v>0</v>
      </c>
      <c r="J272" s="174" t="e">
        <f t="shared" si="68"/>
        <v>#VALUE!</v>
      </c>
      <c r="K272" s="174">
        <v>191</v>
      </c>
      <c r="L272" s="174">
        <f t="shared" si="68"/>
        <v>0</v>
      </c>
      <c r="M272" s="174">
        <f t="shared" si="68"/>
        <v>191</v>
      </c>
      <c r="N272" s="174">
        <f t="shared" si="68"/>
        <v>191</v>
      </c>
      <c r="O272" s="153">
        <f t="shared" si="64"/>
        <v>1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46"/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46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46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46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46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46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46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46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46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46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46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46"/>
    </row>
    <row r="289" spans="1:10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46"/>
    </row>
    <row r="290" spans="1:10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47"/>
    </row>
    <row r="291" spans="1:10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J291"/>
    </row>
    <row r="292" spans="1:10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46"/>
    </row>
    <row r="293" spans="1:10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46"/>
    </row>
    <row r="294" spans="1:10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46"/>
    </row>
    <row r="295" spans="1:10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J295"/>
    </row>
    <row r="296" spans="1:10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J296"/>
    </row>
    <row r="297" spans="1:10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J297"/>
    </row>
    <row r="298" spans="1:10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/>
      <c r="G298" s="47"/>
    </row>
    <row r="299" spans="1:10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47"/>
    </row>
    <row r="300" spans="1:10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47"/>
    </row>
    <row r="301" spans="1:10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47"/>
    </row>
    <row r="302" spans="1:10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47"/>
    </row>
    <row r="303" spans="1:10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47"/>
    </row>
    <row r="304" spans="1:10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47"/>
    </row>
    <row r="305" spans="1:15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46"/>
    </row>
    <row r="306" spans="1:15" hidden="1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46"/>
    </row>
    <row r="307" spans="1:15" hidden="1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46"/>
    </row>
    <row r="308" spans="1:15" hidden="1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48"/>
      <c r="I308"/>
      <c r="J308"/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46"/>
    </row>
    <row r="310" spans="1:15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46"/>
    </row>
    <row r="311" spans="1:15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48"/>
      <c r="I311"/>
      <c r="J311"/>
    </row>
    <row r="312" spans="1:15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46"/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46"/>
    </row>
    <row r="314" spans="1:15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46"/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47"/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46"/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49"/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47"/>
    </row>
    <row r="319" spans="1:15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145">
        <v>194</v>
      </c>
      <c r="G319" s="145">
        <v>-101</v>
      </c>
      <c r="H319" s="173">
        <f>SUM(F319:G319)</f>
        <v>93</v>
      </c>
      <c r="I319" s="169">
        <v>93</v>
      </c>
      <c r="J319" s="175">
        <f t="shared" ref="J319:J382" si="69">IF(H319=0," ",I319/H319)</f>
        <v>1</v>
      </c>
      <c r="K319" s="169">
        <v>312</v>
      </c>
      <c r="L319" s="169"/>
      <c r="M319" s="173">
        <f>SUM(K319:L319)</f>
        <v>312</v>
      </c>
      <c r="N319" s="169">
        <v>203</v>
      </c>
      <c r="O319" s="153">
        <f t="shared" ref="O319:O382" si="70">IF(M319=0," ",N319/M319)</f>
        <v>0.65064102564102566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58"/>
      <c r="H320" s="173"/>
      <c r="I320" s="169"/>
      <c r="J320" s="175" t="str">
        <f t="shared" si="69"/>
        <v xml:space="preserve"> </v>
      </c>
      <c r="K320" s="169">
        <v>0</v>
      </c>
      <c r="L320" s="169"/>
      <c r="M320" s="173">
        <f t="shared" ref="M320:M383" si="71">SUM(K320:L320)</f>
        <v>0</v>
      </c>
      <c r="N320" s="169"/>
      <c r="O320" s="153" t="str">
        <f t="shared" si="70"/>
        <v xml:space="preserve"> 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69"/>
        <v xml:space="preserve"> </v>
      </c>
      <c r="K321" s="169">
        <v>0</v>
      </c>
      <c r="L321" s="169"/>
      <c r="M321" s="173">
        <f t="shared" si="71"/>
        <v>0</v>
      </c>
      <c r="N321" s="169"/>
      <c r="O321" s="153" t="str">
        <f t="shared" si="70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194</v>
      </c>
      <c r="G322" s="59">
        <f t="shared" ref="G322:N322" si="72">SUM(G312:G320)</f>
        <v>-101</v>
      </c>
      <c r="H322" s="174">
        <f t="shared" si="72"/>
        <v>93</v>
      </c>
      <c r="I322" s="174">
        <f t="shared" si="72"/>
        <v>93</v>
      </c>
      <c r="J322" s="174">
        <f t="shared" si="72"/>
        <v>1</v>
      </c>
      <c r="K322" s="174">
        <f t="shared" si="72"/>
        <v>312</v>
      </c>
      <c r="L322" s="174">
        <f t="shared" si="72"/>
        <v>0</v>
      </c>
      <c r="M322" s="174">
        <f t="shared" si="72"/>
        <v>312</v>
      </c>
      <c r="N322" s="174">
        <f t="shared" si="72"/>
        <v>203</v>
      </c>
      <c r="O322" s="153">
        <f t="shared" si="70"/>
        <v>0.65064102564102566</v>
      </c>
    </row>
    <row r="323" spans="1:15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173"/>
      <c r="I323" s="173"/>
      <c r="J323" s="175" t="str">
        <f t="shared" si="69"/>
        <v xml:space="preserve"> </v>
      </c>
      <c r="K323" s="169">
        <v>0</v>
      </c>
      <c r="L323" s="169"/>
      <c r="M323" s="173">
        <f t="shared" si="71"/>
        <v>0</v>
      </c>
      <c r="N323" s="169"/>
      <c r="O323" s="153" t="str">
        <f t="shared" si="70"/>
        <v xml:space="preserve"> </v>
      </c>
    </row>
    <row r="324" spans="1:15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73"/>
      <c r="I324" s="173"/>
      <c r="J324" s="175" t="str">
        <f t="shared" si="69"/>
        <v xml:space="preserve"> </v>
      </c>
      <c r="K324" s="169">
        <v>0</v>
      </c>
      <c r="L324" s="169"/>
      <c r="M324" s="173">
        <f t="shared" si="71"/>
        <v>0</v>
      </c>
      <c r="N324" s="169"/>
      <c r="O324" s="153" t="str">
        <f t="shared" si="70"/>
        <v xml:space="preserve"> </v>
      </c>
    </row>
    <row r="325" spans="1:15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73">SUM(G323:G324)</f>
        <v>0</v>
      </c>
      <c r="H325" s="174">
        <f t="shared" si="73"/>
        <v>0</v>
      </c>
      <c r="I325" s="174">
        <f t="shared" si="73"/>
        <v>0</v>
      </c>
      <c r="J325" s="174">
        <f t="shared" si="73"/>
        <v>0</v>
      </c>
      <c r="K325" s="174">
        <f t="shared" si="73"/>
        <v>0</v>
      </c>
      <c r="L325" s="174">
        <f t="shared" si="73"/>
        <v>0</v>
      </c>
      <c r="M325" s="174">
        <f t="shared" si="73"/>
        <v>0</v>
      </c>
      <c r="N325" s="169"/>
      <c r="O325" s="153" t="str">
        <f t="shared" si="70"/>
        <v xml:space="preserve"> </v>
      </c>
    </row>
    <row r="326" spans="1:15" hidden="1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/>
      <c r="G326" s="58"/>
      <c r="H326" s="173"/>
      <c r="I326" s="173"/>
      <c r="J326" s="175" t="str">
        <f t="shared" si="69"/>
        <v xml:space="preserve"> </v>
      </c>
      <c r="K326" s="169">
        <v>0</v>
      </c>
      <c r="L326" s="169"/>
      <c r="M326" s="173">
        <f t="shared" si="71"/>
        <v>0</v>
      </c>
      <c r="N326" s="169"/>
      <c r="O326" s="153" t="str">
        <f t="shared" si="70"/>
        <v xml:space="preserve"> 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73"/>
      <c r="I327" s="173"/>
      <c r="J327" s="175" t="str">
        <f t="shared" si="69"/>
        <v xml:space="preserve"> </v>
      </c>
      <c r="K327" s="169">
        <v>0</v>
      </c>
      <c r="L327" s="169"/>
      <c r="M327" s="173">
        <f t="shared" si="71"/>
        <v>0</v>
      </c>
      <c r="N327" s="169"/>
      <c r="O327" s="153" t="str">
        <f t="shared" si="70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73"/>
      <c r="I328" s="173"/>
      <c r="J328" s="175" t="str">
        <f t="shared" si="69"/>
        <v xml:space="preserve"> </v>
      </c>
      <c r="K328" s="169">
        <v>0</v>
      </c>
      <c r="L328" s="169"/>
      <c r="M328" s="173">
        <f t="shared" si="71"/>
        <v>0</v>
      </c>
      <c r="N328" s="169"/>
      <c r="O328" s="153" t="str">
        <f t="shared" si="70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73"/>
      <c r="I329" s="173"/>
      <c r="J329" s="175" t="str">
        <f t="shared" si="69"/>
        <v xml:space="preserve"> </v>
      </c>
      <c r="K329" s="169">
        <v>0</v>
      </c>
      <c r="L329" s="169"/>
      <c r="M329" s="173">
        <f t="shared" si="71"/>
        <v>0</v>
      </c>
      <c r="N329" s="169"/>
      <c r="O329" s="153" t="str">
        <f t="shared" si="70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73"/>
      <c r="I330" s="173"/>
      <c r="J330" s="175" t="str">
        <f t="shared" si="69"/>
        <v xml:space="preserve"> </v>
      </c>
      <c r="K330" s="169">
        <v>0</v>
      </c>
      <c r="L330" s="169"/>
      <c r="M330" s="173">
        <f t="shared" si="71"/>
        <v>0</v>
      </c>
      <c r="N330" s="169"/>
      <c r="O330" s="153" t="str">
        <f t="shared" si="70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73"/>
      <c r="I331" s="173"/>
      <c r="J331" s="175" t="str">
        <f t="shared" si="69"/>
        <v xml:space="preserve"> </v>
      </c>
      <c r="K331" s="169">
        <v>0</v>
      </c>
      <c r="L331" s="169"/>
      <c r="M331" s="173">
        <f t="shared" si="71"/>
        <v>0</v>
      </c>
      <c r="N331" s="169"/>
      <c r="O331" s="153" t="str">
        <f t="shared" si="70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73"/>
      <c r="I332" s="173"/>
      <c r="J332" s="175" t="str">
        <f t="shared" si="69"/>
        <v xml:space="preserve"> </v>
      </c>
      <c r="K332" s="169">
        <v>0</v>
      </c>
      <c r="L332" s="169"/>
      <c r="M332" s="173">
        <f t="shared" si="71"/>
        <v>0</v>
      </c>
      <c r="N332" s="169"/>
      <c r="O332" s="153" t="str">
        <f t="shared" si="70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73"/>
      <c r="I333" s="173"/>
      <c r="J333" s="175" t="str">
        <f t="shared" si="69"/>
        <v xml:space="preserve"> </v>
      </c>
      <c r="K333" s="169">
        <v>0</v>
      </c>
      <c r="L333" s="169"/>
      <c r="M333" s="173">
        <f t="shared" si="71"/>
        <v>0</v>
      </c>
      <c r="N333" s="169"/>
      <c r="O333" s="153" t="str">
        <f t="shared" si="70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73"/>
      <c r="I334" s="173"/>
      <c r="J334" s="175" t="str">
        <f t="shared" si="69"/>
        <v xml:space="preserve"> </v>
      </c>
      <c r="K334" s="169">
        <v>0</v>
      </c>
      <c r="L334" s="169"/>
      <c r="M334" s="173">
        <f t="shared" si="71"/>
        <v>0</v>
      </c>
      <c r="N334" s="169"/>
      <c r="O334" s="153" t="str">
        <f t="shared" si="70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73"/>
      <c r="I335" s="173"/>
      <c r="J335" s="175" t="str">
        <f t="shared" si="69"/>
        <v xml:space="preserve"> </v>
      </c>
      <c r="K335" s="169">
        <v>0</v>
      </c>
      <c r="L335" s="169"/>
      <c r="M335" s="173">
        <f t="shared" si="71"/>
        <v>0</v>
      </c>
      <c r="N335" s="169"/>
      <c r="O335" s="153" t="str">
        <f t="shared" si="70"/>
        <v xml:space="preserve"> </v>
      </c>
    </row>
    <row r="336" spans="1:15" ht="25.5" hidden="1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0</v>
      </c>
      <c r="G336" s="59">
        <f t="shared" ref="G336" si="74">G326+G327+G328+G331+G335</f>
        <v>0</v>
      </c>
      <c r="H336" s="174">
        <f>H326+H327+H328+H331+H335</f>
        <v>0</v>
      </c>
      <c r="I336" s="174">
        <f t="shared" ref="I336:M336" si="75">I326+I327+I328+I331+I335</f>
        <v>0</v>
      </c>
      <c r="J336" s="174" t="e">
        <f t="shared" si="75"/>
        <v>#VALUE!</v>
      </c>
      <c r="K336" s="174">
        <f t="shared" si="75"/>
        <v>0</v>
      </c>
      <c r="L336" s="174">
        <f t="shared" si="75"/>
        <v>0</v>
      </c>
      <c r="M336" s="174">
        <f t="shared" si="75"/>
        <v>0</v>
      </c>
      <c r="N336" s="169"/>
      <c r="O336" s="153" t="str">
        <f t="shared" si="70"/>
        <v xml:space="preserve"> 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194</v>
      </c>
      <c r="G337" s="59">
        <f t="shared" ref="G337:N337" si="76">G308+G311+G322+G325+G336</f>
        <v>-101</v>
      </c>
      <c r="H337" s="174">
        <f t="shared" si="76"/>
        <v>93</v>
      </c>
      <c r="I337" s="174">
        <f t="shared" ref="I337:M337" si="77">I308+I311+I322+I325+I336</f>
        <v>93</v>
      </c>
      <c r="J337" s="174" t="e">
        <f t="shared" si="77"/>
        <v>#VALUE!</v>
      </c>
      <c r="K337" s="174">
        <f t="shared" si="77"/>
        <v>312</v>
      </c>
      <c r="L337" s="174">
        <f t="shared" si="77"/>
        <v>0</v>
      </c>
      <c r="M337" s="174">
        <f t="shared" si="77"/>
        <v>312</v>
      </c>
      <c r="N337" s="174">
        <f t="shared" si="76"/>
        <v>203</v>
      </c>
      <c r="O337" s="153">
        <f t="shared" si="70"/>
        <v>0.65064102564102566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69"/>
        <v xml:space="preserve"> </v>
      </c>
      <c r="K338" s="169">
        <v>0</v>
      </c>
      <c r="L338" s="169"/>
      <c r="M338" s="173">
        <f t="shared" si="71"/>
        <v>0</v>
      </c>
      <c r="N338" s="169"/>
      <c r="O338" s="153" t="str">
        <f t="shared" si="70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78">SUM(G340:G355)</f>
        <v>0</v>
      </c>
      <c r="H339" s="176">
        <f t="shared" si="78"/>
        <v>0</v>
      </c>
      <c r="I339" s="176">
        <f t="shared" ref="I339" si="79">SUM(I340:I355)</f>
        <v>0</v>
      </c>
      <c r="J339" s="175" t="str">
        <f t="shared" si="69"/>
        <v xml:space="preserve"> </v>
      </c>
      <c r="K339" s="169">
        <v>0</v>
      </c>
      <c r="L339" s="169"/>
      <c r="M339" s="173">
        <f t="shared" si="71"/>
        <v>0</v>
      </c>
      <c r="N339" s="169"/>
      <c r="O339" s="153" t="str">
        <f t="shared" si="70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69"/>
        <v xml:space="preserve"> </v>
      </c>
      <c r="K340" s="169">
        <v>0</v>
      </c>
      <c r="L340" s="169"/>
      <c r="M340" s="173">
        <f t="shared" si="71"/>
        <v>0</v>
      </c>
      <c r="N340" s="169"/>
      <c r="O340" s="153" t="str">
        <f t="shared" si="70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si="69"/>
        <v xml:space="preserve"> </v>
      </c>
      <c r="K341" s="169">
        <v>0</v>
      </c>
      <c r="L341" s="169"/>
      <c r="M341" s="173">
        <f t="shared" si="71"/>
        <v>0</v>
      </c>
      <c r="N341" s="169"/>
      <c r="O341" s="153" t="str">
        <f t="shared" si="70"/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69"/>
        <v xml:space="preserve"> </v>
      </c>
      <c r="K342" s="169">
        <v>0</v>
      </c>
      <c r="L342" s="169"/>
      <c r="M342" s="173">
        <f t="shared" si="71"/>
        <v>0</v>
      </c>
      <c r="N342" s="169"/>
      <c r="O342" s="153" t="str">
        <f t="shared" si="70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69"/>
        <v xml:space="preserve"> </v>
      </c>
      <c r="K343" s="169">
        <v>0</v>
      </c>
      <c r="L343" s="169"/>
      <c r="M343" s="173">
        <f t="shared" si="71"/>
        <v>0</v>
      </c>
      <c r="N343" s="169"/>
      <c r="O343" s="153" t="str">
        <f t="shared" si="70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69"/>
        <v xml:space="preserve"> </v>
      </c>
      <c r="K344" s="169">
        <v>0</v>
      </c>
      <c r="L344" s="169"/>
      <c r="M344" s="173">
        <f t="shared" si="71"/>
        <v>0</v>
      </c>
      <c r="N344" s="169"/>
      <c r="O344" s="153" t="str">
        <f t="shared" si="70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69"/>
        <v xml:space="preserve"> </v>
      </c>
      <c r="K345" s="169">
        <v>0</v>
      </c>
      <c r="L345" s="169"/>
      <c r="M345" s="173">
        <f t="shared" si="71"/>
        <v>0</v>
      </c>
      <c r="N345" s="169"/>
      <c r="O345" s="153" t="str">
        <f t="shared" si="70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69"/>
        <v xml:space="preserve"> </v>
      </c>
      <c r="K346" s="169">
        <v>0</v>
      </c>
      <c r="L346" s="169"/>
      <c r="M346" s="173">
        <f t="shared" si="71"/>
        <v>0</v>
      </c>
      <c r="N346" s="169"/>
      <c r="O346" s="153" t="str">
        <f t="shared" si="70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69"/>
        <v xml:space="preserve"> </v>
      </c>
      <c r="K347" s="169">
        <v>0</v>
      </c>
      <c r="L347" s="169"/>
      <c r="M347" s="173">
        <f t="shared" si="71"/>
        <v>0</v>
      </c>
      <c r="N347" s="169"/>
      <c r="O347" s="153" t="str">
        <f t="shared" si="70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69"/>
        <v xml:space="preserve"> </v>
      </c>
      <c r="K348" s="169">
        <v>0</v>
      </c>
      <c r="L348" s="169"/>
      <c r="M348" s="173">
        <f t="shared" si="71"/>
        <v>0</v>
      </c>
      <c r="N348" s="169"/>
      <c r="O348" s="153" t="str">
        <f t="shared" si="70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69"/>
        <v xml:space="preserve"> </v>
      </c>
      <c r="K349" s="169">
        <v>0</v>
      </c>
      <c r="L349" s="169"/>
      <c r="M349" s="173">
        <f t="shared" si="71"/>
        <v>0</v>
      </c>
      <c r="N349" s="169"/>
      <c r="O349" s="153" t="str">
        <f t="shared" si="70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69"/>
        <v xml:space="preserve"> </v>
      </c>
      <c r="K350" s="169">
        <v>0</v>
      </c>
      <c r="L350" s="169"/>
      <c r="M350" s="173">
        <f t="shared" si="71"/>
        <v>0</v>
      </c>
      <c r="N350" s="169"/>
      <c r="O350" s="153" t="str">
        <f t="shared" si="70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69"/>
        <v xml:space="preserve"> </v>
      </c>
      <c r="K351" s="169">
        <v>0</v>
      </c>
      <c r="L351" s="169"/>
      <c r="M351" s="173">
        <f t="shared" si="71"/>
        <v>0</v>
      </c>
      <c r="N351" s="169"/>
      <c r="O351" s="153" t="str">
        <f t="shared" si="70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69"/>
        <v xml:space="preserve"> </v>
      </c>
      <c r="K352" s="169">
        <v>0</v>
      </c>
      <c r="L352" s="169"/>
      <c r="M352" s="173">
        <f t="shared" si="71"/>
        <v>0</v>
      </c>
      <c r="N352" s="169"/>
      <c r="O352" s="153" t="str">
        <f t="shared" si="70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69"/>
        <v xml:space="preserve"> </v>
      </c>
      <c r="K353" s="169">
        <v>0</v>
      </c>
      <c r="L353" s="169"/>
      <c r="M353" s="173">
        <f t="shared" si="71"/>
        <v>0</v>
      </c>
      <c r="N353" s="169"/>
      <c r="O353" s="153" t="str">
        <f t="shared" si="70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69"/>
        <v xml:space="preserve"> </v>
      </c>
      <c r="K354" s="169">
        <v>0</v>
      </c>
      <c r="L354" s="169"/>
      <c r="M354" s="173">
        <f t="shared" si="71"/>
        <v>0</v>
      </c>
      <c r="N354" s="169"/>
      <c r="O354" s="153" t="str">
        <f t="shared" si="70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69"/>
        <v xml:space="preserve"> </v>
      </c>
      <c r="K355" s="169">
        <v>0</v>
      </c>
      <c r="L355" s="169"/>
      <c r="M355" s="173">
        <f t="shared" si="71"/>
        <v>0</v>
      </c>
      <c r="N355" s="169"/>
      <c r="O355" s="153" t="str">
        <f t="shared" si="70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69"/>
        <v xml:space="preserve"> </v>
      </c>
      <c r="K356" s="169">
        <v>0</v>
      </c>
      <c r="L356" s="169"/>
      <c r="M356" s="173">
        <f t="shared" si="71"/>
        <v>0</v>
      </c>
      <c r="N356" s="169"/>
      <c r="O356" s="153" t="str">
        <f t="shared" si="70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69"/>
        <v xml:space="preserve"> </v>
      </c>
      <c r="K357" s="169">
        <v>0</v>
      </c>
      <c r="L357" s="169"/>
      <c r="M357" s="173">
        <f t="shared" si="71"/>
        <v>0</v>
      </c>
      <c r="N357" s="169"/>
      <c r="O357" s="153" t="str">
        <f t="shared" si="70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si="69"/>
        <v xml:space="preserve"> </v>
      </c>
      <c r="K358" s="169">
        <v>0</v>
      </c>
      <c r="L358" s="169"/>
      <c r="M358" s="173">
        <f t="shared" si="71"/>
        <v>0</v>
      </c>
      <c r="N358" s="169"/>
      <c r="O358" s="153" t="str">
        <f t="shared" si="70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69"/>
        <v xml:space="preserve"> </v>
      </c>
      <c r="K359" s="169">
        <v>0</v>
      </c>
      <c r="L359" s="169"/>
      <c r="M359" s="173">
        <f t="shared" si="71"/>
        <v>0</v>
      </c>
      <c r="N359" s="169"/>
      <c r="O359" s="153" t="str">
        <f t="shared" si="70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80">SUM(G361:G369)</f>
        <v>0</v>
      </c>
      <c r="H360" s="176">
        <f t="shared" si="80"/>
        <v>0</v>
      </c>
      <c r="I360" s="176">
        <f t="shared" ref="I360" si="81">SUM(I361:I369)</f>
        <v>0</v>
      </c>
      <c r="J360" s="175" t="str">
        <f t="shared" si="69"/>
        <v xml:space="preserve"> </v>
      </c>
      <c r="K360" s="169">
        <v>0</v>
      </c>
      <c r="L360" s="169"/>
      <c r="M360" s="173">
        <f t="shared" si="71"/>
        <v>0</v>
      </c>
      <c r="N360" s="169"/>
      <c r="O360" s="153" t="str">
        <f t="shared" si="70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69"/>
        <v xml:space="preserve"> </v>
      </c>
      <c r="K361" s="169">
        <v>0</v>
      </c>
      <c r="L361" s="169"/>
      <c r="M361" s="173">
        <f t="shared" si="71"/>
        <v>0</v>
      </c>
      <c r="N361" s="169"/>
      <c r="O361" s="153" t="str">
        <f t="shared" si="70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69"/>
        <v xml:space="preserve"> </v>
      </c>
      <c r="K362" s="169">
        <v>0</v>
      </c>
      <c r="L362" s="169"/>
      <c r="M362" s="173">
        <f t="shared" si="71"/>
        <v>0</v>
      </c>
      <c r="N362" s="169"/>
      <c r="O362" s="153" t="str">
        <f t="shared" si="70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69"/>
        <v xml:space="preserve"> </v>
      </c>
      <c r="K363" s="169">
        <v>0</v>
      </c>
      <c r="L363" s="169"/>
      <c r="M363" s="173">
        <f t="shared" si="71"/>
        <v>0</v>
      </c>
      <c r="N363" s="169"/>
      <c r="O363" s="153" t="str">
        <f t="shared" si="70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69"/>
        <v xml:space="preserve"> </v>
      </c>
      <c r="K364" s="169">
        <v>0</v>
      </c>
      <c r="L364" s="169"/>
      <c r="M364" s="173">
        <f t="shared" si="71"/>
        <v>0</v>
      </c>
      <c r="N364" s="169"/>
      <c r="O364" s="153" t="str">
        <f t="shared" si="70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69"/>
        <v xml:space="preserve"> </v>
      </c>
      <c r="K365" s="169">
        <v>0</v>
      </c>
      <c r="L365" s="169"/>
      <c r="M365" s="173">
        <f t="shared" si="71"/>
        <v>0</v>
      </c>
      <c r="N365" s="169"/>
      <c r="O365" s="153" t="str">
        <f t="shared" si="70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69"/>
        <v xml:space="preserve"> </v>
      </c>
      <c r="K366" s="169">
        <v>0</v>
      </c>
      <c r="L366" s="169"/>
      <c r="M366" s="173">
        <f t="shared" si="71"/>
        <v>0</v>
      </c>
      <c r="N366" s="169"/>
      <c r="O366" s="153" t="str">
        <f t="shared" si="70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69"/>
        <v xml:space="preserve"> </v>
      </c>
      <c r="K367" s="169">
        <v>0</v>
      </c>
      <c r="L367" s="169"/>
      <c r="M367" s="173">
        <f t="shared" si="71"/>
        <v>0</v>
      </c>
      <c r="N367" s="169"/>
      <c r="O367" s="153" t="str">
        <f t="shared" si="70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69"/>
        <v xml:space="preserve"> </v>
      </c>
      <c r="K368" s="169">
        <v>0</v>
      </c>
      <c r="L368" s="169"/>
      <c r="M368" s="173">
        <f t="shared" si="71"/>
        <v>0</v>
      </c>
      <c r="N368" s="169"/>
      <c r="O368" s="153" t="str">
        <f t="shared" si="70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69"/>
        <v xml:space="preserve"> </v>
      </c>
      <c r="K369" s="169">
        <v>0</v>
      </c>
      <c r="L369" s="169"/>
      <c r="M369" s="173">
        <f t="shared" si="71"/>
        <v>0</v>
      </c>
      <c r="N369" s="169"/>
      <c r="O369" s="153" t="str">
        <f t="shared" si="70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82">SUM(G371:G379)</f>
        <v>0</v>
      </c>
      <c r="H370" s="179">
        <f t="shared" si="82"/>
        <v>0</v>
      </c>
      <c r="I370" s="179">
        <f t="shared" ref="I370" si="83">SUM(I371:I379)</f>
        <v>0</v>
      </c>
      <c r="J370" s="175" t="str">
        <f t="shared" si="69"/>
        <v xml:space="preserve"> </v>
      </c>
      <c r="K370" s="169">
        <v>0</v>
      </c>
      <c r="L370" s="169"/>
      <c r="M370" s="173">
        <f t="shared" si="71"/>
        <v>0</v>
      </c>
      <c r="N370" s="169"/>
      <c r="O370" s="153" t="str">
        <f t="shared" si="70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69"/>
        <v xml:space="preserve"> </v>
      </c>
      <c r="K371" s="169">
        <v>0</v>
      </c>
      <c r="L371" s="169"/>
      <c r="M371" s="173">
        <f t="shared" si="71"/>
        <v>0</v>
      </c>
      <c r="N371" s="169"/>
      <c r="O371" s="153" t="str">
        <f t="shared" si="70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69"/>
        <v xml:space="preserve"> </v>
      </c>
      <c r="K372" s="169">
        <v>0</v>
      </c>
      <c r="L372" s="169"/>
      <c r="M372" s="173">
        <f t="shared" si="71"/>
        <v>0</v>
      </c>
      <c r="N372" s="169"/>
      <c r="O372" s="153" t="str">
        <f t="shared" si="70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69"/>
        <v xml:space="preserve"> </v>
      </c>
      <c r="K373" s="169">
        <v>0</v>
      </c>
      <c r="L373" s="169"/>
      <c r="M373" s="173">
        <f t="shared" si="71"/>
        <v>0</v>
      </c>
      <c r="N373" s="169"/>
      <c r="O373" s="153" t="str">
        <f t="shared" si="70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69"/>
        <v xml:space="preserve"> </v>
      </c>
      <c r="K374" s="169">
        <v>0</v>
      </c>
      <c r="L374" s="169"/>
      <c r="M374" s="173">
        <f t="shared" si="71"/>
        <v>0</v>
      </c>
      <c r="N374" s="169"/>
      <c r="O374" s="153" t="str">
        <f t="shared" si="70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69"/>
        <v xml:space="preserve"> </v>
      </c>
      <c r="K375" s="169">
        <v>0</v>
      </c>
      <c r="L375" s="169"/>
      <c r="M375" s="173">
        <f t="shared" si="71"/>
        <v>0</v>
      </c>
      <c r="N375" s="169"/>
      <c r="O375" s="153" t="str">
        <f t="shared" si="70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69"/>
        <v xml:space="preserve"> </v>
      </c>
      <c r="K376" s="169">
        <v>0</v>
      </c>
      <c r="L376" s="169"/>
      <c r="M376" s="173">
        <f t="shared" si="71"/>
        <v>0</v>
      </c>
      <c r="N376" s="169"/>
      <c r="O376" s="153" t="str">
        <f t="shared" si="70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69"/>
        <v xml:space="preserve"> </v>
      </c>
      <c r="K377" s="169">
        <v>0</v>
      </c>
      <c r="L377" s="169"/>
      <c r="M377" s="173">
        <f t="shared" si="71"/>
        <v>0</v>
      </c>
      <c r="N377" s="169"/>
      <c r="O377" s="153" t="str">
        <f t="shared" si="70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69"/>
        <v xml:space="preserve"> </v>
      </c>
      <c r="K378" s="169">
        <v>0</v>
      </c>
      <c r="L378" s="169"/>
      <c r="M378" s="173">
        <f t="shared" si="71"/>
        <v>0</v>
      </c>
      <c r="N378" s="169"/>
      <c r="O378" s="153" t="str">
        <f t="shared" si="70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69"/>
        <v xml:space="preserve"> </v>
      </c>
      <c r="K379" s="169">
        <v>0</v>
      </c>
      <c r="L379" s="169"/>
      <c r="M379" s="173">
        <f t="shared" si="71"/>
        <v>0</v>
      </c>
      <c r="N379" s="169"/>
      <c r="O379" s="153" t="str">
        <f t="shared" si="70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84">SUM(G381:G386)</f>
        <v>0</v>
      </c>
      <c r="H380" s="176">
        <f t="shared" si="84"/>
        <v>0</v>
      </c>
      <c r="I380" s="176">
        <f t="shared" ref="I380" si="85">SUM(I381:I386)</f>
        <v>0</v>
      </c>
      <c r="J380" s="175" t="str">
        <f t="shared" si="69"/>
        <v xml:space="preserve"> </v>
      </c>
      <c r="K380" s="169">
        <v>0</v>
      </c>
      <c r="L380" s="169"/>
      <c r="M380" s="173">
        <f t="shared" si="71"/>
        <v>0</v>
      </c>
      <c r="N380" s="169"/>
      <c r="O380" s="153" t="str">
        <f t="shared" si="70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69"/>
        <v xml:space="preserve"> </v>
      </c>
      <c r="K381" s="169">
        <v>0</v>
      </c>
      <c r="L381" s="169"/>
      <c r="M381" s="173">
        <f t="shared" si="71"/>
        <v>0</v>
      </c>
      <c r="N381" s="169"/>
      <c r="O381" s="153" t="str">
        <f t="shared" si="70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69"/>
        <v xml:space="preserve"> </v>
      </c>
      <c r="K382" s="169">
        <v>0</v>
      </c>
      <c r="L382" s="169"/>
      <c r="M382" s="173">
        <f t="shared" si="71"/>
        <v>0</v>
      </c>
      <c r="N382" s="169"/>
      <c r="O382" s="153" t="str">
        <f t="shared" si="70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ref="J383:J446" si="86">IF(H383=0," ",I383/H383)</f>
        <v xml:space="preserve"> </v>
      </c>
      <c r="K383" s="169">
        <v>0</v>
      </c>
      <c r="L383" s="169"/>
      <c r="M383" s="173">
        <f t="shared" si="71"/>
        <v>0</v>
      </c>
      <c r="N383" s="169"/>
      <c r="O383" s="153" t="str">
        <f t="shared" ref="O383:O446" si="87">IF(M383=0," ",N383/M383)</f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86"/>
        <v xml:space="preserve"> </v>
      </c>
      <c r="K384" s="169">
        <v>0</v>
      </c>
      <c r="L384" s="169"/>
      <c r="M384" s="173">
        <f t="shared" ref="M384:M447" si="88">SUM(K384:L384)</f>
        <v>0</v>
      </c>
      <c r="N384" s="169"/>
      <c r="O384" s="153" t="str">
        <f t="shared" si="87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86"/>
        <v xml:space="preserve"> </v>
      </c>
      <c r="K385" s="169">
        <v>0</v>
      </c>
      <c r="L385" s="169"/>
      <c r="M385" s="173">
        <f t="shared" si="88"/>
        <v>0</v>
      </c>
      <c r="N385" s="169"/>
      <c r="O385" s="153" t="str">
        <f t="shared" si="87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86"/>
        <v xml:space="preserve"> </v>
      </c>
      <c r="K386" s="169">
        <v>0</v>
      </c>
      <c r="L386" s="169"/>
      <c r="M386" s="173">
        <f t="shared" si="88"/>
        <v>0</v>
      </c>
      <c r="N386" s="169"/>
      <c r="O386" s="153" t="str">
        <f t="shared" si="87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86"/>
        <v xml:space="preserve"> </v>
      </c>
      <c r="K387" s="169">
        <v>0</v>
      </c>
      <c r="L387" s="169"/>
      <c r="M387" s="173">
        <f t="shared" si="88"/>
        <v>0</v>
      </c>
      <c r="N387" s="169"/>
      <c r="O387" s="153" t="str">
        <f t="shared" si="87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86"/>
        <v xml:space="preserve"> </v>
      </c>
      <c r="K388" s="169">
        <v>0</v>
      </c>
      <c r="L388" s="169"/>
      <c r="M388" s="173">
        <f t="shared" si="88"/>
        <v>0</v>
      </c>
      <c r="N388" s="169"/>
      <c r="O388" s="153" t="str">
        <f t="shared" si="87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86"/>
        <v xml:space="preserve"> </v>
      </c>
      <c r="K389" s="169">
        <v>0</v>
      </c>
      <c r="L389" s="169"/>
      <c r="M389" s="173">
        <f t="shared" si="88"/>
        <v>0</v>
      </c>
      <c r="N389" s="169"/>
      <c r="O389" s="153" t="str">
        <f t="shared" si="87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86"/>
        <v xml:space="preserve"> </v>
      </c>
      <c r="K390" s="169">
        <v>0</v>
      </c>
      <c r="L390" s="169"/>
      <c r="M390" s="173">
        <f t="shared" si="88"/>
        <v>0</v>
      </c>
      <c r="N390" s="169"/>
      <c r="O390" s="153" t="str">
        <f t="shared" si="87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86"/>
        <v xml:space="preserve"> </v>
      </c>
      <c r="K391" s="169">
        <v>0</v>
      </c>
      <c r="L391" s="169"/>
      <c r="M391" s="173">
        <f t="shared" si="88"/>
        <v>0</v>
      </c>
      <c r="N391" s="169"/>
      <c r="O391" s="153" t="str">
        <f t="shared" si="87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86"/>
        <v xml:space="preserve"> </v>
      </c>
      <c r="K392" s="169">
        <v>0</v>
      </c>
      <c r="L392" s="169"/>
      <c r="M392" s="173">
        <f t="shared" si="88"/>
        <v>0</v>
      </c>
      <c r="N392" s="169"/>
      <c r="O392" s="153" t="str">
        <f t="shared" si="87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86"/>
        <v xml:space="preserve"> </v>
      </c>
      <c r="K393" s="169">
        <v>0</v>
      </c>
      <c r="L393" s="169"/>
      <c r="M393" s="173">
        <f t="shared" si="88"/>
        <v>0</v>
      </c>
      <c r="N393" s="169"/>
      <c r="O393" s="153" t="str">
        <f t="shared" si="87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86"/>
        <v xml:space="preserve"> </v>
      </c>
      <c r="K394" s="169">
        <v>0</v>
      </c>
      <c r="L394" s="169"/>
      <c r="M394" s="173">
        <f t="shared" si="88"/>
        <v>0</v>
      </c>
      <c r="N394" s="169"/>
      <c r="O394" s="153" t="str">
        <f t="shared" si="87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86"/>
        <v xml:space="preserve"> </v>
      </c>
      <c r="K395" s="169">
        <v>0</v>
      </c>
      <c r="L395" s="169"/>
      <c r="M395" s="173">
        <f t="shared" si="88"/>
        <v>0</v>
      </c>
      <c r="N395" s="169"/>
      <c r="O395" s="153" t="str">
        <f t="shared" si="87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86"/>
        <v xml:space="preserve"> </v>
      </c>
      <c r="K396" s="169">
        <v>0</v>
      </c>
      <c r="L396" s="169"/>
      <c r="M396" s="173">
        <f t="shared" si="88"/>
        <v>0</v>
      </c>
      <c r="N396" s="169"/>
      <c r="O396" s="153" t="str">
        <f t="shared" si="87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86"/>
        <v xml:space="preserve"> </v>
      </c>
      <c r="K397" s="169">
        <v>0</v>
      </c>
      <c r="L397" s="169"/>
      <c r="M397" s="173">
        <f t="shared" si="88"/>
        <v>0</v>
      </c>
      <c r="N397" s="169"/>
      <c r="O397" s="153" t="str">
        <f t="shared" si="87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86"/>
        <v xml:space="preserve"> </v>
      </c>
      <c r="K398" s="169">
        <v>0</v>
      </c>
      <c r="L398" s="169"/>
      <c r="M398" s="173">
        <f t="shared" si="88"/>
        <v>0</v>
      </c>
      <c r="N398" s="169"/>
      <c r="O398" s="153" t="str">
        <f t="shared" si="87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86"/>
        <v xml:space="preserve"> </v>
      </c>
      <c r="K399" s="169">
        <v>0</v>
      </c>
      <c r="L399" s="169"/>
      <c r="M399" s="173">
        <f t="shared" si="88"/>
        <v>0</v>
      </c>
      <c r="N399" s="169"/>
      <c r="O399" s="153" t="str">
        <f t="shared" si="87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86"/>
        <v xml:space="preserve"> </v>
      </c>
      <c r="K400" s="169">
        <v>0</v>
      </c>
      <c r="L400" s="169"/>
      <c r="M400" s="173">
        <f t="shared" si="88"/>
        <v>0</v>
      </c>
      <c r="N400" s="169"/>
      <c r="O400" s="153" t="str">
        <f t="shared" si="87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86"/>
        <v xml:space="preserve"> </v>
      </c>
      <c r="K401" s="169">
        <v>0</v>
      </c>
      <c r="L401" s="169"/>
      <c r="M401" s="173">
        <f t="shared" si="88"/>
        <v>0</v>
      </c>
      <c r="N401" s="169"/>
      <c r="O401" s="153" t="str">
        <f t="shared" si="87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86"/>
        <v xml:space="preserve"> </v>
      </c>
      <c r="K402" s="169">
        <v>0</v>
      </c>
      <c r="L402" s="169"/>
      <c r="M402" s="173">
        <f t="shared" si="88"/>
        <v>0</v>
      </c>
      <c r="N402" s="169"/>
      <c r="O402" s="153" t="str">
        <f t="shared" si="87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86"/>
        <v xml:space="preserve"> </v>
      </c>
      <c r="K403" s="169">
        <v>0</v>
      </c>
      <c r="L403" s="169"/>
      <c r="M403" s="173">
        <f t="shared" si="88"/>
        <v>0</v>
      </c>
      <c r="N403" s="169"/>
      <c r="O403" s="153" t="str">
        <f t="shared" si="87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86"/>
        <v xml:space="preserve"> </v>
      </c>
      <c r="K404" s="169">
        <v>0</v>
      </c>
      <c r="L404" s="169"/>
      <c r="M404" s="173">
        <f t="shared" si="88"/>
        <v>0</v>
      </c>
      <c r="N404" s="169"/>
      <c r="O404" s="153" t="str">
        <f t="shared" si="87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si="86"/>
        <v xml:space="preserve"> </v>
      </c>
      <c r="K405" s="169">
        <v>0</v>
      </c>
      <c r="L405" s="169"/>
      <c r="M405" s="173">
        <f t="shared" si="88"/>
        <v>0</v>
      </c>
      <c r="N405" s="169"/>
      <c r="O405" s="153" t="str">
        <f t="shared" si="87"/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86"/>
        <v xml:space="preserve"> </v>
      </c>
      <c r="K406" s="169">
        <v>0</v>
      </c>
      <c r="L406" s="169"/>
      <c r="M406" s="173">
        <f t="shared" si="88"/>
        <v>0</v>
      </c>
      <c r="N406" s="169"/>
      <c r="O406" s="153" t="str">
        <f t="shared" si="87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86"/>
        <v xml:space="preserve"> </v>
      </c>
      <c r="K407" s="169">
        <v>0</v>
      </c>
      <c r="L407" s="169"/>
      <c r="M407" s="173">
        <f t="shared" si="88"/>
        <v>0</v>
      </c>
      <c r="N407" s="169"/>
      <c r="O407" s="153" t="str">
        <f t="shared" si="87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86"/>
        <v xml:space="preserve"> </v>
      </c>
      <c r="K408" s="169">
        <v>0</v>
      </c>
      <c r="L408" s="169"/>
      <c r="M408" s="173">
        <f t="shared" si="88"/>
        <v>0</v>
      </c>
      <c r="N408" s="169"/>
      <c r="O408" s="153" t="str">
        <f t="shared" si="87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86"/>
        <v xml:space="preserve"> </v>
      </c>
      <c r="K409" s="169">
        <v>0</v>
      </c>
      <c r="L409" s="169"/>
      <c r="M409" s="173">
        <f t="shared" si="88"/>
        <v>0</v>
      </c>
      <c r="N409" s="169"/>
      <c r="O409" s="153" t="str">
        <f t="shared" si="87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86"/>
        <v xml:space="preserve"> </v>
      </c>
      <c r="K410" s="169">
        <v>0</v>
      </c>
      <c r="L410" s="169"/>
      <c r="M410" s="173">
        <f t="shared" si="88"/>
        <v>0</v>
      </c>
      <c r="N410" s="169"/>
      <c r="O410" s="153" t="str">
        <f t="shared" si="87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86"/>
        <v xml:space="preserve"> </v>
      </c>
      <c r="K411" s="169">
        <v>0</v>
      </c>
      <c r="L411" s="169"/>
      <c r="M411" s="173">
        <f t="shared" si="88"/>
        <v>0</v>
      </c>
      <c r="N411" s="169"/>
      <c r="O411" s="153" t="str">
        <f t="shared" si="87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86"/>
        <v xml:space="preserve"> </v>
      </c>
      <c r="K412" s="169">
        <v>0</v>
      </c>
      <c r="L412" s="169"/>
      <c r="M412" s="173">
        <f t="shared" si="88"/>
        <v>0</v>
      </c>
      <c r="N412" s="169"/>
      <c r="O412" s="153" t="str">
        <f t="shared" si="87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86"/>
        <v xml:space="preserve"> </v>
      </c>
      <c r="K413" s="169">
        <v>0</v>
      </c>
      <c r="L413" s="169"/>
      <c r="M413" s="173">
        <f t="shared" si="88"/>
        <v>0</v>
      </c>
      <c r="N413" s="169"/>
      <c r="O413" s="153" t="str">
        <f t="shared" si="87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86"/>
        <v xml:space="preserve"> </v>
      </c>
      <c r="K414" s="169">
        <v>0</v>
      </c>
      <c r="L414" s="169"/>
      <c r="M414" s="173">
        <f t="shared" si="88"/>
        <v>0</v>
      </c>
      <c r="N414" s="169"/>
      <c r="O414" s="153" t="str">
        <f t="shared" si="87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86"/>
        <v xml:space="preserve"> </v>
      </c>
      <c r="K415" s="169">
        <v>0</v>
      </c>
      <c r="L415" s="169"/>
      <c r="M415" s="173">
        <f t="shared" si="88"/>
        <v>0</v>
      </c>
      <c r="N415" s="169"/>
      <c r="O415" s="153" t="str">
        <f t="shared" si="87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89">G338+G339+G356+G360+G370+G380+G387+G390</f>
        <v>0</v>
      </c>
      <c r="H416" s="177">
        <f t="shared" si="89"/>
        <v>0</v>
      </c>
      <c r="I416" s="177">
        <f t="shared" ref="I416" si="90">I338+I339+I356+I360+I370+I380+I387+I390</f>
        <v>0</v>
      </c>
      <c r="J416" s="175" t="str">
        <f t="shared" si="86"/>
        <v xml:space="preserve"> </v>
      </c>
      <c r="K416" s="169">
        <v>0</v>
      </c>
      <c r="L416" s="169"/>
      <c r="M416" s="173">
        <f t="shared" si="88"/>
        <v>0</v>
      </c>
      <c r="N416" s="169"/>
      <c r="O416" s="153" t="str">
        <f t="shared" si="87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86"/>
        <v xml:space="preserve"> </v>
      </c>
      <c r="K417" s="169">
        <v>0</v>
      </c>
      <c r="L417" s="169"/>
      <c r="M417" s="173">
        <f t="shared" si="88"/>
        <v>0</v>
      </c>
      <c r="N417" s="169"/>
      <c r="O417" s="153" t="str">
        <f t="shared" si="87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86"/>
        <v xml:space="preserve"> </v>
      </c>
      <c r="K418" s="169">
        <v>0</v>
      </c>
      <c r="L418" s="169"/>
      <c r="M418" s="173">
        <f t="shared" si="88"/>
        <v>0</v>
      </c>
      <c r="N418" s="169"/>
      <c r="O418" s="153" t="str">
        <f t="shared" si="87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86"/>
        <v xml:space="preserve"> </v>
      </c>
      <c r="K419" s="169">
        <v>0</v>
      </c>
      <c r="L419" s="169"/>
      <c r="M419" s="173">
        <f t="shared" si="88"/>
        <v>0</v>
      </c>
      <c r="N419" s="169"/>
      <c r="O419" s="153" t="str">
        <f t="shared" si="87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86"/>
        <v xml:space="preserve"> </v>
      </c>
      <c r="K420" s="169">
        <v>0</v>
      </c>
      <c r="L420" s="169"/>
      <c r="M420" s="173">
        <f t="shared" si="88"/>
        <v>0</v>
      </c>
      <c r="N420" s="169"/>
      <c r="O420" s="153" t="str">
        <f t="shared" si="87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91">SUM(G422:G431)</f>
        <v>0</v>
      </c>
      <c r="H421" s="176">
        <f t="shared" si="91"/>
        <v>0</v>
      </c>
      <c r="I421" s="176">
        <f t="shared" ref="I421" si="92">SUM(I422:I431)</f>
        <v>0</v>
      </c>
      <c r="J421" s="175" t="str">
        <f t="shared" si="86"/>
        <v xml:space="preserve"> </v>
      </c>
      <c r="K421" s="169">
        <v>0</v>
      </c>
      <c r="L421" s="169"/>
      <c r="M421" s="173">
        <f t="shared" si="88"/>
        <v>0</v>
      </c>
      <c r="N421" s="169"/>
      <c r="O421" s="153" t="str">
        <f t="shared" si="87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86"/>
        <v xml:space="preserve"> </v>
      </c>
      <c r="K422" s="169">
        <v>0</v>
      </c>
      <c r="L422" s="169"/>
      <c r="M422" s="173">
        <f t="shared" si="88"/>
        <v>0</v>
      </c>
      <c r="N422" s="169"/>
      <c r="O422" s="153" t="str">
        <f t="shared" si="87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86"/>
        <v xml:space="preserve"> </v>
      </c>
      <c r="K423" s="169">
        <v>0</v>
      </c>
      <c r="L423" s="169"/>
      <c r="M423" s="173">
        <f t="shared" si="88"/>
        <v>0</v>
      </c>
      <c r="N423" s="169"/>
      <c r="O423" s="153" t="str">
        <f t="shared" si="87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86"/>
        <v xml:space="preserve"> </v>
      </c>
      <c r="K424" s="169">
        <v>0</v>
      </c>
      <c r="L424" s="169"/>
      <c r="M424" s="173">
        <f t="shared" si="88"/>
        <v>0</v>
      </c>
      <c r="N424" s="169"/>
      <c r="O424" s="153" t="str">
        <f t="shared" si="87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86"/>
        <v xml:space="preserve"> </v>
      </c>
      <c r="K425" s="169">
        <v>0</v>
      </c>
      <c r="L425" s="169"/>
      <c r="M425" s="173">
        <f t="shared" si="88"/>
        <v>0</v>
      </c>
      <c r="N425" s="169"/>
      <c r="O425" s="153" t="str">
        <f t="shared" si="87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86"/>
        <v xml:space="preserve"> </v>
      </c>
      <c r="K426" s="169">
        <v>0</v>
      </c>
      <c r="L426" s="169"/>
      <c r="M426" s="173">
        <f t="shared" si="88"/>
        <v>0</v>
      </c>
      <c r="N426" s="169"/>
      <c r="O426" s="153" t="str">
        <f t="shared" si="87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86"/>
        <v xml:space="preserve"> </v>
      </c>
      <c r="K427" s="169">
        <v>0</v>
      </c>
      <c r="L427" s="169"/>
      <c r="M427" s="173">
        <f t="shared" si="88"/>
        <v>0</v>
      </c>
      <c r="N427" s="169"/>
      <c r="O427" s="153" t="str">
        <f t="shared" si="87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86"/>
        <v xml:space="preserve"> </v>
      </c>
      <c r="K428" s="169">
        <v>0</v>
      </c>
      <c r="L428" s="169"/>
      <c r="M428" s="173">
        <f t="shared" si="88"/>
        <v>0</v>
      </c>
      <c r="N428" s="169"/>
      <c r="O428" s="153" t="str">
        <f t="shared" si="87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86"/>
        <v xml:space="preserve"> </v>
      </c>
      <c r="K429" s="169">
        <v>0</v>
      </c>
      <c r="L429" s="169"/>
      <c r="M429" s="173">
        <f t="shared" si="88"/>
        <v>0</v>
      </c>
      <c r="N429" s="169"/>
      <c r="O429" s="153" t="str">
        <f t="shared" si="87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86"/>
        <v xml:space="preserve"> </v>
      </c>
      <c r="K430" s="169">
        <v>0</v>
      </c>
      <c r="L430" s="169"/>
      <c r="M430" s="173">
        <f t="shared" si="88"/>
        <v>0</v>
      </c>
      <c r="N430" s="169"/>
      <c r="O430" s="153" t="str">
        <f t="shared" si="87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86"/>
        <v xml:space="preserve"> </v>
      </c>
      <c r="K431" s="169">
        <v>0</v>
      </c>
      <c r="L431" s="169"/>
      <c r="M431" s="173">
        <f t="shared" si="88"/>
        <v>0</v>
      </c>
      <c r="N431" s="169"/>
      <c r="O431" s="153" t="str">
        <f t="shared" si="87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93">SUM(G433:G442)</f>
        <v>0</v>
      </c>
      <c r="H432" s="176">
        <f t="shared" si="93"/>
        <v>0</v>
      </c>
      <c r="I432" s="176">
        <f t="shared" ref="I432" si="94">SUM(I433:I442)</f>
        <v>0</v>
      </c>
      <c r="J432" s="175" t="str">
        <f t="shared" si="86"/>
        <v xml:space="preserve"> </v>
      </c>
      <c r="K432" s="169">
        <v>0</v>
      </c>
      <c r="L432" s="169"/>
      <c r="M432" s="173">
        <f t="shared" si="88"/>
        <v>0</v>
      </c>
      <c r="N432" s="169"/>
      <c r="O432" s="153" t="str">
        <f t="shared" si="87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86"/>
        <v xml:space="preserve"> </v>
      </c>
      <c r="K433" s="169">
        <v>0</v>
      </c>
      <c r="L433" s="169"/>
      <c r="M433" s="173">
        <f t="shared" si="88"/>
        <v>0</v>
      </c>
      <c r="N433" s="169"/>
      <c r="O433" s="153" t="str">
        <f t="shared" si="87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86"/>
        <v xml:space="preserve"> </v>
      </c>
      <c r="K434" s="169">
        <v>0</v>
      </c>
      <c r="L434" s="169"/>
      <c r="M434" s="173">
        <f t="shared" si="88"/>
        <v>0</v>
      </c>
      <c r="N434" s="169"/>
      <c r="O434" s="153" t="str">
        <f t="shared" si="87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86"/>
        <v xml:space="preserve"> </v>
      </c>
      <c r="K435" s="169">
        <v>0</v>
      </c>
      <c r="L435" s="169"/>
      <c r="M435" s="173">
        <f t="shared" si="88"/>
        <v>0</v>
      </c>
      <c r="N435" s="169"/>
      <c r="O435" s="153" t="str">
        <f t="shared" si="87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86"/>
        <v xml:space="preserve"> </v>
      </c>
      <c r="K436" s="169">
        <v>0</v>
      </c>
      <c r="L436" s="169"/>
      <c r="M436" s="173">
        <f t="shared" si="88"/>
        <v>0</v>
      </c>
      <c r="N436" s="169"/>
      <c r="O436" s="153" t="str">
        <f t="shared" si="87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86"/>
        <v xml:space="preserve"> </v>
      </c>
      <c r="K437" s="169">
        <v>0</v>
      </c>
      <c r="L437" s="169"/>
      <c r="M437" s="173">
        <f t="shared" si="88"/>
        <v>0</v>
      </c>
      <c r="N437" s="169"/>
      <c r="O437" s="153" t="str">
        <f t="shared" si="87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86"/>
        <v xml:space="preserve"> </v>
      </c>
      <c r="K438" s="169">
        <v>0</v>
      </c>
      <c r="L438" s="169"/>
      <c r="M438" s="173">
        <f t="shared" si="88"/>
        <v>0</v>
      </c>
      <c r="N438" s="169"/>
      <c r="O438" s="153" t="str">
        <f t="shared" si="87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86"/>
        <v xml:space="preserve"> </v>
      </c>
      <c r="K439" s="169">
        <v>0</v>
      </c>
      <c r="L439" s="169"/>
      <c r="M439" s="173">
        <f t="shared" si="88"/>
        <v>0</v>
      </c>
      <c r="N439" s="169"/>
      <c r="O439" s="153" t="str">
        <f t="shared" si="87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86"/>
        <v xml:space="preserve"> </v>
      </c>
      <c r="K440" s="169">
        <v>0</v>
      </c>
      <c r="L440" s="169"/>
      <c r="M440" s="173">
        <f t="shared" si="88"/>
        <v>0</v>
      </c>
      <c r="N440" s="169"/>
      <c r="O440" s="153" t="str">
        <f t="shared" si="87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86"/>
        <v xml:space="preserve"> </v>
      </c>
      <c r="K441" s="169">
        <v>0</v>
      </c>
      <c r="L441" s="169"/>
      <c r="M441" s="173">
        <f t="shared" si="88"/>
        <v>0</v>
      </c>
      <c r="N441" s="169"/>
      <c r="O441" s="153" t="str">
        <f t="shared" si="87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86"/>
        <v xml:space="preserve"> </v>
      </c>
      <c r="K442" s="169">
        <v>0</v>
      </c>
      <c r="L442" s="169"/>
      <c r="M442" s="173">
        <f t="shared" si="88"/>
        <v>0</v>
      </c>
      <c r="N442" s="169"/>
      <c r="O442" s="153" t="str">
        <f t="shared" si="87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95">SUM(G444:G453)</f>
        <v>0</v>
      </c>
      <c r="H443" s="176">
        <f t="shared" si="95"/>
        <v>0</v>
      </c>
      <c r="I443" s="176">
        <f t="shared" ref="I443" si="96">SUM(I444:I453)</f>
        <v>0</v>
      </c>
      <c r="J443" s="175" t="str">
        <f t="shared" si="86"/>
        <v xml:space="preserve"> </v>
      </c>
      <c r="K443" s="169">
        <v>0</v>
      </c>
      <c r="L443" s="169"/>
      <c r="M443" s="173">
        <f t="shared" si="88"/>
        <v>0</v>
      </c>
      <c r="N443" s="169"/>
      <c r="O443" s="153" t="str">
        <f t="shared" si="87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86"/>
        <v xml:space="preserve"> </v>
      </c>
      <c r="K444" s="169">
        <v>0</v>
      </c>
      <c r="L444" s="169"/>
      <c r="M444" s="173">
        <f t="shared" si="88"/>
        <v>0</v>
      </c>
      <c r="N444" s="169"/>
      <c r="O444" s="153" t="str">
        <f t="shared" si="87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86"/>
        <v xml:space="preserve"> </v>
      </c>
      <c r="K445" s="169">
        <v>0</v>
      </c>
      <c r="L445" s="169"/>
      <c r="M445" s="173">
        <f t="shared" si="88"/>
        <v>0</v>
      </c>
      <c r="N445" s="169"/>
      <c r="O445" s="153" t="str">
        <f t="shared" si="87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86"/>
        <v xml:space="preserve"> </v>
      </c>
      <c r="K446" s="169">
        <v>0</v>
      </c>
      <c r="L446" s="169"/>
      <c r="M446" s="173">
        <f t="shared" si="88"/>
        <v>0</v>
      </c>
      <c r="N446" s="169"/>
      <c r="O446" s="153" t="str">
        <f t="shared" si="87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ref="J447:J510" si="97">IF(H447=0," ",I447/H447)</f>
        <v xml:space="preserve"> </v>
      </c>
      <c r="K447" s="169">
        <v>0</v>
      </c>
      <c r="L447" s="169"/>
      <c r="M447" s="173">
        <f t="shared" si="88"/>
        <v>0</v>
      </c>
      <c r="N447" s="169"/>
      <c r="O447" s="153" t="str">
        <f t="shared" ref="O447:O510" si="98">IF(M447=0," ",N447/M447)</f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97"/>
        <v xml:space="preserve"> </v>
      </c>
      <c r="K448" s="169">
        <v>0</v>
      </c>
      <c r="L448" s="169"/>
      <c r="M448" s="173">
        <f t="shared" ref="M448:M511" si="99">SUM(K448:L448)</f>
        <v>0</v>
      </c>
      <c r="N448" s="169"/>
      <c r="O448" s="153" t="str">
        <f t="shared" si="98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97"/>
        <v xml:space="preserve"> </v>
      </c>
      <c r="K449" s="169">
        <v>0</v>
      </c>
      <c r="L449" s="169"/>
      <c r="M449" s="173">
        <f t="shared" si="99"/>
        <v>0</v>
      </c>
      <c r="N449" s="169"/>
      <c r="O449" s="153" t="str">
        <f t="shared" si="98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97"/>
        <v xml:space="preserve"> </v>
      </c>
      <c r="K450" s="169">
        <v>0</v>
      </c>
      <c r="L450" s="169"/>
      <c r="M450" s="173">
        <f t="shared" si="99"/>
        <v>0</v>
      </c>
      <c r="N450" s="169"/>
      <c r="O450" s="153" t="str">
        <f t="shared" si="98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97"/>
        <v xml:space="preserve"> </v>
      </c>
      <c r="K451" s="169">
        <v>0</v>
      </c>
      <c r="L451" s="169"/>
      <c r="M451" s="173">
        <f t="shared" si="99"/>
        <v>0</v>
      </c>
      <c r="N451" s="169"/>
      <c r="O451" s="153" t="str">
        <f t="shared" si="98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97"/>
        <v xml:space="preserve"> </v>
      </c>
      <c r="K452" s="169">
        <v>0</v>
      </c>
      <c r="L452" s="169"/>
      <c r="M452" s="173">
        <f t="shared" si="99"/>
        <v>0</v>
      </c>
      <c r="N452" s="169"/>
      <c r="O452" s="153" t="str">
        <f t="shared" si="98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97"/>
        <v xml:space="preserve"> </v>
      </c>
      <c r="K453" s="169">
        <v>0</v>
      </c>
      <c r="L453" s="169"/>
      <c r="M453" s="173">
        <f t="shared" si="99"/>
        <v>0</v>
      </c>
      <c r="N453" s="169"/>
      <c r="O453" s="153" t="str">
        <f t="shared" si="98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97"/>
        <v xml:space="preserve"> </v>
      </c>
      <c r="K454" s="169">
        <v>0</v>
      </c>
      <c r="L454" s="169"/>
      <c r="M454" s="173">
        <f t="shared" si="99"/>
        <v>0</v>
      </c>
      <c r="N454" s="169"/>
      <c r="O454" s="153" t="str">
        <f t="shared" si="98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97"/>
        <v xml:space="preserve"> </v>
      </c>
      <c r="K455" s="169">
        <v>0</v>
      </c>
      <c r="L455" s="169"/>
      <c r="M455" s="173">
        <f t="shared" si="99"/>
        <v>0</v>
      </c>
      <c r="N455" s="169"/>
      <c r="O455" s="153" t="str">
        <f t="shared" si="98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00">SUM(G457:G466)</f>
        <v>0</v>
      </c>
      <c r="H456" s="176">
        <f t="shared" si="100"/>
        <v>0</v>
      </c>
      <c r="I456" s="176">
        <f t="shared" ref="I456" si="101">SUM(I457:I466)</f>
        <v>0</v>
      </c>
      <c r="J456" s="175" t="str">
        <f t="shared" si="97"/>
        <v xml:space="preserve"> </v>
      </c>
      <c r="K456" s="169">
        <v>0</v>
      </c>
      <c r="L456" s="169"/>
      <c r="M456" s="173">
        <f t="shared" si="99"/>
        <v>0</v>
      </c>
      <c r="N456" s="169"/>
      <c r="O456" s="153" t="str">
        <f t="shared" si="98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97"/>
        <v xml:space="preserve"> </v>
      </c>
      <c r="K457" s="169">
        <v>0</v>
      </c>
      <c r="L457" s="169"/>
      <c r="M457" s="173">
        <f t="shared" si="99"/>
        <v>0</v>
      </c>
      <c r="N457" s="169"/>
      <c r="O457" s="153" t="str">
        <f t="shared" si="98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97"/>
        <v xml:space="preserve"> </v>
      </c>
      <c r="K458" s="169">
        <v>0</v>
      </c>
      <c r="L458" s="169"/>
      <c r="M458" s="173">
        <f t="shared" si="99"/>
        <v>0</v>
      </c>
      <c r="N458" s="169"/>
      <c r="O458" s="153" t="str">
        <f t="shared" si="98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97"/>
        <v xml:space="preserve"> </v>
      </c>
      <c r="K459" s="169">
        <v>0</v>
      </c>
      <c r="L459" s="169"/>
      <c r="M459" s="173">
        <f t="shared" si="99"/>
        <v>0</v>
      </c>
      <c r="N459" s="169"/>
      <c r="O459" s="153" t="str">
        <f t="shared" si="98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97"/>
        <v xml:space="preserve"> </v>
      </c>
      <c r="K460" s="169">
        <v>0</v>
      </c>
      <c r="L460" s="169"/>
      <c r="M460" s="173">
        <f t="shared" si="99"/>
        <v>0</v>
      </c>
      <c r="N460" s="169"/>
      <c r="O460" s="153" t="str">
        <f t="shared" si="98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97"/>
        <v xml:space="preserve"> </v>
      </c>
      <c r="K461" s="169">
        <v>0</v>
      </c>
      <c r="L461" s="169"/>
      <c r="M461" s="173">
        <f t="shared" si="99"/>
        <v>0</v>
      </c>
      <c r="N461" s="169"/>
      <c r="O461" s="153" t="str">
        <f t="shared" si="98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97"/>
        <v xml:space="preserve"> </v>
      </c>
      <c r="K462" s="169">
        <v>0</v>
      </c>
      <c r="L462" s="169"/>
      <c r="M462" s="173">
        <f t="shared" si="99"/>
        <v>0</v>
      </c>
      <c r="N462" s="169"/>
      <c r="O462" s="153" t="str">
        <f t="shared" si="98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97"/>
        <v xml:space="preserve"> </v>
      </c>
      <c r="K463" s="169">
        <v>0</v>
      </c>
      <c r="L463" s="169"/>
      <c r="M463" s="173">
        <f t="shared" si="99"/>
        <v>0</v>
      </c>
      <c r="N463" s="169"/>
      <c r="O463" s="153" t="str">
        <f t="shared" si="98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97"/>
        <v xml:space="preserve"> </v>
      </c>
      <c r="K464" s="169">
        <v>0</v>
      </c>
      <c r="L464" s="169"/>
      <c r="M464" s="173">
        <f t="shared" si="99"/>
        <v>0</v>
      </c>
      <c r="N464" s="169"/>
      <c r="O464" s="153" t="str">
        <f t="shared" si="98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97"/>
        <v xml:space="preserve"> </v>
      </c>
      <c r="K465" s="169">
        <v>0</v>
      </c>
      <c r="L465" s="169"/>
      <c r="M465" s="173">
        <f t="shared" si="99"/>
        <v>0</v>
      </c>
      <c r="N465" s="169"/>
      <c r="O465" s="153" t="str">
        <f t="shared" si="98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97"/>
        <v xml:space="preserve"> </v>
      </c>
      <c r="K466" s="169">
        <v>0</v>
      </c>
      <c r="L466" s="169"/>
      <c r="M466" s="173">
        <f t="shared" si="99"/>
        <v>0</v>
      </c>
      <c r="N466" s="169"/>
      <c r="O466" s="153" t="str">
        <f t="shared" si="98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97"/>
        <v xml:space="preserve"> </v>
      </c>
      <c r="K467" s="169">
        <v>0</v>
      </c>
      <c r="L467" s="169"/>
      <c r="M467" s="173">
        <f t="shared" si="99"/>
        <v>0</v>
      </c>
      <c r="N467" s="169"/>
      <c r="O467" s="153" t="str">
        <f t="shared" si="98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97"/>
        <v xml:space="preserve"> </v>
      </c>
      <c r="K468" s="169">
        <v>0</v>
      </c>
      <c r="L468" s="169"/>
      <c r="M468" s="173">
        <f t="shared" si="99"/>
        <v>0</v>
      </c>
      <c r="N468" s="169"/>
      <c r="O468" s="153" t="str">
        <f t="shared" si="98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02">SUM(G470:G479)</f>
        <v>0</v>
      </c>
      <c r="H469" s="176">
        <f t="shared" si="102"/>
        <v>0</v>
      </c>
      <c r="I469" s="176">
        <f t="shared" ref="I469" si="103">SUM(I470:I479)</f>
        <v>0</v>
      </c>
      <c r="J469" s="175" t="str">
        <f t="shared" si="97"/>
        <v xml:space="preserve"> </v>
      </c>
      <c r="K469" s="169">
        <v>0</v>
      </c>
      <c r="L469" s="169"/>
      <c r="M469" s="173">
        <f t="shared" si="99"/>
        <v>0</v>
      </c>
      <c r="N469" s="169"/>
      <c r="O469" s="153" t="str">
        <f t="shared" si="98"/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97"/>
        <v xml:space="preserve"> </v>
      </c>
      <c r="K470" s="169">
        <v>0</v>
      </c>
      <c r="L470" s="169"/>
      <c r="M470" s="173">
        <f t="shared" si="99"/>
        <v>0</v>
      </c>
      <c r="N470" s="169"/>
      <c r="O470" s="153" t="str">
        <f t="shared" si="98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97"/>
        <v xml:space="preserve"> </v>
      </c>
      <c r="K471" s="169">
        <v>0</v>
      </c>
      <c r="L471" s="169"/>
      <c r="M471" s="173">
        <f t="shared" si="99"/>
        <v>0</v>
      </c>
      <c r="N471" s="169"/>
      <c r="O471" s="153" t="str">
        <f t="shared" si="98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97"/>
        <v xml:space="preserve"> </v>
      </c>
      <c r="K472" s="169">
        <v>0</v>
      </c>
      <c r="L472" s="169"/>
      <c r="M472" s="173">
        <f t="shared" si="99"/>
        <v>0</v>
      </c>
      <c r="N472" s="169"/>
      <c r="O472" s="153" t="str">
        <f t="shared" si="98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97"/>
        <v xml:space="preserve"> </v>
      </c>
      <c r="K473" s="169">
        <v>0</v>
      </c>
      <c r="L473" s="169"/>
      <c r="M473" s="173">
        <f t="shared" si="99"/>
        <v>0</v>
      </c>
      <c r="N473" s="169"/>
      <c r="O473" s="153" t="str">
        <f t="shared" si="98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97"/>
        <v xml:space="preserve"> </v>
      </c>
      <c r="K474" s="169">
        <v>0</v>
      </c>
      <c r="L474" s="169"/>
      <c r="M474" s="173">
        <f t="shared" si="99"/>
        <v>0</v>
      </c>
      <c r="N474" s="169"/>
      <c r="O474" s="153" t="str">
        <f t="shared" si="98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97"/>
        <v xml:space="preserve"> </v>
      </c>
      <c r="K475" s="169">
        <v>0</v>
      </c>
      <c r="L475" s="169"/>
      <c r="M475" s="173">
        <f t="shared" si="99"/>
        <v>0</v>
      </c>
      <c r="N475" s="169"/>
      <c r="O475" s="153" t="str">
        <f t="shared" si="98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97"/>
        <v xml:space="preserve"> </v>
      </c>
      <c r="K476" s="169">
        <v>0</v>
      </c>
      <c r="L476" s="169"/>
      <c r="M476" s="173">
        <f t="shared" si="99"/>
        <v>0</v>
      </c>
      <c r="N476" s="169"/>
      <c r="O476" s="153" t="str">
        <f t="shared" si="98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97"/>
        <v xml:space="preserve"> </v>
      </c>
      <c r="K477" s="169">
        <v>0</v>
      </c>
      <c r="L477" s="169"/>
      <c r="M477" s="173">
        <f t="shared" si="99"/>
        <v>0</v>
      </c>
      <c r="N477" s="169"/>
      <c r="O477" s="153" t="str">
        <f t="shared" si="98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97"/>
        <v xml:space="preserve"> </v>
      </c>
      <c r="K478" s="169">
        <v>0</v>
      </c>
      <c r="L478" s="169"/>
      <c r="M478" s="173">
        <f t="shared" si="99"/>
        <v>0</v>
      </c>
      <c r="N478" s="169"/>
      <c r="O478" s="153" t="str">
        <f t="shared" si="98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97"/>
        <v xml:space="preserve"> </v>
      </c>
      <c r="K479" s="169">
        <v>0</v>
      </c>
      <c r="L479" s="169"/>
      <c r="M479" s="173">
        <f t="shared" si="99"/>
        <v>0</v>
      </c>
      <c r="N479" s="169"/>
      <c r="O479" s="153" t="str">
        <f t="shared" si="98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97"/>
        <v xml:space="preserve"> </v>
      </c>
      <c r="K480" s="169">
        <v>0</v>
      </c>
      <c r="L480" s="169"/>
      <c r="M480" s="173">
        <f t="shared" si="99"/>
        <v>0</v>
      </c>
      <c r="N480" s="169"/>
      <c r="O480" s="153" t="str">
        <f t="shared" si="98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04">G417+G419+G420+G421+G432+G443+G454+G456+G467+G468+G469+G480</f>
        <v>0</v>
      </c>
      <c r="H481" s="177">
        <f t="shared" si="104"/>
        <v>0</v>
      </c>
      <c r="I481" s="177">
        <f t="shared" si="104"/>
        <v>0</v>
      </c>
      <c r="J481" s="177" t="e">
        <f t="shared" si="104"/>
        <v>#VALUE!</v>
      </c>
      <c r="K481" s="177">
        <f t="shared" si="104"/>
        <v>0</v>
      </c>
      <c r="L481" s="177">
        <f t="shared" si="104"/>
        <v>0</v>
      </c>
      <c r="M481" s="177">
        <f t="shared" si="104"/>
        <v>0</v>
      </c>
      <c r="N481" s="169"/>
      <c r="O481" s="153" t="str">
        <f t="shared" si="98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97"/>
        <v xml:space="preserve"> </v>
      </c>
      <c r="K482" s="169">
        <v>0</v>
      </c>
      <c r="L482" s="169"/>
      <c r="M482" s="173">
        <f t="shared" si="99"/>
        <v>0</v>
      </c>
      <c r="N482" s="169"/>
      <c r="O482" s="153" t="str">
        <f t="shared" si="98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97"/>
        <v xml:space="preserve"> </v>
      </c>
      <c r="K483" s="169">
        <v>0</v>
      </c>
      <c r="L483" s="169"/>
      <c r="M483" s="173">
        <f t="shared" si="99"/>
        <v>0</v>
      </c>
      <c r="N483" s="169"/>
      <c r="O483" s="153" t="str">
        <f t="shared" si="98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97"/>
        <v xml:space="preserve"> </v>
      </c>
      <c r="K484" s="169">
        <v>0</v>
      </c>
      <c r="L484" s="169"/>
      <c r="M484" s="173">
        <f t="shared" si="99"/>
        <v>0</v>
      </c>
      <c r="N484" s="169"/>
      <c r="O484" s="153" t="str">
        <f t="shared" si="98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97"/>
        <v xml:space="preserve"> </v>
      </c>
      <c r="K485" s="169">
        <v>0</v>
      </c>
      <c r="L485" s="169"/>
      <c r="M485" s="173">
        <f t="shared" si="99"/>
        <v>0</v>
      </c>
      <c r="N485" s="169"/>
      <c r="O485" s="153" t="str">
        <f t="shared" si="98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97"/>
        <v xml:space="preserve"> </v>
      </c>
      <c r="K486" s="169">
        <v>0</v>
      </c>
      <c r="L486" s="169"/>
      <c r="M486" s="173">
        <f t="shared" si="99"/>
        <v>0</v>
      </c>
      <c r="N486" s="169"/>
      <c r="O486" s="153" t="str">
        <f t="shared" si="98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97"/>
        <v xml:space="preserve"> </v>
      </c>
      <c r="K487" s="169">
        <v>0</v>
      </c>
      <c r="L487" s="169"/>
      <c r="M487" s="173">
        <f t="shared" si="99"/>
        <v>0</v>
      </c>
      <c r="N487" s="169"/>
      <c r="O487" s="153" t="str">
        <f t="shared" si="98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97"/>
        <v xml:space="preserve"> </v>
      </c>
      <c r="K488" s="169">
        <v>0</v>
      </c>
      <c r="L488" s="169"/>
      <c r="M488" s="173">
        <f t="shared" si="99"/>
        <v>0</v>
      </c>
      <c r="N488" s="169"/>
      <c r="O488" s="153" t="str">
        <f t="shared" si="98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97"/>
        <v xml:space="preserve"> </v>
      </c>
      <c r="K489" s="169">
        <v>0</v>
      </c>
      <c r="L489" s="169"/>
      <c r="M489" s="173">
        <f t="shared" si="99"/>
        <v>0</v>
      </c>
      <c r="N489" s="169"/>
      <c r="O489" s="153" t="str">
        <f t="shared" si="98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05">G482+G483+G485+G486+G487+G488+G489</f>
        <v>0</v>
      </c>
      <c r="H490" s="177">
        <f t="shared" si="105"/>
        <v>0</v>
      </c>
      <c r="I490" s="177">
        <f t="shared" ref="I490" si="106">I482+I483+I485+I486+I487+I488+I489</f>
        <v>0</v>
      </c>
      <c r="J490" s="175" t="str">
        <f t="shared" si="97"/>
        <v xml:space="preserve"> </v>
      </c>
      <c r="K490" s="169">
        <v>0</v>
      </c>
      <c r="L490" s="169"/>
      <c r="M490" s="173">
        <f t="shared" si="99"/>
        <v>0</v>
      </c>
      <c r="N490" s="169"/>
      <c r="O490" s="153" t="str">
        <f t="shared" si="98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97"/>
        <v xml:space="preserve"> </v>
      </c>
      <c r="K491" s="169">
        <v>0</v>
      </c>
      <c r="L491" s="169"/>
      <c r="M491" s="173">
        <f t="shared" si="99"/>
        <v>0</v>
      </c>
      <c r="N491" s="169"/>
      <c r="O491" s="153" t="str">
        <f t="shared" si="98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97"/>
        <v xml:space="preserve"> </v>
      </c>
      <c r="K492" s="169">
        <v>0</v>
      </c>
      <c r="L492" s="169"/>
      <c r="M492" s="173">
        <f t="shared" si="99"/>
        <v>0</v>
      </c>
      <c r="N492" s="169"/>
      <c r="O492" s="153" t="str">
        <f t="shared" si="98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97"/>
        <v xml:space="preserve"> </v>
      </c>
      <c r="K493" s="169">
        <v>0</v>
      </c>
      <c r="L493" s="169"/>
      <c r="M493" s="173">
        <f t="shared" si="99"/>
        <v>0</v>
      </c>
      <c r="N493" s="169"/>
      <c r="O493" s="153" t="str">
        <f t="shared" si="98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97"/>
        <v xml:space="preserve"> </v>
      </c>
      <c r="K494" s="169">
        <v>0</v>
      </c>
      <c r="L494" s="169"/>
      <c r="M494" s="173">
        <f t="shared" si="99"/>
        <v>0</v>
      </c>
      <c r="N494" s="169"/>
      <c r="O494" s="153" t="str">
        <f t="shared" si="98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07">SUM(G491:G494)</f>
        <v>0</v>
      </c>
      <c r="H495" s="177">
        <f t="shared" si="107"/>
        <v>0</v>
      </c>
      <c r="I495" s="177">
        <f t="shared" ref="I495" si="108">SUM(I491:I494)</f>
        <v>0</v>
      </c>
      <c r="J495" s="175" t="str">
        <f t="shared" si="97"/>
        <v xml:space="preserve"> </v>
      </c>
      <c r="K495" s="169">
        <v>0</v>
      </c>
      <c r="L495" s="169"/>
      <c r="M495" s="173">
        <f t="shared" si="99"/>
        <v>0</v>
      </c>
      <c r="N495" s="169"/>
      <c r="O495" s="153" t="str">
        <f t="shared" si="98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97"/>
        <v xml:space="preserve"> </v>
      </c>
      <c r="K496" s="169">
        <v>0</v>
      </c>
      <c r="L496" s="169"/>
      <c r="M496" s="173">
        <f t="shared" si="99"/>
        <v>0</v>
      </c>
      <c r="N496" s="169"/>
      <c r="O496" s="153" t="str">
        <f t="shared" si="98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09">SUM(G498:G507)</f>
        <v>0</v>
      </c>
      <c r="H497" s="176">
        <f t="shared" si="109"/>
        <v>0</v>
      </c>
      <c r="I497" s="176">
        <f t="shared" ref="I497" si="110">SUM(I498:I507)</f>
        <v>0</v>
      </c>
      <c r="J497" s="175" t="str">
        <f t="shared" si="97"/>
        <v xml:space="preserve"> </v>
      </c>
      <c r="K497" s="169">
        <v>0</v>
      </c>
      <c r="L497" s="169"/>
      <c r="M497" s="173">
        <f t="shared" si="99"/>
        <v>0</v>
      </c>
      <c r="N497" s="169"/>
      <c r="O497" s="153" t="str">
        <f t="shared" si="98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97"/>
        <v xml:space="preserve"> </v>
      </c>
      <c r="K498" s="169">
        <v>0</v>
      </c>
      <c r="L498" s="169"/>
      <c r="M498" s="173">
        <f t="shared" si="99"/>
        <v>0</v>
      </c>
      <c r="N498" s="169"/>
      <c r="O498" s="153" t="str">
        <f t="shared" si="98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97"/>
        <v xml:space="preserve"> </v>
      </c>
      <c r="K499" s="169">
        <v>0</v>
      </c>
      <c r="L499" s="169"/>
      <c r="M499" s="173">
        <f t="shared" si="99"/>
        <v>0</v>
      </c>
      <c r="N499" s="169"/>
      <c r="O499" s="153" t="str">
        <f t="shared" si="98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97"/>
        <v xml:space="preserve"> </v>
      </c>
      <c r="K500" s="169">
        <v>0</v>
      </c>
      <c r="L500" s="169"/>
      <c r="M500" s="173">
        <f t="shared" si="99"/>
        <v>0</v>
      </c>
      <c r="N500" s="169"/>
      <c r="O500" s="153" t="str">
        <f t="shared" si="98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97"/>
        <v xml:space="preserve"> </v>
      </c>
      <c r="K501" s="169">
        <v>0</v>
      </c>
      <c r="L501" s="169"/>
      <c r="M501" s="173">
        <f t="shared" si="99"/>
        <v>0</v>
      </c>
      <c r="N501" s="169"/>
      <c r="O501" s="153" t="str">
        <f t="shared" si="98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97"/>
        <v xml:space="preserve"> </v>
      </c>
      <c r="K502" s="169">
        <v>0</v>
      </c>
      <c r="L502" s="169"/>
      <c r="M502" s="173">
        <f t="shared" si="99"/>
        <v>0</v>
      </c>
      <c r="N502" s="169"/>
      <c r="O502" s="153" t="str">
        <f t="shared" si="98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97"/>
        <v xml:space="preserve"> </v>
      </c>
      <c r="K503" s="169">
        <v>0</v>
      </c>
      <c r="L503" s="169"/>
      <c r="M503" s="173">
        <f t="shared" si="99"/>
        <v>0</v>
      </c>
      <c r="N503" s="169"/>
      <c r="O503" s="153" t="str">
        <f t="shared" si="98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97"/>
        <v xml:space="preserve"> </v>
      </c>
      <c r="K504" s="169">
        <v>0</v>
      </c>
      <c r="L504" s="169"/>
      <c r="M504" s="173">
        <f t="shared" si="99"/>
        <v>0</v>
      </c>
      <c r="N504" s="169"/>
      <c r="O504" s="153" t="str">
        <f t="shared" si="98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97"/>
        <v xml:space="preserve"> </v>
      </c>
      <c r="K505" s="169">
        <v>0</v>
      </c>
      <c r="L505" s="169"/>
      <c r="M505" s="173">
        <f t="shared" si="99"/>
        <v>0</v>
      </c>
      <c r="N505" s="169"/>
      <c r="O505" s="153" t="str">
        <f t="shared" si="98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97"/>
        <v xml:space="preserve"> </v>
      </c>
      <c r="K506" s="169">
        <v>0</v>
      </c>
      <c r="L506" s="169"/>
      <c r="M506" s="173">
        <f t="shared" si="99"/>
        <v>0</v>
      </c>
      <c r="N506" s="169"/>
      <c r="O506" s="153" t="str">
        <f t="shared" si="98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97"/>
        <v xml:space="preserve"> </v>
      </c>
      <c r="K507" s="169">
        <v>0</v>
      </c>
      <c r="L507" s="169"/>
      <c r="M507" s="173">
        <f t="shared" si="99"/>
        <v>0</v>
      </c>
      <c r="N507" s="169"/>
      <c r="O507" s="153" t="str">
        <f t="shared" si="98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11">SUM(G509:G518)</f>
        <v>0</v>
      </c>
      <c r="H508" s="176">
        <f t="shared" si="111"/>
        <v>0</v>
      </c>
      <c r="I508" s="176">
        <f t="shared" ref="I508" si="112">SUM(I509:I518)</f>
        <v>0</v>
      </c>
      <c r="J508" s="175" t="str">
        <f t="shared" si="97"/>
        <v xml:space="preserve"> </v>
      </c>
      <c r="K508" s="169">
        <v>0</v>
      </c>
      <c r="L508" s="169"/>
      <c r="M508" s="173">
        <f t="shared" si="99"/>
        <v>0</v>
      </c>
      <c r="N508" s="169"/>
      <c r="O508" s="153" t="str">
        <f t="shared" si="98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97"/>
        <v xml:space="preserve"> </v>
      </c>
      <c r="K509" s="169">
        <v>0</v>
      </c>
      <c r="L509" s="169"/>
      <c r="M509" s="173">
        <f t="shared" si="99"/>
        <v>0</v>
      </c>
      <c r="N509" s="169"/>
      <c r="O509" s="153" t="str">
        <f t="shared" si="98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97"/>
        <v xml:space="preserve"> </v>
      </c>
      <c r="K510" s="169">
        <v>0</v>
      </c>
      <c r="L510" s="169"/>
      <c r="M510" s="173">
        <f t="shared" si="99"/>
        <v>0</v>
      </c>
      <c r="N510" s="169"/>
      <c r="O510" s="153" t="str">
        <f t="shared" si="98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ref="J511:J555" si="113">IF(H511=0," ",I511/H511)</f>
        <v xml:space="preserve"> </v>
      </c>
      <c r="K511" s="169">
        <v>0</v>
      </c>
      <c r="L511" s="169"/>
      <c r="M511" s="173">
        <f t="shared" si="99"/>
        <v>0</v>
      </c>
      <c r="N511" s="169"/>
      <c r="O511" s="153" t="str">
        <f t="shared" ref="O511:O556" si="114">IF(M511=0," ",N511/M511)</f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113"/>
        <v xml:space="preserve"> </v>
      </c>
      <c r="K512" s="169">
        <v>0</v>
      </c>
      <c r="L512" s="169"/>
      <c r="M512" s="173">
        <f t="shared" ref="M512:M555" si="115">SUM(K512:L512)</f>
        <v>0</v>
      </c>
      <c r="N512" s="169"/>
      <c r="O512" s="153" t="str">
        <f t="shared" si="114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113"/>
        <v xml:space="preserve"> </v>
      </c>
      <c r="K513" s="169">
        <v>0</v>
      </c>
      <c r="L513" s="169"/>
      <c r="M513" s="173">
        <f t="shared" si="115"/>
        <v>0</v>
      </c>
      <c r="N513" s="169"/>
      <c r="O513" s="153" t="str">
        <f t="shared" si="114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113"/>
        <v xml:space="preserve"> </v>
      </c>
      <c r="K514" s="169">
        <v>0</v>
      </c>
      <c r="L514" s="169"/>
      <c r="M514" s="173">
        <f t="shared" si="115"/>
        <v>0</v>
      </c>
      <c r="N514" s="169"/>
      <c r="O514" s="153" t="str">
        <f t="shared" si="114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113"/>
        <v xml:space="preserve"> </v>
      </c>
      <c r="K515" s="169">
        <v>0</v>
      </c>
      <c r="L515" s="169"/>
      <c r="M515" s="173">
        <f t="shared" si="115"/>
        <v>0</v>
      </c>
      <c r="N515" s="169"/>
      <c r="O515" s="153" t="str">
        <f t="shared" si="114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113"/>
        <v xml:space="preserve"> </v>
      </c>
      <c r="K516" s="169">
        <v>0</v>
      </c>
      <c r="L516" s="169"/>
      <c r="M516" s="173">
        <f t="shared" si="115"/>
        <v>0</v>
      </c>
      <c r="N516" s="169"/>
      <c r="O516" s="153" t="str">
        <f t="shared" si="114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113"/>
        <v xml:space="preserve"> </v>
      </c>
      <c r="K517" s="169">
        <v>0</v>
      </c>
      <c r="L517" s="169"/>
      <c r="M517" s="173">
        <f t="shared" si="115"/>
        <v>0</v>
      </c>
      <c r="N517" s="169"/>
      <c r="O517" s="153" t="str">
        <f t="shared" si="114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113"/>
        <v xml:space="preserve"> </v>
      </c>
      <c r="K518" s="169">
        <v>0</v>
      </c>
      <c r="L518" s="169"/>
      <c r="M518" s="173">
        <f t="shared" si="115"/>
        <v>0</v>
      </c>
      <c r="N518" s="169"/>
      <c r="O518" s="153" t="str">
        <f t="shared" si="114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16">SUM(G520:G529)</f>
        <v>0</v>
      </c>
      <c r="H519" s="176">
        <f t="shared" si="116"/>
        <v>0</v>
      </c>
      <c r="I519" s="176">
        <f t="shared" ref="I519" si="117">SUM(I520:I529)</f>
        <v>0</v>
      </c>
      <c r="J519" s="175" t="str">
        <f t="shared" si="113"/>
        <v xml:space="preserve"> </v>
      </c>
      <c r="K519" s="169">
        <v>0</v>
      </c>
      <c r="L519" s="169"/>
      <c r="M519" s="173">
        <f t="shared" si="115"/>
        <v>0</v>
      </c>
      <c r="N519" s="169"/>
      <c r="O519" s="153" t="str">
        <f t="shared" si="114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113"/>
        <v xml:space="preserve"> </v>
      </c>
      <c r="K520" s="169">
        <v>0</v>
      </c>
      <c r="L520" s="169"/>
      <c r="M520" s="173">
        <f t="shared" si="115"/>
        <v>0</v>
      </c>
      <c r="N520" s="169"/>
      <c r="O520" s="153" t="str">
        <f t="shared" si="114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113"/>
        <v xml:space="preserve"> </v>
      </c>
      <c r="K521" s="169">
        <v>0</v>
      </c>
      <c r="L521" s="169"/>
      <c r="M521" s="173">
        <f t="shared" si="115"/>
        <v>0</v>
      </c>
      <c r="N521" s="169"/>
      <c r="O521" s="153" t="str">
        <f t="shared" si="114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113"/>
        <v xml:space="preserve"> </v>
      </c>
      <c r="K522" s="169">
        <v>0</v>
      </c>
      <c r="L522" s="169"/>
      <c r="M522" s="173">
        <f t="shared" si="115"/>
        <v>0</v>
      </c>
      <c r="N522" s="169"/>
      <c r="O522" s="153" t="str">
        <f t="shared" si="114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113"/>
        <v xml:space="preserve"> </v>
      </c>
      <c r="K523" s="169">
        <v>0</v>
      </c>
      <c r="L523" s="169"/>
      <c r="M523" s="173">
        <f t="shared" si="115"/>
        <v>0</v>
      </c>
      <c r="N523" s="169"/>
      <c r="O523" s="153" t="str">
        <f t="shared" si="114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113"/>
        <v xml:space="preserve"> </v>
      </c>
      <c r="K524" s="169">
        <v>0</v>
      </c>
      <c r="L524" s="169"/>
      <c r="M524" s="173">
        <f t="shared" si="115"/>
        <v>0</v>
      </c>
      <c r="N524" s="169"/>
      <c r="O524" s="153" t="str">
        <f t="shared" si="114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113"/>
        <v xml:space="preserve"> </v>
      </c>
      <c r="K525" s="169">
        <v>0</v>
      </c>
      <c r="L525" s="169"/>
      <c r="M525" s="173">
        <f t="shared" si="115"/>
        <v>0</v>
      </c>
      <c r="N525" s="169"/>
      <c r="O525" s="153" t="str">
        <f t="shared" si="114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113"/>
        <v xml:space="preserve"> </v>
      </c>
      <c r="K526" s="169">
        <v>0</v>
      </c>
      <c r="L526" s="169"/>
      <c r="M526" s="173">
        <f t="shared" si="115"/>
        <v>0</v>
      </c>
      <c r="N526" s="169"/>
      <c r="O526" s="153" t="str">
        <f t="shared" si="114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113"/>
        <v xml:space="preserve"> </v>
      </c>
      <c r="K527" s="169">
        <v>0</v>
      </c>
      <c r="L527" s="169"/>
      <c r="M527" s="173">
        <f t="shared" si="115"/>
        <v>0</v>
      </c>
      <c r="N527" s="169"/>
      <c r="O527" s="153" t="str">
        <f t="shared" si="114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113"/>
        <v xml:space="preserve"> </v>
      </c>
      <c r="K528" s="169">
        <v>0</v>
      </c>
      <c r="L528" s="169"/>
      <c r="M528" s="173">
        <f t="shared" si="115"/>
        <v>0</v>
      </c>
      <c r="N528" s="169"/>
      <c r="O528" s="153" t="str">
        <f t="shared" si="114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113"/>
        <v xml:space="preserve"> </v>
      </c>
      <c r="K529" s="169">
        <v>0</v>
      </c>
      <c r="L529" s="169"/>
      <c r="M529" s="173">
        <f t="shared" si="115"/>
        <v>0</v>
      </c>
      <c r="N529" s="169"/>
      <c r="O529" s="153" t="str">
        <f t="shared" si="114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113"/>
        <v xml:space="preserve"> </v>
      </c>
      <c r="K530" s="169">
        <v>0</v>
      </c>
      <c r="L530" s="169"/>
      <c r="M530" s="173">
        <f t="shared" si="115"/>
        <v>0</v>
      </c>
      <c r="N530" s="169"/>
      <c r="O530" s="153" t="str">
        <f t="shared" si="114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113"/>
        <v xml:space="preserve"> </v>
      </c>
      <c r="K531" s="169">
        <v>0</v>
      </c>
      <c r="L531" s="169"/>
      <c r="M531" s="173">
        <f t="shared" si="115"/>
        <v>0</v>
      </c>
      <c r="N531" s="169"/>
      <c r="O531" s="153" t="str">
        <f t="shared" si="114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18">SUM(G533:G542)</f>
        <v>0</v>
      </c>
      <c r="H532" s="176">
        <f t="shared" si="118"/>
        <v>0</v>
      </c>
      <c r="I532" s="176">
        <f t="shared" ref="I532" si="119">SUM(I533:I542)</f>
        <v>0</v>
      </c>
      <c r="J532" s="175" t="str">
        <f t="shared" si="113"/>
        <v xml:space="preserve"> </v>
      </c>
      <c r="K532" s="169">
        <v>0</v>
      </c>
      <c r="L532" s="169"/>
      <c r="M532" s="173">
        <f t="shared" si="115"/>
        <v>0</v>
      </c>
      <c r="N532" s="169"/>
      <c r="O532" s="153" t="str">
        <f t="shared" si="114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113"/>
        <v xml:space="preserve"> </v>
      </c>
      <c r="K533" s="169">
        <v>0</v>
      </c>
      <c r="L533" s="169"/>
      <c r="M533" s="173">
        <f t="shared" si="115"/>
        <v>0</v>
      </c>
      <c r="N533" s="169"/>
      <c r="O533" s="153" t="str">
        <f t="shared" si="114"/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113"/>
        <v xml:space="preserve"> </v>
      </c>
      <c r="K534" s="169">
        <v>0</v>
      </c>
      <c r="L534" s="169"/>
      <c r="M534" s="173">
        <f t="shared" si="115"/>
        <v>0</v>
      </c>
      <c r="N534" s="169"/>
      <c r="O534" s="153" t="str">
        <f t="shared" si="114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113"/>
        <v xml:space="preserve"> </v>
      </c>
      <c r="K535" s="169">
        <v>0</v>
      </c>
      <c r="L535" s="169"/>
      <c r="M535" s="173">
        <f t="shared" si="115"/>
        <v>0</v>
      </c>
      <c r="N535" s="169"/>
      <c r="O535" s="153" t="str">
        <f t="shared" si="114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113"/>
        <v xml:space="preserve"> </v>
      </c>
      <c r="K536" s="169">
        <v>0</v>
      </c>
      <c r="L536" s="169"/>
      <c r="M536" s="173">
        <f t="shared" si="115"/>
        <v>0</v>
      </c>
      <c r="N536" s="169"/>
      <c r="O536" s="153" t="str">
        <f t="shared" si="114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113"/>
        <v xml:space="preserve"> </v>
      </c>
      <c r="K537" s="169">
        <v>0</v>
      </c>
      <c r="L537" s="169"/>
      <c r="M537" s="173">
        <f t="shared" si="115"/>
        <v>0</v>
      </c>
      <c r="N537" s="169"/>
      <c r="O537" s="153" t="str">
        <f t="shared" si="114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113"/>
        <v xml:space="preserve"> </v>
      </c>
      <c r="K538" s="169">
        <v>0</v>
      </c>
      <c r="L538" s="169"/>
      <c r="M538" s="173">
        <f t="shared" si="115"/>
        <v>0</v>
      </c>
      <c r="N538" s="169"/>
      <c r="O538" s="153" t="str">
        <f t="shared" si="114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113"/>
        <v xml:space="preserve"> </v>
      </c>
      <c r="K539" s="169">
        <v>0</v>
      </c>
      <c r="L539" s="169"/>
      <c r="M539" s="173">
        <f t="shared" si="115"/>
        <v>0</v>
      </c>
      <c r="N539" s="169"/>
      <c r="O539" s="153" t="str">
        <f t="shared" si="114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113"/>
        <v xml:space="preserve"> </v>
      </c>
      <c r="K540" s="169">
        <v>0</v>
      </c>
      <c r="L540" s="169"/>
      <c r="M540" s="173">
        <f t="shared" si="115"/>
        <v>0</v>
      </c>
      <c r="N540" s="169"/>
      <c r="O540" s="153" t="str">
        <f t="shared" si="114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113"/>
        <v xml:space="preserve"> </v>
      </c>
      <c r="K541" s="169">
        <v>0</v>
      </c>
      <c r="L541" s="169"/>
      <c r="M541" s="173">
        <f t="shared" si="115"/>
        <v>0</v>
      </c>
      <c r="N541" s="169"/>
      <c r="O541" s="153" t="str">
        <f t="shared" si="114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113"/>
        <v xml:space="preserve"> </v>
      </c>
      <c r="K542" s="169">
        <v>0</v>
      </c>
      <c r="L542" s="169"/>
      <c r="M542" s="173">
        <f t="shared" si="115"/>
        <v>0</v>
      </c>
      <c r="N542" s="169"/>
      <c r="O542" s="153" t="str">
        <f t="shared" si="114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113"/>
        <v xml:space="preserve"> </v>
      </c>
      <c r="K543" s="169">
        <v>0</v>
      </c>
      <c r="L543" s="169"/>
      <c r="M543" s="173">
        <f t="shared" si="115"/>
        <v>0</v>
      </c>
      <c r="N543" s="169"/>
      <c r="O543" s="153" t="str">
        <f t="shared" si="114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20">SUM(G545:G554)</f>
        <v>0</v>
      </c>
      <c r="H544" s="176">
        <f t="shared" si="120"/>
        <v>0</v>
      </c>
      <c r="I544" s="176">
        <f t="shared" ref="I544" si="121">SUM(I545:I554)</f>
        <v>0</v>
      </c>
      <c r="J544" s="175" t="str">
        <f t="shared" si="113"/>
        <v xml:space="preserve"> </v>
      </c>
      <c r="K544" s="169">
        <v>0</v>
      </c>
      <c r="L544" s="169"/>
      <c r="M544" s="173">
        <f t="shared" si="115"/>
        <v>0</v>
      </c>
      <c r="N544" s="169"/>
      <c r="O544" s="153" t="str">
        <f t="shared" si="114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113"/>
        <v xml:space="preserve"> </v>
      </c>
      <c r="K545" s="169">
        <v>0</v>
      </c>
      <c r="L545" s="169"/>
      <c r="M545" s="173">
        <f t="shared" si="115"/>
        <v>0</v>
      </c>
      <c r="N545" s="169"/>
      <c r="O545" s="153" t="str">
        <f t="shared" si="114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113"/>
        <v xml:space="preserve"> </v>
      </c>
      <c r="K546" s="169">
        <v>0</v>
      </c>
      <c r="L546" s="169"/>
      <c r="M546" s="173">
        <f t="shared" si="115"/>
        <v>0</v>
      </c>
      <c r="N546" s="169"/>
      <c r="O546" s="153" t="str">
        <f t="shared" si="114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113"/>
        <v xml:space="preserve"> </v>
      </c>
      <c r="K547" s="169">
        <v>0</v>
      </c>
      <c r="L547" s="169"/>
      <c r="M547" s="173">
        <f t="shared" si="115"/>
        <v>0</v>
      </c>
      <c r="N547" s="169"/>
      <c r="O547" s="153" t="str">
        <f t="shared" si="114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113"/>
        <v xml:space="preserve"> </v>
      </c>
      <c r="K548" s="169">
        <v>0</v>
      </c>
      <c r="L548" s="169"/>
      <c r="M548" s="173">
        <f t="shared" si="115"/>
        <v>0</v>
      </c>
      <c r="N548" s="169"/>
      <c r="O548" s="153" t="str">
        <f t="shared" si="114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113"/>
        <v xml:space="preserve"> </v>
      </c>
      <c r="K549" s="169">
        <v>0</v>
      </c>
      <c r="L549" s="169"/>
      <c r="M549" s="173">
        <f t="shared" si="115"/>
        <v>0</v>
      </c>
      <c r="N549" s="169"/>
      <c r="O549" s="153" t="str">
        <f t="shared" si="114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113"/>
        <v xml:space="preserve"> </v>
      </c>
      <c r="K550" s="169">
        <v>0</v>
      </c>
      <c r="L550" s="169"/>
      <c r="M550" s="173">
        <f t="shared" si="115"/>
        <v>0</v>
      </c>
      <c r="N550" s="169"/>
      <c r="O550" s="153" t="str">
        <f t="shared" si="114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113"/>
        <v xml:space="preserve"> </v>
      </c>
      <c r="K551" s="169">
        <v>0</v>
      </c>
      <c r="L551" s="169"/>
      <c r="M551" s="173">
        <f t="shared" si="115"/>
        <v>0</v>
      </c>
      <c r="N551" s="169"/>
      <c r="O551" s="153" t="str">
        <f t="shared" si="114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113"/>
        <v xml:space="preserve"> </v>
      </c>
      <c r="K552" s="169">
        <v>0</v>
      </c>
      <c r="L552" s="169"/>
      <c r="M552" s="173">
        <f t="shared" si="115"/>
        <v>0</v>
      </c>
      <c r="N552" s="169"/>
      <c r="O552" s="153" t="str">
        <f t="shared" si="114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113"/>
        <v xml:space="preserve"> </v>
      </c>
      <c r="K553" s="169">
        <v>0</v>
      </c>
      <c r="L553" s="169"/>
      <c r="M553" s="173">
        <f t="shared" si="115"/>
        <v>0</v>
      </c>
      <c r="N553" s="169"/>
      <c r="O553" s="153" t="str">
        <f t="shared" si="114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113"/>
        <v xml:space="preserve"> </v>
      </c>
      <c r="K554" s="169">
        <v>0</v>
      </c>
      <c r="L554" s="169"/>
      <c r="M554" s="173">
        <f t="shared" si="115"/>
        <v>0</v>
      </c>
      <c r="N554" s="169"/>
      <c r="O554" s="153" t="str">
        <f t="shared" si="114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22">G496+G497+G508+G519+G530+G532+G543+G544</f>
        <v>0</v>
      </c>
      <c r="H555" s="177">
        <f t="shared" si="122"/>
        <v>0</v>
      </c>
      <c r="I555" s="177">
        <f t="shared" ref="I555" si="123">I496+I497+I508+I519+I530+I532+I543+I544</f>
        <v>0</v>
      </c>
      <c r="J555" s="175" t="str">
        <f t="shared" si="113"/>
        <v xml:space="preserve"> </v>
      </c>
      <c r="K555" s="169">
        <v>0</v>
      </c>
      <c r="L555" s="169"/>
      <c r="M555" s="173">
        <f t="shared" si="115"/>
        <v>0</v>
      </c>
      <c r="N555" s="169"/>
      <c r="O555" s="153" t="str">
        <f t="shared" si="114"/>
        <v xml:space="preserve"> </v>
      </c>
    </row>
    <row r="556" spans="1:15" ht="31.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194</v>
      </c>
      <c r="G556" s="64">
        <f t="shared" ref="G556:N556" si="124">G296+G297+G337+G416+G481+G490+G495+G555</f>
        <v>-101</v>
      </c>
      <c r="H556" s="177">
        <f t="shared" si="124"/>
        <v>93</v>
      </c>
      <c r="I556" s="177">
        <f t="shared" si="124"/>
        <v>93</v>
      </c>
      <c r="J556" s="177" t="e">
        <f t="shared" si="124"/>
        <v>#VALUE!</v>
      </c>
      <c r="K556" s="177">
        <v>312</v>
      </c>
      <c r="L556" s="177">
        <f t="shared" si="124"/>
        <v>0</v>
      </c>
      <c r="M556" s="177">
        <f t="shared" si="124"/>
        <v>312</v>
      </c>
      <c r="N556" s="177">
        <f t="shared" si="124"/>
        <v>203</v>
      </c>
      <c r="O556" s="153">
        <f t="shared" si="114"/>
        <v>0.65064102564102566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74"/>
      <c r="E558" s="81"/>
      <c r="F558" s="81">
        <v>0</v>
      </c>
      <c r="G558" s="81">
        <v>0</v>
      </c>
      <c r="H558" s="81">
        <v>0</v>
      </c>
      <c r="I558" s="156"/>
      <c r="J558" s="157"/>
      <c r="K558" s="155"/>
      <c r="L558" s="155"/>
      <c r="M558" s="155"/>
      <c r="N558" s="155"/>
      <c r="O558" s="155"/>
    </row>
    <row r="559" spans="1:15" x14ac:dyDescent="0.2">
      <c r="A559" s="80"/>
      <c r="B559" s="80"/>
      <c r="C559" s="5" t="s">
        <v>801</v>
      </c>
      <c r="D559" s="74"/>
      <c r="E559" s="80"/>
      <c r="F559" s="80">
        <v>0</v>
      </c>
      <c r="G559" s="80">
        <v>0</v>
      </c>
      <c r="H559" s="80">
        <v>0</v>
      </c>
      <c r="I559" s="156"/>
      <c r="J559" s="157"/>
      <c r="K559" s="155"/>
      <c r="L559" s="155"/>
      <c r="M559" s="155"/>
      <c r="N559" s="155"/>
      <c r="O559" s="155"/>
    </row>
    <row r="560" spans="1:15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229"/>
      <c r="B576" s="229"/>
      <c r="C576" s="229"/>
      <c r="D576" s="229"/>
      <c r="E576" s="229"/>
      <c r="F576" s="229"/>
      <c r="G576" s="229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A576:G57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17:B517"/>
    <mergeCell ref="A518:B518"/>
    <mergeCell ref="A519:B519"/>
    <mergeCell ref="A520:B520"/>
    <mergeCell ref="A521:B521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23:B523"/>
    <mergeCell ref="A524:B524"/>
    <mergeCell ref="A525:B525"/>
    <mergeCell ref="A526:B526"/>
    <mergeCell ref="A527:B527"/>
    <mergeCell ref="A528:B528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53:B553"/>
    <mergeCell ref="D1:H1"/>
    <mergeCell ref="C2:H2"/>
    <mergeCell ref="C3:H3"/>
    <mergeCell ref="K5:K6"/>
    <mergeCell ref="L5:L6"/>
    <mergeCell ref="G5:G6"/>
    <mergeCell ref="H5:H6"/>
    <mergeCell ref="G274:G275"/>
    <mergeCell ref="H274:H275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J274:J275"/>
  </mergeCells>
  <pageMargins left="0.7" right="0.7" top="0.75" bottom="0.75" header="0.3" footer="0.3"/>
  <pageSetup paperSize="9" scale="51" orientation="portrait" r:id="rId1"/>
  <headerFooter>
    <oddFooter>&amp;C&amp;P/&amp;N.oldal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311" zoomScaleNormal="100" zoomScaleSheetLayoutView="100" workbookViewId="0">
      <selection activeCell="N12" sqref="N12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7" width="0" hidden="1" customWidth="1"/>
    <col min="9" max="9" width="0" style="159" hidden="1" customWidth="1"/>
    <col min="10" max="10" width="0" style="163" hidden="1" customWidth="1"/>
  </cols>
  <sheetData>
    <row r="1" spans="1:15" ht="15" customHeight="1" x14ac:dyDescent="0.2">
      <c r="D1" s="233" t="s">
        <v>846</v>
      </c>
      <c r="E1" s="233"/>
      <c r="F1" s="233"/>
      <c r="G1" s="233"/>
      <c r="H1" s="233"/>
    </row>
    <row r="2" spans="1:15" x14ac:dyDescent="0.2">
      <c r="C2" s="229" t="str">
        <f>könyvtár!C2</f>
        <v>Sóly  Község Önkormányzata 2015. évi költségvetés</v>
      </c>
      <c r="D2" s="229"/>
      <c r="E2" s="229"/>
      <c r="F2" s="229"/>
      <c r="G2" s="229"/>
      <c r="H2" s="229"/>
    </row>
    <row r="3" spans="1:15" ht="39.75" customHeight="1" x14ac:dyDescent="0.2">
      <c r="C3" s="228" t="s">
        <v>805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74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30.75" customHeight="1" x14ac:dyDescent="0.2">
      <c r="A6" s="214"/>
      <c r="B6" s="220"/>
      <c r="C6" s="212"/>
      <c r="D6" s="210"/>
      <c r="E6" s="74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6" t="s">
        <v>4</v>
      </c>
      <c r="D7" s="73" t="s">
        <v>5</v>
      </c>
      <c r="E7" s="73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hidden="1" x14ac:dyDescent="0.2">
      <c r="A8" s="215" t="s">
        <v>6</v>
      </c>
      <c r="B8" s="216"/>
      <c r="C8" s="3" t="s">
        <v>7</v>
      </c>
      <c r="D8" s="14" t="s">
        <v>8</v>
      </c>
      <c r="E8" s="14"/>
      <c r="F8" s="77"/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>
        <v>560</v>
      </c>
      <c r="G11" s="77">
        <v>-560</v>
      </c>
      <c r="H11" s="115">
        <f>SUM(F11:G11)</f>
        <v>0</v>
      </c>
      <c r="I11" s="156">
        <v>0</v>
      </c>
      <c r="J11" s="180" t="str">
        <f t="shared" ref="J11:J74" si="0">IF(H11=0," ",I11/H11)</f>
        <v xml:space="preserve"> </v>
      </c>
      <c r="K11" s="156">
        <v>900</v>
      </c>
      <c r="L11" s="156"/>
      <c r="M11" s="115">
        <f>SUM(K11:L11)</f>
        <v>900</v>
      </c>
      <c r="N11" s="156">
        <v>742</v>
      </c>
      <c r="O11" s="153">
        <f t="shared" ref="O11:O74" si="1">IF(M11=0," ",N11/M11)</f>
        <v>0.82444444444444442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  <c r="G12" s="77"/>
      <c r="H12" s="115"/>
      <c r="I12" s="156"/>
      <c r="J12" s="180" t="str">
        <f t="shared" si="0"/>
        <v xml:space="preserve"> </v>
      </c>
      <c r="K12" s="156">
        <v>0</v>
      </c>
      <c r="L12" s="156"/>
      <c r="M12" s="115">
        <f t="shared" ref="M12:M75" si="2">SUM(K12:L12)</f>
        <v>0</v>
      </c>
      <c r="N12" s="156"/>
      <c r="O12" s="153" t="str">
        <f t="shared" si="1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  <c r="G13" s="77"/>
      <c r="H13" s="115"/>
      <c r="I13" s="156"/>
      <c r="J13" s="180" t="str">
        <f t="shared" si="0"/>
        <v xml:space="preserve"> </v>
      </c>
      <c r="K13" s="156">
        <v>0</v>
      </c>
      <c r="L13" s="156"/>
      <c r="M13" s="115">
        <f t="shared" si="2"/>
        <v>0</v>
      </c>
      <c r="N13" s="156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560</v>
      </c>
      <c r="G14" s="78">
        <f t="shared" ref="G14:N14" si="3">SUM(G8:G13)</f>
        <v>-560</v>
      </c>
      <c r="H14" s="116">
        <f t="shared" si="3"/>
        <v>0</v>
      </c>
      <c r="I14" s="116">
        <f t="shared" si="3"/>
        <v>0</v>
      </c>
      <c r="J14" s="116">
        <f t="shared" si="3"/>
        <v>0</v>
      </c>
      <c r="K14" s="116">
        <f t="shared" si="3"/>
        <v>900</v>
      </c>
      <c r="L14" s="116">
        <f t="shared" si="3"/>
        <v>0</v>
      </c>
      <c r="M14" s="116">
        <f t="shared" si="3"/>
        <v>900</v>
      </c>
      <c r="N14" s="116">
        <f t="shared" si="3"/>
        <v>742</v>
      </c>
      <c r="O14" s="153">
        <f t="shared" si="1"/>
        <v>0.82444444444444442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G15" s="77"/>
      <c r="H15" s="115"/>
      <c r="I15" s="156"/>
      <c r="J15" s="180" t="str">
        <f t="shared" si="0"/>
        <v xml:space="preserve"> </v>
      </c>
      <c r="K15" s="156">
        <v>0</v>
      </c>
      <c r="L15" s="156"/>
      <c r="M15" s="115">
        <f t="shared" si="2"/>
        <v>0</v>
      </c>
      <c r="N15" s="156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G16" s="77"/>
      <c r="H16" s="115"/>
      <c r="I16" s="156"/>
      <c r="J16" s="180" t="str">
        <f t="shared" si="0"/>
        <v xml:space="preserve"> </v>
      </c>
      <c r="K16" s="156">
        <v>0</v>
      </c>
      <c r="L16" s="156"/>
      <c r="M16" s="115">
        <f t="shared" si="2"/>
        <v>0</v>
      </c>
      <c r="N16" s="156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15">
        <f t="shared" si="4"/>
        <v>0</v>
      </c>
      <c r="I17" s="156"/>
      <c r="J17" s="180" t="str">
        <f t="shared" si="0"/>
        <v xml:space="preserve"> </v>
      </c>
      <c r="K17" s="156">
        <v>0</v>
      </c>
      <c r="L17" s="156"/>
      <c r="M17" s="115">
        <f t="shared" si="2"/>
        <v>0</v>
      </c>
      <c r="N17" s="156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G18" s="77"/>
      <c r="H18" s="115"/>
      <c r="I18" s="156"/>
      <c r="J18" s="180" t="str">
        <f t="shared" si="0"/>
        <v xml:space="preserve"> </v>
      </c>
      <c r="K18" s="156">
        <v>0</v>
      </c>
      <c r="L18" s="156"/>
      <c r="M18" s="115">
        <f t="shared" si="2"/>
        <v>0</v>
      </c>
      <c r="N18" s="156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G19" s="77"/>
      <c r="H19" s="115"/>
      <c r="I19" s="156"/>
      <c r="J19" s="180" t="str">
        <f t="shared" si="0"/>
        <v xml:space="preserve"> </v>
      </c>
      <c r="K19" s="156">
        <v>0</v>
      </c>
      <c r="L19" s="156"/>
      <c r="M19" s="115">
        <f t="shared" si="2"/>
        <v>0</v>
      </c>
      <c r="N19" s="156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G20" s="77"/>
      <c r="H20" s="115"/>
      <c r="I20" s="156"/>
      <c r="J20" s="180" t="str">
        <f t="shared" si="0"/>
        <v xml:space="preserve"> </v>
      </c>
      <c r="K20" s="156">
        <v>0</v>
      </c>
      <c r="L20" s="156"/>
      <c r="M20" s="115">
        <f t="shared" si="2"/>
        <v>0</v>
      </c>
      <c r="N20" s="156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G21" s="77"/>
      <c r="H21" s="115"/>
      <c r="I21" s="156"/>
      <c r="J21" s="180" t="str">
        <f t="shared" si="0"/>
        <v xml:space="preserve"> </v>
      </c>
      <c r="K21" s="156">
        <v>0</v>
      </c>
      <c r="L21" s="156"/>
      <c r="M21" s="115">
        <f t="shared" si="2"/>
        <v>0</v>
      </c>
      <c r="N21" s="156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G22" s="77"/>
      <c r="H22" s="115"/>
      <c r="I22" s="156"/>
      <c r="J22" s="180" t="str">
        <f t="shared" si="0"/>
        <v xml:space="preserve"> </v>
      </c>
      <c r="K22" s="156">
        <v>0</v>
      </c>
      <c r="L22" s="156"/>
      <c r="M22" s="115">
        <f t="shared" si="2"/>
        <v>0</v>
      </c>
      <c r="N22" s="156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G23" s="77"/>
      <c r="H23" s="115"/>
      <c r="I23" s="156"/>
      <c r="J23" s="180" t="str">
        <f t="shared" si="0"/>
        <v xml:space="preserve"> </v>
      </c>
      <c r="K23" s="156">
        <v>0</v>
      </c>
      <c r="L23" s="156"/>
      <c r="M23" s="115">
        <f t="shared" si="2"/>
        <v>0</v>
      </c>
      <c r="N23" s="156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G24" s="77"/>
      <c r="H24" s="115"/>
      <c r="I24" s="156"/>
      <c r="J24" s="180" t="str">
        <f t="shared" si="0"/>
        <v xml:space="preserve"> </v>
      </c>
      <c r="K24" s="156">
        <v>0</v>
      </c>
      <c r="L24" s="156"/>
      <c r="M24" s="115">
        <f t="shared" si="2"/>
        <v>0</v>
      </c>
      <c r="N24" s="156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G25" s="77"/>
      <c r="H25" s="115"/>
      <c r="I25" s="156"/>
      <c r="J25" s="180" t="str">
        <f t="shared" si="0"/>
        <v xml:space="preserve"> </v>
      </c>
      <c r="K25" s="156">
        <v>0</v>
      </c>
      <c r="L25" s="156"/>
      <c r="M25" s="115">
        <f t="shared" si="2"/>
        <v>0</v>
      </c>
      <c r="N25" s="156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G26" s="77"/>
      <c r="H26" s="115"/>
      <c r="I26" s="156"/>
      <c r="J26" s="180" t="str">
        <f t="shared" si="0"/>
        <v xml:space="preserve"> </v>
      </c>
      <c r="K26" s="156">
        <v>0</v>
      </c>
      <c r="L26" s="156"/>
      <c r="M26" s="115">
        <f t="shared" si="2"/>
        <v>0</v>
      </c>
      <c r="N26" s="156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G27" s="77"/>
      <c r="H27" s="115"/>
      <c r="I27" s="156"/>
      <c r="J27" s="180" t="str">
        <f t="shared" si="0"/>
        <v xml:space="preserve"> </v>
      </c>
      <c r="K27" s="156">
        <v>0</v>
      </c>
      <c r="L27" s="156"/>
      <c r="M27" s="115">
        <f t="shared" si="2"/>
        <v>0</v>
      </c>
      <c r="N27" s="156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5">SUM(G29:G38)</f>
        <v>0</v>
      </c>
      <c r="H28" s="115">
        <f t="shared" si="5"/>
        <v>0</v>
      </c>
      <c r="I28" s="156"/>
      <c r="J28" s="180" t="str">
        <f t="shared" si="0"/>
        <v xml:space="preserve"> </v>
      </c>
      <c r="K28" s="156">
        <v>0</v>
      </c>
      <c r="L28" s="156"/>
      <c r="M28" s="115">
        <f t="shared" si="2"/>
        <v>0</v>
      </c>
      <c r="N28" s="156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G29" s="77"/>
      <c r="H29" s="115"/>
      <c r="I29" s="156"/>
      <c r="J29" s="180" t="str">
        <f t="shared" si="0"/>
        <v xml:space="preserve"> </v>
      </c>
      <c r="K29" s="156">
        <v>0</v>
      </c>
      <c r="L29" s="156"/>
      <c r="M29" s="115">
        <f t="shared" si="2"/>
        <v>0</v>
      </c>
      <c r="N29" s="156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G30" s="77"/>
      <c r="H30" s="115"/>
      <c r="I30" s="156"/>
      <c r="J30" s="180" t="str">
        <f t="shared" si="0"/>
        <v xml:space="preserve"> </v>
      </c>
      <c r="K30" s="156">
        <v>0</v>
      </c>
      <c r="L30" s="156"/>
      <c r="M30" s="115">
        <f t="shared" si="2"/>
        <v>0</v>
      </c>
      <c r="N30" s="156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G31" s="77"/>
      <c r="H31" s="115"/>
      <c r="I31" s="156"/>
      <c r="J31" s="180" t="str">
        <f t="shared" si="0"/>
        <v xml:space="preserve"> </v>
      </c>
      <c r="K31" s="156">
        <v>0</v>
      </c>
      <c r="L31" s="156"/>
      <c r="M31" s="115">
        <f t="shared" si="2"/>
        <v>0</v>
      </c>
      <c r="N31" s="156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G32" s="77"/>
      <c r="H32" s="115"/>
      <c r="I32" s="156"/>
      <c r="J32" s="180" t="str">
        <f t="shared" si="0"/>
        <v xml:space="preserve"> </v>
      </c>
      <c r="K32" s="156">
        <v>0</v>
      </c>
      <c r="L32" s="156"/>
      <c r="M32" s="115">
        <f t="shared" si="2"/>
        <v>0</v>
      </c>
      <c r="N32" s="156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G33" s="77"/>
      <c r="H33" s="115"/>
      <c r="I33" s="156"/>
      <c r="J33" s="180" t="str">
        <f t="shared" si="0"/>
        <v xml:space="preserve"> </v>
      </c>
      <c r="K33" s="156">
        <v>0</v>
      </c>
      <c r="L33" s="156"/>
      <c r="M33" s="115">
        <f t="shared" si="2"/>
        <v>0</v>
      </c>
      <c r="N33" s="156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G34" s="77"/>
      <c r="H34" s="115"/>
      <c r="I34" s="156"/>
      <c r="J34" s="180" t="str">
        <f t="shared" si="0"/>
        <v xml:space="preserve"> </v>
      </c>
      <c r="K34" s="156">
        <v>0</v>
      </c>
      <c r="L34" s="156"/>
      <c r="M34" s="115">
        <f t="shared" si="2"/>
        <v>0</v>
      </c>
      <c r="N34" s="156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G35" s="77"/>
      <c r="H35" s="115"/>
      <c r="I35" s="156"/>
      <c r="J35" s="180" t="str">
        <f t="shared" si="0"/>
        <v xml:space="preserve"> </v>
      </c>
      <c r="K35" s="156">
        <v>0</v>
      </c>
      <c r="L35" s="156"/>
      <c r="M35" s="115">
        <f t="shared" si="2"/>
        <v>0</v>
      </c>
      <c r="N35" s="156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G36" s="77"/>
      <c r="H36" s="115"/>
      <c r="I36" s="156"/>
      <c r="J36" s="180" t="str">
        <f t="shared" si="0"/>
        <v xml:space="preserve"> </v>
      </c>
      <c r="K36" s="156">
        <v>0</v>
      </c>
      <c r="L36" s="156"/>
      <c r="M36" s="115">
        <f t="shared" si="2"/>
        <v>0</v>
      </c>
      <c r="N36" s="156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G37" s="77"/>
      <c r="H37" s="115"/>
      <c r="I37" s="156"/>
      <c r="J37" s="180" t="str">
        <f t="shared" si="0"/>
        <v xml:space="preserve"> </v>
      </c>
      <c r="K37" s="156">
        <v>0</v>
      </c>
      <c r="L37" s="156"/>
      <c r="M37" s="115">
        <f t="shared" si="2"/>
        <v>0</v>
      </c>
      <c r="N37" s="156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G38" s="77"/>
      <c r="H38" s="115"/>
      <c r="I38" s="156"/>
      <c r="J38" s="180" t="str">
        <f t="shared" si="0"/>
        <v xml:space="preserve"> </v>
      </c>
      <c r="K38" s="156">
        <v>0</v>
      </c>
      <c r="L38" s="156"/>
      <c r="M38" s="115">
        <f t="shared" si="2"/>
        <v>0</v>
      </c>
      <c r="N38" s="156"/>
      <c r="O38" s="153" t="str">
        <f t="shared" si="1"/>
        <v xml:space="preserve"> </v>
      </c>
    </row>
    <row r="39" spans="1:15" ht="25.5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I39" si="6">SUM(G40:G49)</f>
        <v>4414</v>
      </c>
      <c r="H39" s="115">
        <f t="shared" si="6"/>
        <v>4414</v>
      </c>
      <c r="I39" s="115">
        <f t="shared" si="6"/>
        <v>4414</v>
      </c>
      <c r="J39" s="180">
        <f t="shared" si="0"/>
        <v>1</v>
      </c>
      <c r="K39" s="156">
        <v>0</v>
      </c>
      <c r="L39" s="156"/>
      <c r="M39" s="115">
        <f t="shared" si="2"/>
        <v>0</v>
      </c>
      <c r="N39" s="156"/>
      <c r="O39" s="153" t="str">
        <f t="shared" si="1"/>
        <v xml:space="preserve"> </v>
      </c>
    </row>
    <row r="40" spans="1:15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  <c r="G40" s="77">
        <v>4414</v>
      </c>
      <c r="H40" s="115">
        <v>4414</v>
      </c>
      <c r="I40" s="156">
        <v>4414</v>
      </c>
      <c r="J40" s="180">
        <f t="shared" si="0"/>
        <v>1</v>
      </c>
      <c r="K40" s="156">
        <v>0</v>
      </c>
      <c r="L40" s="156"/>
      <c r="M40" s="115">
        <f t="shared" si="2"/>
        <v>0</v>
      </c>
      <c r="N40" s="156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115"/>
      <c r="I41" s="156"/>
      <c r="J41" s="180" t="str">
        <f t="shared" si="0"/>
        <v xml:space="preserve"> </v>
      </c>
      <c r="K41" s="156">
        <v>0</v>
      </c>
      <c r="L41" s="156"/>
      <c r="M41" s="115">
        <f t="shared" si="2"/>
        <v>0</v>
      </c>
      <c r="N41" s="156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115"/>
      <c r="I42" s="156"/>
      <c r="J42" s="180" t="str">
        <f t="shared" si="0"/>
        <v xml:space="preserve"> </v>
      </c>
      <c r="K42" s="156">
        <v>0</v>
      </c>
      <c r="L42" s="156"/>
      <c r="M42" s="115">
        <f t="shared" si="2"/>
        <v>0</v>
      </c>
      <c r="N42" s="156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115"/>
      <c r="I43" s="156"/>
      <c r="J43" s="180" t="str">
        <f t="shared" si="0"/>
        <v xml:space="preserve"> </v>
      </c>
      <c r="K43" s="156">
        <v>0</v>
      </c>
      <c r="L43" s="156"/>
      <c r="M43" s="115">
        <f t="shared" si="2"/>
        <v>0</v>
      </c>
      <c r="N43" s="156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115"/>
      <c r="I44" s="156"/>
      <c r="J44" s="180" t="str">
        <f t="shared" si="0"/>
        <v xml:space="preserve"> </v>
      </c>
      <c r="K44" s="156">
        <v>0</v>
      </c>
      <c r="L44" s="156"/>
      <c r="M44" s="115">
        <f t="shared" si="2"/>
        <v>0</v>
      </c>
      <c r="N44" s="156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115"/>
      <c r="I45" s="156"/>
      <c r="J45" s="180" t="str">
        <f t="shared" si="0"/>
        <v xml:space="preserve"> </v>
      </c>
      <c r="K45" s="156">
        <v>0</v>
      </c>
      <c r="L45" s="156"/>
      <c r="M45" s="115">
        <f t="shared" si="2"/>
        <v>0</v>
      </c>
      <c r="N45" s="156"/>
      <c r="O45" s="153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115"/>
      <c r="I46" s="156"/>
      <c r="J46" s="180" t="str">
        <f t="shared" si="0"/>
        <v xml:space="preserve"> </v>
      </c>
      <c r="K46" s="156">
        <v>0</v>
      </c>
      <c r="L46" s="156"/>
      <c r="M46" s="115">
        <f t="shared" si="2"/>
        <v>0</v>
      </c>
      <c r="N46" s="197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115"/>
      <c r="I47" s="156"/>
      <c r="J47" s="180" t="str">
        <f t="shared" si="0"/>
        <v xml:space="preserve"> </v>
      </c>
      <c r="K47" s="156">
        <v>0</v>
      </c>
      <c r="L47" s="156"/>
      <c r="M47" s="115">
        <f t="shared" si="2"/>
        <v>0</v>
      </c>
      <c r="N47" s="156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115"/>
      <c r="I48" s="156"/>
      <c r="J48" s="180" t="str">
        <f t="shared" si="0"/>
        <v xml:space="preserve"> </v>
      </c>
      <c r="K48" s="156">
        <v>0</v>
      </c>
      <c r="L48" s="156"/>
      <c r="M48" s="115">
        <f t="shared" si="2"/>
        <v>0</v>
      </c>
      <c r="N48" s="156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115"/>
      <c r="I49" s="156"/>
      <c r="J49" s="180" t="str">
        <f t="shared" si="0"/>
        <v xml:space="preserve"> </v>
      </c>
      <c r="K49" s="156">
        <v>0</v>
      </c>
      <c r="L49" s="156"/>
      <c r="M49" s="115">
        <f t="shared" si="2"/>
        <v>0</v>
      </c>
      <c r="N49" s="156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560</v>
      </c>
      <c r="G50" s="78">
        <f t="shared" ref="G50:N50" si="7">G14+G15+G16+G17+G28+G39</f>
        <v>3854</v>
      </c>
      <c r="H50" s="116">
        <f t="shared" si="7"/>
        <v>4414</v>
      </c>
      <c r="I50" s="116">
        <f t="shared" si="7"/>
        <v>4414</v>
      </c>
      <c r="J50" s="116" t="e">
        <f t="shared" si="7"/>
        <v>#VALUE!</v>
      </c>
      <c r="K50" s="116">
        <f t="shared" si="7"/>
        <v>900</v>
      </c>
      <c r="L50" s="116">
        <f t="shared" si="7"/>
        <v>0</v>
      </c>
      <c r="M50" s="116">
        <f t="shared" si="7"/>
        <v>900</v>
      </c>
      <c r="N50" s="116">
        <f t="shared" si="7"/>
        <v>742</v>
      </c>
      <c r="O50" s="153">
        <f t="shared" si="1"/>
        <v>0.82444444444444442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G51" s="77"/>
      <c r="H51" s="115"/>
      <c r="I51" s="156"/>
      <c r="J51" s="180" t="str">
        <f t="shared" si="0"/>
        <v xml:space="preserve"> </v>
      </c>
      <c r="K51" s="156">
        <v>0</v>
      </c>
      <c r="L51" s="156"/>
      <c r="M51" s="115">
        <f t="shared" si="2"/>
        <v>0</v>
      </c>
      <c r="N51" s="156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115"/>
      <c r="I52" s="156"/>
      <c r="J52" s="180" t="str">
        <f t="shared" si="0"/>
        <v xml:space="preserve"> </v>
      </c>
      <c r="K52" s="156">
        <v>0</v>
      </c>
      <c r="L52" s="156"/>
      <c r="M52" s="115">
        <f t="shared" si="2"/>
        <v>0</v>
      </c>
      <c r="N52" s="156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8">SUM(G54:G63)</f>
        <v>0</v>
      </c>
      <c r="H53" s="115">
        <f t="shared" si="8"/>
        <v>0</v>
      </c>
      <c r="I53" s="156"/>
      <c r="J53" s="180" t="str">
        <f t="shared" si="0"/>
        <v xml:space="preserve"> </v>
      </c>
      <c r="K53" s="156">
        <v>0</v>
      </c>
      <c r="L53" s="156"/>
      <c r="M53" s="115">
        <f t="shared" si="2"/>
        <v>0</v>
      </c>
      <c r="N53" s="156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115"/>
      <c r="I54" s="156"/>
      <c r="J54" s="180" t="str">
        <f t="shared" si="0"/>
        <v xml:space="preserve"> </v>
      </c>
      <c r="K54" s="156">
        <v>0</v>
      </c>
      <c r="L54" s="156"/>
      <c r="M54" s="115">
        <f t="shared" si="2"/>
        <v>0</v>
      </c>
      <c r="N54" s="156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115"/>
      <c r="I55" s="156"/>
      <c r="J55" s="180" t="str">
        <f t="shared" si="0"/>
        <v xml:space="preserve"> </v>
      </c>
      <c r="K55" s="156">
        <v>0</v>
      </c>
      <c r="L55" s="156"/>
      <c r="M55" s="115">
        <f t="shared" si="2"/>
        <v>0</v>
      </c>
      <c r="N55" s="156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115"/>
      <c r="I56" s="156"/>
      <c r="J56" s="180" t="str">
        <f t="shared" si="0"/>
        <v xml:space="preserve"> </v>
      </c>
      <c r="K56" s="156">
        <v>0</v>
      </c>
      <c r="L56" s="156"/>
      <c r="M56" s="115">
        <f t="shared" si="2"/>
        <v>0</v>
      </c>
      <c r="N56" s="156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115"/>
      <c r="I57" s="156"/>
      <c r="J57" s="180" t="str">
        <f t="shared" si="0"/>
        <v xml:space="preserve"> </v>
      </c>
      <c r="K57" s="156">
        <v>0</v>
      </c>
      <c r="L57" s="156"/>
      <c r="M57" s="115">
        <f t="shared" si="2"/>
        <v>0</v>
      </c>
      <c r="N57" s="156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115"/>
      <c r="I58" s="156"/>
      <c r="J58" s="180" t="str">
        <f t="shared" si="0"/>
        <v xml:space="preserve"> </v>
      </c>
      <c r="K58" s="156">
        <v>0</v>
      </c>
      <c r="L58" s="156"/>
      <c r="M58" s="115">
        <f t="shared" si="2"/>
        <v>0</v>
      </c>
      <c r="N58" s="156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115"/>
      <c r="I59" s="156"/>
      <c r="J59" s="180" t="str">
        <f t="shared" si="0"/>
        <v xml:space="preserve"> </v>
      </c>
      <c r="K59" s="156">
        <v>0</v>
      </c>
      <c r="L59" s="156"/>
      <c r="M59" s="115">
        <f t="shared" si="2"/>
        <v>0</v>
      </c>
      <c r="N59" s="156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115"/>
      <c r="I60" s="156"/>
      <c r="J60" s="180" t="str">
        <f t="shared" si="0"/>
        <v xml:space="preserve"> </v>
      </c>
      <c r="K60" s="156">
        <v>0</v>
      </c>
      <c r="L60" s="156"/>
      <c r="M60" s="115">
        <f t="shared" si="2"/>
        <v>0</v>
      </c>
      <c r="N60" s="156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115"/>
      <c r="I61" s="156"/>
      <c r="J61" s="180" t="str">
        <f t="shared" si="0"/>
        <v xml:space="preserve"> </v>
      </c>
      <c r="K61" s="156">
        <v>0</v>
      </c>
      <c r="L61" s="156"/>
      <c r="M61" s="115">
        <f t="shared" si="2"/>
        <v>0</v>
      </c>
      <c r="N61" s="156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115"/>
      <c r="I62" s="156"/>
      <c r="J62" s="180" t="str">
        <f t="shared" si="0"/>
        <v xml:space="preserve"> </v>
      </c>
      <c r="K62" s="156">
        <v>0</v>
      </c>
      <c r="L62" s="156"/>
      <c r="M62" s="115">
        <f t="shared" si="2"/>
        <v>0</v>
      </c>
      <c r="N62" s="156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115"/>
      <c r="I63" s="156"/>
      <c r="J63" s="180" t="str">
        <f t="shared" si="0"/>
        <v xml:space="preserve"> </v>
      </c>
      <c r="K63" s="156">
        <v>0</v>
      </c>
      <c r="L63" s="156"/>
      <c r="M63" s="115">
        <f t="shared" si="2"/>
        <v>0</v>
      </c>
      <c r="N63" s="156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9">SUM(G65:G74)</f>
        <v>0</v>
      </c>
      <c r="H64" s="115">
        <f t="shared" si="9"/>
        <v>0</v>
      </c>
      <c r="I64" s="156"/>
      <c r="J64" s="180" t="str">
        <f t="shared" si="0"/>
        <v xml:space="preserve"> </v>
      </c>
      <c r="K64" s="156">
        <v>0</v>
      </c>
      <c r="L64" s="156"/>
      <c r="M64" s="115">
        <f t="shared" si="2"/>
        <v>0</v>
      </c>
      <c r="N64" s="156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115"/>
      <c r="I65" s="156"/>
      <c r="J65" s="180" t="str">
        <f t="shared" si="0"/>
        <v xml:space="preserve"> </v>
      </c>
      <c r="K65" s="156">
        <v>0</v>
      </c>
      <c r="L65" s="156"/>
      <c r="M65" s="115">
        <f t="shared" si="2"/>
        <v>0</v>
      </c>
      <c r="N65" s="156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115"/>
      <c r="I66" s="156"/>
      <c r="J66" s="180" t="str">
        <f t="shared" si="0"/>
        <v xml:space="preserve"> </v>
      </c>
      <c r="K66" s="156">
        <v>0</v>
      </c>
      <c r="L66" s="156"/>
      <c r="M66" s="115">
        <f t="shared" si="2"/>
        <v>0</v>
      </c>
      <c r="N66" s="156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115"/>
      <c r="I67" s="156"/>
      <c r="J67" s="180" t="str">
        <f t="shared" si="0"/>
        <v xml:space="preserve"> </v>
      </c>
      <c r="K67" s="156">
        <v>0</v>
      </c>
      <c r="L67" s="156"/>
      <c r="M67" s="115">
        <f t="shared" si="2"/>
        <v>0</v>
      </c>
      <c r="N67" s="156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115"/>
      <c r="I68" s="156"/>
      <c r="J68" s="180" t="str">
        <f t="shared" si="0"/>
        <v xml:space="preserve"> </v>
      </c>
      <c r="K68" s="156">
        <v>0</v>
      </c>
      <c r="L68" s="156"/>
      <c r="M68" s="115">
        <f t="shared" si="2"/>
        <v>0</v>
      </c>
      <c r="N68" s="156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115"/>
      <c r="I69" s="156"/>
      <c r="J69" s="180" t="str">
        <f t="shared" si="0"/>
        <v xml:space="preserve"> </v>
      </c>
      <c r="K69" s="156">
        <v>0</v>
      </c>
      <c r="L69" s="156"/>
      <c r="M69" s="115">
        <f t="shared" si="2"/>
        <v>0</v>
      </c>
      <c r="N69" s="156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115"/>
      <c r="I70" s="156"/>
      <c r="J70" s="180" t="str">
        <f t="shared" si="0"/>
        <v xml:space="preserve"> </v>
      </c>
      <c r="K70" s="156">
        <v>0</v>
      </c>
      <c r="L70" s="156"/>
      <c r="M70" s="115">
        <f t="shared" si="2"/>
        <v>0</v>
      </c>
      <c r="N70" s="156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115"/>
      <c r="I71" s="156"/>
      <c r="J71" s="180" t="str">
        <f t="shared" si="0"/>
        <v xml:space="preserve"> </v>
      </c>
      <c r="K71" s="156">
        <v>0</v>
      </c>
      <c r="L71" s="156"/>
      <c r="M71" s="115">
        <f t="shared" si="2"/>
        <v>0</v>
      </c>
      <c r="N71" s="156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115"/>
      <c r="I72" s="156"/>
      <c r="J72" s="180" t="str">
        <f t="shared" si="0"/>
        <v xml:space="preserve"> </v>
      </c>
      <c r="K72" s="156">
        <v>0</v>
      </c>
      <c r="L72" s="156"/>
      <c r="M72" s="115">
        <f t="shared" si="2"/>
        <v>0</v>
      </c>
      <c r="N72" s="156"/>
      <c r="O72" s="153" t="str">
        <f t="shared" si="1"/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115"/>
      <c r="I73" s="156"/>
      <c r="J73" s="180" t="str">
        <f t="shared" si="0"/>
        <v xml:space="preserve"> </v>
      </c>
      <c r="K73" s="156">
        <v>0</v>
      </c>
      <c r="L73" s="156"/>
      <c r="M73" s="115">
        <f t="shared" si="2"/>
        <v>0</v>
      </c>
      <c r="N73" s="156"/>
      <c r="O73" s="153" t="str">
        <f t="shared" si="1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115"/>
      <c r="I74" s="156"/>
      <c r="J74" s="180" t="str">
        <f t="shared" si="0"/>
        <v xml:space="preserve"> </v>
      </c>
      <c r="K74" s="156">
        <v>0</v>
      </c>
      <c r="L74" s="156"/>
      <c r="M74" s="115">
        <f t="shared" si="2"/>
        <v>0</v>
      </c>
      <c r="N74" s="156"/>
      <c r="O74" s="153" t="str">
        <f t="shared" si="1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0">SUM(G76:G85)</f>
        <v>0</v>
      </c>
      <c r="H75" s="115">
        <f t="shared" si="10"/>
        <v>0</v>
      </c>
      <c r="I75" s="156"/>
      <c r="J75" s="180" t="str">
        <f t="shared" ref="J75:J138" si="11">IF(H75=0," ",I75/H75)</f>
        <v xml:space="preserve"> </v>
      </c>
      <c r="K75" s="156">
        <v>0</v>
      </c>
      <c r="L75" s="156"/>
      <c r="M75" s="115">
        <f t="shared" si="2"/>
        <v>0</v>
      </c>
      <c r="N75" s="156"/>
      <c r="O75" s="153" t="str">
        <f t="shared" ref="O75:O138" si="12">IF(M75=0," ",N75/M75)</f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115"/>
      <c r="I76" s="156"/>
      <c r="J76" s="180" t="str">
        <f t="shared" si="11"/>
        <v xml:space="preserve"> </v>
      </c>
      <c r="K76" s="156">
        <v>0</v>
      </c>
      <c r="L76" s="156"/>
      <c r="M76" s="115">
        <f t="shared" ref="M76:M139" si="13">SUM(K76:L76)</f>
        <v>0</v>
      </c>
      <c r="N76" s="156"/>
      <c r="O76" s="153" t="str">
        <f t="shared" si="12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115"/>
      <c r="I77" s="156"/>
      <c r="J77" s="180" t="str">
        <f t="shared" si="11"/>
        <v xml:space="preserve"> </v>
      </c>
      <c r="K77" s="156">
        <v>0</v>
      </c>
      <c r="L77" s="156"/>
      <c r="M77" s="115">
        <f t="shared" si="13"/>
        <v>0</v>
      </c>
      <c r="N77" s="156"/>
      <c r="O77" s="153" t="str">
        <f t="shared" si="12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115"/>
      <c r="I78" s="156"/>
      <c r="J78" s="180" t="str">
        <f t="shared" si="11"/>
        <v xml:space="preserve"> </v>
      </c>
      <c r="K78" s="156">
        <v>0</v>
      </c>
      <c r="L78" s="156"/>
      <c r="M78" s="115">
        <f t="shared" si="13"/>
        <v>0</v>
      </c>
      <c r="N78" s="156"/>
      <c r="O78" s="153" t="str">
        <f t="shared" si="12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115"/>
      <c r="I79" s="156"/>
      <c r="J79" s="180" t="str">
        <f t="shared" si="11"/>
        <v xml:space="preserve"> </v>
      </c>
      <c r="K79" s="156">
        <v>0</v>
      </c>
      <c r="L79" s="156"/>
      <c r="M79" s="115">
        <f t="shared" si="13"/>
        <v>0</v>
      </c>
      <c r="N79" s="156"/>
      <c r="O79" s="153" t="str">
        <f t="shared" si="12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115"/>
      <c r="I80" s="156"/>
      <c r="J80" s="180" t="str">
        <f t="shared" si="11"/>
        <v xml:space="preserve"> </v>
      </c>
      <c r="K80" s="156">
        <v>0</v>
      </c>
      <c r="L80" s="156"/>
      <c r="M80" s="115">
        <f t="shared" si="13"/>
        <v>0</v>
      </c>
      <c r="N80" s="156"/>
      <c r="O80" s="153" t="str">
        <f t="shared" si="12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115"/>
      <c r="I81" s="156"/>
      <c r="J81" s="180" t="str">
        <f t="shared" si="11"/>
        <v xml:space="preserve"> </v>
      </c>
      <c r="K81" s="156">
        <v>0</v>
      </c>
      <c r="L81" s="156"/>
      <c r="M81" s="115">
        <f t="shared" si="13"/>
        <v>0</v>
      </c>
      <c r="N81" s="156"/>
      <c r="O81" s="153" t="str">
        <f t="shared" si="12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115"/>
      <c r="I82" s="156"/>
      <c r="J82" s="180" t="str">
        <f t="shared" si="11"/>
        <v xml:space="preserve"> </v>
      </c>
      <c r="K82" s="156">
        <v>0</v>
      </c>
      <c r="L82" s="156"/>
      <c r="M82" s="115">
        <f t="shared" si="13"/>
        <v>0</v>
      </c>
      <c r="N82" s="156"/>
      <c r="O82" s="153" t="str">
        <f t="shared" si="12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115"/>
      <c r="I83" s="156"/>
      <c r="J83" s="180" t="str">
        <f t="shared" si="11"/>
        <v xml:space="preserve"> </v>
      </c>
      <c r="K83" s="156">
        <v>0</v>
      </c>
      <c r="L83" s="156"/>
      <c r="M83" s="115">
        <f t="shared" si="13"/>
        <v>0</v>
      </c>
      <c r="N83" s="156"/>
      <c r="O83" s="153" t="str">
        <f t="shared" si="12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115"/>
      <c r="I84" s="156"/>
      <c r="J84" s="180" t="str">
        <f t="shared" si="11"/>
        <v xml:space="preserve"> </v>
      </c>
      <c r="K84" s="156">
        <v>0</v>
      </c>
      <c r="L84" s="156"/>
      <c r="M84" s="115">
        <f t="shared" si="13"/>
        <v>0</v>
      </c>
      <c r="N84" s="156"/>
      <c r="O84" s="153" t="str">
        <f t="shared" si="12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115"/>
      <c r="I85" s="156"/>
      <c r="J85" s="180" t="str">
        <f t="shared" si="11"/>
        <v xml:space="preserve"> </v>
      </c>
      <c r="K85" s="156">
        <v>0</v>
      </c>
      <c r="L85" s="156"/>
      <c r="M85" s="115">
        <f t="shared" si="13"/>
        <v>0</v>
      </c>
      <c r="N85" s="156"/>
      <c r="O85" s="153" t="str">
        <f t="shared" si="12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4">G51+G52+G53+G64+G75</f>
        <v>0</v>
      </c>
      <c r="H86" s="116">
        <f t="shared" si="14"/>
        <v>0</v>
      </c>
      <c r="I86" s="156"/>
      <c r="J86" s="180" t="str">
        <f t="shared" si="11"/>
        <v xml:space="preserve"> </v>
      </c>
      <c r="K86" s="156">
        <v>0</v>
      </c>
      <c r="L86" s="156"/>
      <c r="M86" s="115">
        <f t="shared" si="13"/>
        <v>0</v>
      </c>
      <c r="N86" s="156"/>
      <c r="O86" s="153" t="str">
        <f t="shared" si="12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5">SUM(G88:G90)</f>
        <v>0</v>
      </c>
      <c r="H87" s="115">
        <f t="shared" si="15"/>
        <v>0</v>
      </c>
      <c r="I87" s="156"/>
      <c r="J87" s="180" t="str">
        <f t="shared" si="11"/>
        <v xml:space="preserve"> </v>
      </c>
      <c r="K87" s="156">
        <v>0</v>
      </c>
      <c r="L87" s="156"/>
      <c r="M87" s="115">
        <f t="shared" si="13"/>
        <v>0</v>
      </c>
      <c r="N87" s="156"/>
      <c r="O87" s="153" t="str">
        <f t="shared" si="12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115"/>
      <c r="I88" s="156"/>
      <c r="J88" s="180" t="str">
        <f t="shared" si="11"/>
        <v xml:space="preserve"> </v>
      </c>
      <c r="K88" s="156">
        <v>0</v>
      </c>
      <c r="L88" s="156"/>
      <c r="M88" s="115">
        <f t="shared" si="13"/>
        <v>0</v>
      </c>
      <c r="N88" s="156"/>
      <c r="O88" s="153" t="str">
        <f t="shared" si="12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115"/>
      <c r="I89" s="156"/>
      <c r="J89" s="180" t="str">
        <f t="shared" si="11"/>
        <v xml:space="preserve"> </v>
      </c>
      <c r="K89" s="156">
        <v>0</v>
      </c>
      <c r="L89" s="156"/>
      <c r="M89" s="115">
        <f t="shared" si="13"/>
        <v>0</v>
      </c>
      <c r="N89" s="156"/>
      <c r="O89" s="153" t="str">
        <f t="shared" si="12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115"/>
      <c r="I90" s="156"/>
      <c r="J90" s="180" t="str">
        <f t="shared" si="11"/>
        <v xml:space="preserve"> </v>
      </c>
      <c r="K90" s="156">
        <v>0</v>
      </c>
      <c r="L90" s="156"/>
      <c r="M90" s="115">
        <f t="shared" si="13"/>
        <v>0</v>
      </c>
      <c r="N90" s="156"/>
      <c r="O90" s="153" t="str">
        <f t="shared" si="12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16">SUM(G92:G99)</f>
        <v>0</v>
      </c>
      <c r="H91" s="115">
        <f t="shared" si="16"/>
        <v>0</v>
      </c>
      <c r="I91" s="156"/>
      <c r="J91" s="180" t="str">
        <f t="shared" si="11"/>
        <v xml:space="preserve"> </v>
      </c>
      <c r="K91" s="156">
        <v>0</v>
      </c>
      <c r="L91" s="156"/>
      <c r="M91" s="115">
        <f t="shared" si="13"/>
        <v>0</v>
      </c>
      <c r="N91" s="156"/>
      <c r="O91" s="153" t="str">
        <f t="shared" si="12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115"/>
      <c r="I92" s="156"/>
      <c r="J92" s="180" t="str">
        <f t="shared" si="11"/>
        <v xml:space="preserve"> </v>
      </c>
      <c r="K92" s="156">
        <v>0</v>
      </c>
      <c r="L92" s="156"/>
      <c r="M92" s="115">
        <f t="shared" si="13"/>
        <v>0</v>
      </c>
      <c r="N92" s="156"/>
      <c r="O92" s="153" t="str">
        <f t="shared" si="12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115"/>
      <c r="I93" s="156"/>
      <c r="J93" s="180" t="str">
        <f t="shared" si="11"/>
        <v xml:space="preserve"> </v>
      </c>
      <c r="K93" s="156">
        <v>0</v>
      </c>
      <c r="L93" s="156"/>
      <c r="M93" s="115">
        <f t="shared" si="13"/>
        <v>0</v>
      </c>
      <c r="N93" s="156"/>
      <c r="O93" s="153" t="str">
        <f t="shared" si="12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115"/>
      <c r="I94" s="156"/>
      <c r="J94" s="180" t="str">
        <f t="shared" si="11"/>
        <v xml:space="preserve"> </v>
      </c>
      <c r="K94" s="156">
        <v>0</v>
      </c>
      <c r="L94" s="156"/>
      <c r="M94" s="115">
        <f t="shared" si="13"/>
        <v>0</v>
      </c>
      <c r="N94" s="156"/>
      <c r="O94" s="153" t="str">
        <f t="shared" si="12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115"/>
      <c r="I95" s="156"/>
      <c r="J95" s="180" t="str">
        <f t="shared" si="11"/>
        <v xml:space="preserve"> </v>
      </c>
      <c r="K95" s="156">
        <v>0</v>
      </c>
      <c r="L95" s="156"/>
      <c r="M95" s="115">
        <f t="shared" si="13"/>
        <v>0</v>
      </c>
      <c r="N95" s="156"/>
      <c r="O95" s="153" t="str">
        <f t="shared" si="12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115"/>
      <c r="I96" s="156"/>
      <c r="J96" s="180" t="str">
        <f t="shared" si="11"/>
        <v xml:space="preserve"> </v>
      </c>
      <c r="K96" s="156">
        <v>0</v>
      </c>
      <c r="L96" s="156"/>
      <c r="M96" s="115">
        <f t="shared" si="13"/>
        <v>0</v>
      </c>
      <c r="N96" s="156"/>
      <c r="O96" s="153" t="str">
        <f t="shared" si="12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115"/>
      <c r="I97" s="156"/>
      <c r="J97" s="180" t="str">
        <f t="shared" si="11"/>
        <v xml:space="preserve"> </v>
      </c>
      <c r="K97" s="156">
        <v>0</v>
      </c>
      <c r="L97" s="156"/>
      <c r="M97" s="115">
        <f t="shared" si="13"/>
        <v>0</v>
      </c>
      <c r="N97" s="156"/>
      <c r="O97" s="153" t="str">
        <f t="shared" si="12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115"/>
      <c r="I98" s="156"/>
      <c r="J98" s="180" t="str">
        <f t="shared" si="11"/>
        <v xml:space="preserve"> </v>
      </c>
      <c r="K98" s="156">
        <v>0</v>
      </c>
      <c r="L98" s="156"/>
      <c r="M98" s="115">
        <f t="shared" si="13"/>
        <v>0</v>
      </c>
      <c r="N98" s="156"/>
      <c r="O98" s="153" t="str">
        <f t="shared" si="12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115"/>
      <c r="I99" s="156"/>
      <c r="J99" s="180" t="str">
        <f t="shared" si="11"/>
        <v xml:space="preserve"> </v>
      </c>
      <c r="K99" s="156">
        <v>0</v>
      </c>
      <c r="L99" s="156"/>
      <c r="M99" s="115">
        <f t="shared" si="13"/>
        <v>0</v>
      </c>
      <c r="N99" s="156"/>
      <c r="O99" s="153" t="str">
        <f t="shared" si="12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17">G87+G91</f>
        <v>0</v>
      </c>
      <c r="H100" s="116">
        <f t="shared" si="17"/>
        <v>0</v>
      </c>
      <c r="I100" s="156"/>
      <c r="J100" s="180" t="str">
        <f t="shared" si="11"/>
        <v xml:space="preserve"> </v>
      </c>
      <c r="K100" s="156">
        <v>0</v>
      </c>
      <c r="L100" s="156"/>
      <c r="M100" s="115">
        <f t="shared" si="13"/>
        <v>0</v>
      </c>
      <c r="N100" s="156"/>
      <c r="O100" s="153" t="str">
        <f t="shared" si="12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18">SUM(G102:G107)</f>
        <v>0</v>
      </c>
      <c r="H101" s="115">
        <f t="shared" si="18"/>
        <v>0</v>
      </c>
      <c r="I101" s="156"/>
      <c r="J101" s="180" t="str">
        <f t="shared" si="11"/>
        <v xml:space="preserve"> </v>
      </c>
      <c r="K101" s="156">
        <v>0</v>
      </c>
      <c r="L101" s="156"/>
      <c r="M101" s="115">
        <f t="shared" si="13"/>
        <v>0</v>
      </c>
      <c r="N101" s="156"/>
      <c r="O101" s="153" t="str">
        <f t="shared" si="12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115"/>
      <c r="I102" s="156"/>
      <c r="J102" s="180" t="str">
        <f t="shared" si="11"/>
        <v xml:space="preserve"> </v>
      </c>
      <c r="K102" s="156">
        <v>0</v>
      </c>
      <c r="L102" s="156"/>
      <c r="M102" s="115">
        <f t="shared" si="13"/>
        <v>0</v>
      </c>
      <c r="N102" s="156"/>
      <c r="O102" s="153" t="str">
        <f t="shared" si="12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115"/>
      <c r="I103" s="156"/>
      <c r="J103" s="180" t="str">
        <f t="shared" si="11"/>
        <v xml:space="preserve"> </v>
      </c>
      <c r="K103" s="156">
        <v>0</v>
      </c>
      <c r="L103" s="156"/>
      <c r="M103" s="115">
        <f t="shared" si="13"/>
        <v>0</v>
      </c>
      <c r="N103" s="156"/>
      <c r="O103" s="153" t="str">
        <f t="shared" si="12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115"/>
      <c r="I104" s="156"/>
      <c r="J104" s="180" t="str">
        <f t="shared" si="11"/>
        <v xml:space="preserve"> </v>
      </c>
      <c r="K104" s="156">
        <v>0</v>
      </c>
      <c r="L104" s="156"/>
      <c r="M104" s="115">
        <f t="shared" si="13"/>
        <v>0</v>
      </c>
      <c r="N104" s="156"/>
      <c r="O104" s="153" t="str">
        <f t="shared" si="12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115"/>
      <c r="I105" s="156"/>
      <c r="J105" s="180" t="str">
        <f t="shared" si="11"/>
        <v xml:space="preserve"> </v>
      </c>
      <c r="K105" s="156">
        <v>0</v>
      </c>
      <c r="L105" s="156"/>
      <c r="M105" s="115">
        <f t="shared" si="13"/>
        <v>0</v>
      </c>
      <c r="N105" s="156"/>
      <c r="O105" s="153" t="str">
        <f t="shared" si="12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115"/>
      <c r="I106" s="156"/>
      <c r="J106" s="180" t="str">
        <f t="shared" si="11"/>
        <v xml:space="preserve"> </v>
      </c>
      <c r="K106" s="156">
        <v>0</v>
      </c>
      <c r="L106" s="156"/>
      <c r="M106" s="115">
        <f t="shared" si="13"/>
        <v>0</v>
      </c>
      <c r="N106" s="156"/>
      <c r="O106" s="153" t="str">
        <f t="shared" si="12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115"/>
      <c r="I107" s="156"/>
      <c r="J107" s="180" t="str">
        <f t="shared" si="11"/>
        <v xml:space="preserve"> </v>
      </c>
      <c r="K107" s="156">
        <v>0</v>
      </c>
      <c r="L107" s="156"/>
      <c r="M107" s="115">
        <f t="shared" si="13"/>
        <v>0</v>
      </c>
      <c r="N107" s="156"/>
      <c r="O107" s="153" t="str">
        <f t="shared" si="12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19">SUM(G109:G114)</f>
        <v>0</v>
      </c>
      <c r="H108" s="115">
        <f t="shared" si="19"/>
        <v>0</v>
      </c>
      <c r="I108" s="156"/>
      <c r="J108" s="180" t="str">
        <f t="shared" si="11"/>
        <v xml:space="preserve"> </v>
      </c>
      <c r="K108" s="156">
        <v>0</v>
      </c>
      <c r="L108" s="156"/>
      <c r="M108" s="115">
        <f t="shared" si="13"/>
        <v>0</v>
      </c>
      <c r="N108" s="156"/>
      <c r="O108" s="153" t="str">
        <f t="shared" si="12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115"/>
      <c r="I109" s="156"/>
      <c r="J109" s="180" t="str">
        <f t="shared" si="11"/>
        <v xml:space="preserve"> </v>
      </c>
      <c r="K109" s="156">
        <v>0</v>
      </c>
      <c r="L109" s="156"/>
      <c r="M109" s="115">
        <f t="shared" si="13"/>
        <v>0</v>
      </c>
      <c r="N109" s="156"/>
      <c r="O109" s="153" t="str">
        <f t="shared" si="12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115"/>
      <c r="I110" s="156"/>
      <c r="J110" s="180" t="str">
        <f t="shared" si="11"/>
        <v xml:space="preserve"> </v>
      </c>
      <c r="K110" s="156">
        <v>0</v>
      </c>
      <c r="L110" s="156"/>
      <c r="M110" s="115">
        <f t="shared" si="13"/>
        <v>0</v>
      </c>
      <c r="N110" s="156"/>
      <c r="O110" s="153" t="str">
        <f t="shared" si="12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115"/>
      <c r="I111" s="156"/>
      <c r="J111" s="180" t="str">
        <f t="shared" si="11"/>
        <v xml:space="preserve"> </v>
      </c>
      <c r="K111" s="156">
        <v>0</v>
      </c>
      <c r="L111" s="156"/>
      <c r="M111" s="115">
        <f t="shared" si="13"/>
        <v>0</v>
      </c>
      <c r="N111" s="156"/>
      <c r="O111" s="153" t="str">
        <f t="shared" si="12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115"/>
      <c r="I112" s="156"/>
      <c r="J112" s="180" t="str">
        <f t="shared" si="11"/>
        <v xml:space="preserve"> </v>
      </c>
      <c r="K112" s="156">
        <v>0</v>
      </c>
      <c r="L112" s="156"/>
      <c r="M112" s="115">
        <f t="shared" si="13"/>
        <v>0</v>
      </c>
      <c r="N112" s="156"/>
      <c r="O112" s="153" t="str">
        <f t="shared" si="12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115"/>
      <c r="I113" s="156"/>
      <c r="J113" s="180" t="str">
        <f t="shared" si="11"/>
        <v xml:space="preserve"> </v>
      </c>
      <c r="K113" s="156">
        <v>0</v>
      </c>
      <c r="L113" s="156"/>
      <c r="M113" s="115">
        <f t="shared" si="13"/>
        <v>0</v>
      </c>
      <c r="N113" s="156"/>
      <c r="O113" s="153" t="str">
        <f t="shared" si="12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115"/>
      <c r="I114" s="156"/>
      <c r="J114" s="180" t="str">
        <f t="shared" si="11"/>
        <v xml:space="preserve"> </v>
      </c>
      <c r="K114" s="156">
        <v>0</v>
      </c>
      <c r="L114" s="156"/>
      <c r="M114" s="115">
        <f t="shared" si="13"/>
        <v>0</v>
      </c>
      <c r="N114" s="156"/>
      <c r="O114" s="153" t="str">
        <f t="shared" si="12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0">SUM(G116:G123)</f>
        <v>0</v>
      </c>
      <c r="H115" s="115">
        <f t="shared" si="20"/>
        <v>0</v>
      </c>
      <c r="I115" s="156"/>
      <c r="J115" s="180" t="str">
        <f t="shared" si="11"/>
        <v xml:space="preserve"> </v>
      </c>
      <c r="K115" s="156">
        <v>0</v>
      </c>
      <c r="L115" s="156"/>
      <c r="M115" s="115">
        <f t="shared" si="13"/>
        <v>0</v>
      </c>
      <c r="N115" s="156"/>
      <c r="O115" s="153" t="str">
        <f t="shared" si="12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115"/>
      <c r="I116" s="156"/>
      <c r="J116" s="180" t="str">
        <f t="shared" si="11"/>
        <v xml:space="preserve"> </v>
      </c>
      <c r="K116" s="156">
        <v>0</v>
      </c>
      <c r="L116" s="156"/>
      <c r="M116" s="115">
        <f t="shared" si="13"/>
        <v>0</v>
      </c>
      <c r="N116" s="156"/>
      <c r="O116" s="153" t="str">
        <f t="shared" si="12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115"/>
      <c r="I117" s="156"/>
      <c r="J117" s="180" t="str">
        <f t="shared" si="11"/>
        <v xml:space="preserve"> </v>
      </c>
      <c r="K117" s="156">
        <v>0</v>
      </c>
      <c r="L117" s="156"/>
      <c r="M117" s="115">
        <f t="shared" si="13"/>
        <v>0</v>
      </c>
      <c r="N117" s="156"/>
      <c r="O117" s="153" t="str">
        <f t="shared" si="12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115"/>
      <c r="I118" s="156"/>
      <c r="J118" s="180" t="str">
        <f t="shared" si="11"/>
        <v xml:space="preserve"> </v>
      </c>
      <c r="K118" s="156">
        <v>0</v>
      </c>
      <c r="L118" s="156"/>
      <c r="M118" s="115">
        <f t="shared" si="13"/>
        <v>0</v>
      </c>
      <c r="N118" s="156"/>
      <c r="O118" s="153" t="str">
        <f t="shared" si="12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115"/>
      <c r="I119" s="156"/>
      <c r="J119" s="180" t="str">
        <f t="shared" si="11"/>
        <v xml:space="preserve"> </v>
      </c>
      <c r="K119" s="156">
        <v>0</v>
      </c>
      <c r="L119" s="156"/>
      <c r="M119" s="115">
        <f t="shared" si="13"/>
        <v>0</v>
      </c>
      <c r="N119" s="156"/>
      <c r="O119" s="153" t="str">
        <f t="shared" si="12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115"/>
      <c r="I120" s="156"/>
      <c r="J120" s="180" t="str">
        <f t="shared" si="11"/>
        <v xml:space="preserve"> </v>
      </c>
      <c r="K120" s="156">
        <v>0</v>
      </c>
      <c r="L120" s="156"/>
      <c r="M120" s="115">
        <f t="shared" si="13"/>
        <v>0</v>
      </c>
      <c r="N120" s="156"/>
      <c r="O120" s="153" t="str">
        <f t="shared" si="12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115"/>
      <c r="I121" s="156"/>
      <c r="J121" s="180" t="str">
        <f t="shared" si="11"/>
        <v xml:space="preserve"> </v>
      </c>
      <c r="K121" s="156">
        <v>0</v>
      </c>
      <c r="L121" s="156"/>
      <c r="M121" s="115">
        <f t="shared" si="13"/>
        <v>0</v>
      </c>
      <c r="N121" s="156"/>
      <c r="O121" s="153" t="str">
        <f t="shared" si="12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115"/>
      <c r="I122" s="156"/>
      <c r="J122" s="180" t="str">
        <f t="shared" si="11"/>
        <v xml:space="preserve"> </v>
      </c>
      <c r="K122" s="156">
        <v>0</v>
      </c>
      <c r="L122" s="156"/>
      <c r="M122" s="115">
        <f t="shared" si="13"/>
        <v>0</v>
      </c>
      <c r="N122" s="156"/>
      <c r="O122" s="153" t="str">
        <f t="shared" si="12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115"/>
      <c r="I123" s="156"/>
      <c r="J123" s="180" t="str">
        <f t="shared" si="11"/>
        <v xml:space="preserve"> </v>
      </c>
      <c r="K123" s="156">
        <v>0</v>
      </c>
      <c r="L123" s="156"/>
      <c r="M123" s="115">
        <f t="shared" si="13"/>
        <v>0</v>
      </c>
      <c r="N123" s="156"/>
      <c r="O123" s="153" t="str">
        <f t="shared" si="12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21">SUM(G125:G143)</f>
        <v>0</v>
      </c>
      <c r="H124" s="115">
        <f t="shared" si="21"/>
        <v>0</v>
      </c>
      <c r="I124" s="156"/>
      <c r="J124" s="180" t="str">
        <f t="shared" si="11"/>
        <v xml:space="preserve"> </v>
      </c>
      <c r="K124" s="156">
        <v>0</v>
      </c>
      <c r="L124" s="156"/>
      <c r="M124" s="115">
        <f t="shared" si="13"/>
        <v>0</v>
      </c>
      <c r="N124" s="156"/>
      <c r="O124" s="153" t="str">
        <f t="shared" si="12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115"/>
      <c r="I125" s="156"/>
      <c r="J125" s="180" t="str">
        <f t="shared" si="11"/>
        <v xml:space="preserve"> </v>
      </c>
      <c r="K125" s="156">
        <v>0</v>
      </c>
      <c r="L125" s="156"/>
      <c r="M125" s="115">
        <f t="shared" si="13"/>
        <v>0</v>
      </c>
      <c r="N125" s="156"/>
      <c r="O125" s="153" t="str">
        <f t="shared" si="12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115"/>
      <c r="I126" s="156"/>
      <c r="J126" s="180" t="str">
        <f t="shared" si="11"/>
        <v xml:space="preserve"> </v>
      </c>
      <c r="K126" s="156">
        <v>0</v>
      </c>
      <c r="L126" s="156"/>
      <c r="M126" s="115">
        <f t="shared" si="13"/>
        <v>0</v>
      </c>
      <c r="N126" s="156"/>
      <c r="O126" s="153" t="str">
        <f t="shared" si="12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115"/>
      <c r="I127" s="156"/>
      <c r="J127" s="180" t="str">
        <f t="shared" si="11"/>
        <v xml:space="preserve"> </v>
      </c>
      <c r="K127" s="156">
        <v>0</v>
      </c>
      <c r="L127" s="156"/>
      <c r="M127" s="115">
        <f t="shared" si="13"/>
        <v>0</v>
      </c>
      <c r="N127" s="156"/>
      <c r="O127" s="153" t="str">
        <f t="shared" si="12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115"/>
      <c r="I128" s="156"/>
      <c r="J128" s="180" t="str">
        <f t="shared" si="11"/>
        <v xml:space="preserve"> </v>
      </c>
      <c r="K128" s="156">
        <v>0</v>
      </c>
      <c r="L128" s="156"/>
      <c r="M128" s="115">
        <f t="shared" si="13"/>
        <v>0</v>
      </c>
      <c r="N128" s="156"/>
      <c r="O128" s="153" t="str">
        <f t="shared" si="12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115"/>
      <c r="I129" s="156"/>
      <c r="J129" s="180" t="str">
        <f t="shared" si="11"/>
        <v xml:space="preserve"> </v>
      </c>
      <c r="K129" s="156">
        <v>0</v>
      </c>
      <c r="L129" s="156"/>
      <c r="M129" s="115">
        <f t="shared" si="13"/>
        <v>0</v>
      </c>
      <c r="N129" s="156"/>
      <c r="O129" s="153" t="str">
        <f t="shared" si="12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115"/>
      <c r="I130" s="156"/>
      <c r="J130" s="180" t="str">
        <f t="shared" si="11"/>
        <v xml:space="preserve"> </v>
      </c>
      <c r="K130" s="156">
        <v>0</v>
      </c>
      <c r="L130" s="156"/>
      <c r="M130" s="115">
        <f t="shared" si="13"/>
        <v>0</v>
      </c>
      <c r="N130" s="156"/>
      <c r="O130" s="153" t="str">
        <f t="shared" si="12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115"/>
      <c r="I131" s="156"/>
      <c r="J131" s="180" t="str">
        <f t="shared" si="11"/>
        <v xml:space="preserve"> </v>
      </c>
      <c r="K131" s="156">
        <v>0</v>
      </c>
      <c r="L131" s="156"/>
      <c r="M131" s="115">
        <f t="shared" si="13"/>
        <v>0</v>
      </c>
      <c r="N131" s="156"/>
      <c r="O131" s="153" t="str">
        <f t="shared" si="12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115"/>
      <c r="I132" s="156"/>
      <c r="J132" s="180" t="str">
        <f t="shared" si="11"/>
        <v xml:space="preserve"> </v>
      </c>
      <c r="K132" s="156">
        <v>0</v>
      </c>
      <c r="L132" s="156"/>
      <c r="M132" s="115">
        <f t="shared" si="13"/>
        <v>0</v>
      </c>
      <c r="N132" s="156"/>
      <c r="O132" s="153" t="str">
        <f t="shared" si="12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115"/>
      <c r="I133" s="156"/>
      <c r="J133" s="180" t="str">
        <f t="shared" si="11"/>
        <v xml:space="preserve"> </v>
      </c>
      <c r="K133" s="156">
        <v>0</v>
      </c>
      <c r="L133" s="156"/>
      <c r="M133" s="115">
        <f t="shared" si="13"/>
        <v>0</v>
      </c>
      <c r="N133" s="156"/>
      <c r="O133" s="153" t="str">
        <f t="shared" si="12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115"/>
      <c r="I134" s="156"/>
      <c r="J134" s="180" t="str">
        <f t="shared" si="11"/>
        <v xml:space="preserve"> </v>
      </c>
      <c r="K134" s="156">
        <v>0</v>
      </c>
      <c r="L134" s="156"/>
      <c r="M134" s="115">
        <f t="shared" si="13"/>
        <v>0</v>
      </c>
      <c r="N134" s="156"/>
      <c r="O134" s="153" t="str">
        <f t="shared" si="12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115"/>
      <c r="I135" s="156"/>
      <c r="J135" s="180" t="str">
        <f t="shared" si="11"/>
        <v xml:space="preserve"> </v>
      </c>
      <c r="K135" s="156">
        <v>0</v>
      </c>
      <c r="L135" s="156"/>
      <c r="M135" s="115">
        <f t="shared" si="13"/>
        <v>0</v>
      </c>
      <c r="N135" s="156"/>
      <c r="O135" s="153" t="str">
        <f t="shared" si="12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115"/>
      <c r="I136" s="156"/>
      <c r="J136" s="180" t="str">
        <f t="shared" si="11"/>
        <v xml:space="preserve"> </v>
      </c>
      <c r="K136" s="156">
        <v>0</v>
      </c>
      <c r="L136" s="156"/>
      <c r="M136" s="115">
        <f t="shared" si="13"/>
        <v>0</v>
      </c>
      <c r="N136" s="156"/>
      <c r="O136" s="153" t="str">
        <f t="shared" si="12"/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115"/>
      <c r="I137" s="156"/>
      <c r="J137" s="180" t="str">
        <f t="shared" si="11"/>
        <v xml:space="preserve"> </v>
      </c>
      <c r="K137" s="156">
        <v>0</v>
      </c>
      <c r="L137" s="156"/>
      <c r="M137" s="115">
        <f t="shared" si="13"/>
        <v>0</v>
      </c>
      <c r="N137" s="156"/>
      <c r="O137" s="153" t="str">
        <f t="shared" si="12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115"/>
      <c r="I138" s="156"/>
      <c r="J138" s="180" t="str">
        <f t="shared" si="11"/>
        <v xml:space="preserve"> </v>
      </c>
      <c r="K138" s="156">
        <v>0</v>
      </c>
      <c r="L138" s="156"/>
      <c r="M138" s="115">
        <f t="shared" si="13"/>
        <v>0</v>
      </c>
      <c r="N138" s="156"/>
      <c r="O138" s="153" t="str">
        <f t="shared" si="12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115"/>
      <c r="I139" s="156"/>
      <c r="J139" s="180" t="str">
        <f t="shared" ref="J139:J202" si="22">IF(H139=0," ",I139/H139)</f>
        <v xml:space="preserve"> </v>
      </c>
      <c r="K139" s="156">
        <v>0</v>
      </c>
      <c r="L139" s="156"/>
      <c r="M139" s="115">
        <f t="shared" si="13"/>
        <v>0</v>
      </c>
      <c r="N139" s="156"/>
      <c r="O139" s="153" t="str">
        <f t="shared" ref="O139:O202" si="23">IF(M139=0," ",N139/M139)</f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115"/>
      <c r="I140" s="156"/>
      <c r="J140" s="180" t="str">
        <f t="shared" si="22"/>
        <v xml:space="preserve"> </v>
      </c>
      <c r="K140" s="156">
        <v>0</v>
      </c>
      <c r="L140" s="156"/>
      <c r="M140" s="115">
        <f t="shared" ref="M140:M203" si="24">SUM(K140:L140)</f>
        <v>0</v>
      </c>
      <c r="N140" s="156"/>
      <c r="O140" s="153" t="str">
        <f t="shared" si="23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115"/>
      <c r="I141" s="156"/>
      <c r="J141" s="180" t="str">
        <f t="shared" si="22"/>
        <v xml:space="preserve"> </v>
      </c>
      <c r="K141" s="156">
        <v>0</v>
      </c>
      <c r="L141" s="156"/>
      <c r="M141" s="115">
        <f t="shared" si="24"/>
        <v>0</v>
      </c>
      <c r="N141" s="156"/>
      <c r="O141" s="153" t="str">
        <f t="shared" si="23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115"/>
      <c r="I142" s="156"/>
      <c r="J142" s="180" t="str">
        <f t="shared" si="22"/>
        <v xml:space="preserve"> </v>
      </c>
      <c r="K142" s="156">
        <v>0</v>
      </c>
      <c r="L142" s="156"/>
      <c r="M142" s="115">
        <f t="shared" si="24"/>
        <v>0</v>
      </c>
      <c r="N142" s="156"/>
      <c r="O142" s="153" t="str">
        <f t="shared" si="23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115"/>
      <c r="I143" s="156"/>
      <c r="J143" s="180" t="str">
        <f t="shared" si="22"/>
        <v xml:space="preserve"> </v>
      </c>
      <c r="K143" s="156">
        <v>0</v>
      </c>
      <c r="L143" s="156"/>
      <c r="M143" s="115">
        <f t="shared" si="24"/>
        <v>0</v>
      </c>
      <c r="N143" s="156"/>
      <c r="O143" s="153" t="str">
        <f t="shared" si="23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25">SUM(G145:G147)</f>
        <v>0</v>
      </c>
      <c r="H144" s="115">
        <f t="shared" si="25"/>
        <v>0</v>
      </c>
      <c r="I144" s="156"/>
      <c r="J144" s="180" t="str">
        <f t="shared" si="22"/>
        <v xml:space="preserve"> </v>
      </c>
      <c r="K144" s="156">
        <v>0</v>
      </c>
      <c r="L144" s="156"/>
      <c r="M144" s="115">
        <f t="shared" si="24"/>
        <v>0</v>
      </c>
      <c r="N144" s="156"/>
      <c r="O144" s="153" t="str">
        <f t="shared" si="23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115"/>
      <c r="I145" s="156"/>
      <c r="J145" s="180" t="str">
        <f t="shared" si="22"/>
        <v xml:space="preserve"> </v>
      </c>
      <c r="K145" s="156">
        <v>0</v>
      </c>
      <c r="L145" s="156"/>
      <c r="M145" s="115">
        <f t="shared" si="24"/>
        <v>0</v>
      </c>
      <c r="N145" s="156"/>
      <c r="O145" s="153" t="str">
        <f t="shared" si="23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115"/>
      <c r="I146" s="156"/>
      <c r="J146" s="180" t="str">
        <f t="shared" si="22"/>
        <v xml:space="preserve"> </v>
      </c>
      <c r="K146" s="156">
        <v>0</v>
      </c>
      <c r="L146" s="156"/>
      <c r="M146" s="115">
        <f t="shared" si="24"/>
        <v>0</v>
      </c>
      <c r="N146" s="156"/>
      <c r="O146" s="153" t="str">
        <f t="shared" si="23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115"/>
      <c r="I147" s="156"/>
      <c r="J147" s="180" t="str">
        <f t="shared" si="22"/>
        <v xml:space="preserve"> </v>
      </c>
      <c r="K147" s="156">
        <v>0</v>
      </c>
      <c r="L147" s="156"/>
      <c r="M147" s="115">
        <f t="shared" si="24"/>
        <v>0</v>
      </c>
      <c r="N147" s="156"/>
      <c r="O147" s="153" t="str">
        <f t="shared" si="23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115"/>
      <c r="I148" s="156"/>
      <c r="J148" s="180" t="str">
        <f t="shared" si="22"/>
        <v xml:space="preserve"> </v>
      </c>
      <c r="K148" s="156">
        <v>0</v>
      </c>
      <c r="L148" s="156"/>
      <c r="M148" s="115">
        <f t="shared" si="24"/>
        <v>0</v>
      </c>
      <c r="N148" s="156"/>
      <c r="O148" s="153" t="str">
        <f t="shared" si="23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26">SUM(G150:G153)</f>
        <v>0</v>
      </c>
      <c r="H149" s="115">
        <f t="shared" si="26"/>
        <v>0</v>
      </c>
      <c r="I149" s="156"/>
      <c r="J149" s="180" t="str">
        <f t="shared" si="22"/>
        <v xml:space="preserve"> </v>
      </c>
      <c r="K149" s="156">
        <v>0</v>
      </c>
      <c r="L149" s="156"/>
      <c r="M149" s="115">
        <f t="shared" si="24"/>
        <v>0</v>
      </c>
      <c r="N149" s="156"/>
      <c r="O149" s="153" t="str">
        <f t="shared" si="23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115"/>
      <c r="I150" s="156"/>
      <c r="J150" s="180" t="str">
        <f t="shared" si="22"/>
        <v xml:space="preserve"> </v>
      </c>
      <c r="K150" s="156">
        <v>0</v>
      </c>
      <c r="L150" s="156"/>
      <c r="M150" s="115">
        <f t="shared" si="24"/>
        <v>0</v>
      </c>
      <c r="N150" s="156"/>
      <c r="O150" s="153" t="str">
        <f t="shared" si="23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115"/>
      <c r="I151" s="156"/>
      <c r="J151" s="180" t="str">
        <f t="shared" si="22"/>
        <v xml:space="preserve"> </v>
      </c>
      <c r="K151" s="156">
        <v>0</v>
      </c>
      <c r="L151" s="156"/>
      <c r="M151" s="115">
        <f t="shared" si="24"/>
        <v>0</v>
      </c>
      <c r="N151" s="156"/>
      <c r="O151" s="153" t="str">
        <f t="shared" si="23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115"/>
      <c r="I152" s="156"/>
      <c r="J152" s="180" t="str">
        <f t="shared" si="22"/>
        <v xml:space="preserve"> </v>
      </c>
      <c r="K152" s="156">
        <v>0</v>
      </c>
      <c r="L152" s="156"/>
      <c r="M152" s="115">
        <f t="shared" si="24"/>
        <v>0</v>
      </c>
      <c r="N152" s="156"/>
      <c r="O152" s="153" t="str">
        <f t="shared" si="23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115"/>
      <c r="I153" s="156"/>
      <c r="J153" s="180" t="str">
        <f t="shared" si="22"/>
        <v xml:space="preserve"> </v>
      </c>
      <c r="K153" s="156">
        <v>0</v>
      </c>
      <c r="L153" s="156"/>
      <c r="M153" s="115">
        <f t="shared" si="24"/>
        <v>0</v>
      </c>
      <c r="N153" s="156"/>
      <c r="O153" s="153" t="str">
        <f t="shared" si="23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27">SUM(G155:G169)</f>
        <v>0</v>
      </c>
      <c r="H154" s="115">
        <f t="shared" si="27"/>
        <v>0</v>
      </c>
      <c r="I154" s="156"/>
      <c r="J154" s="180" t="str">
        <f t="shared" si="22"/>
        <v xml:space="preserve"> </v>
      </c>
      <c r="K154" s="156">
        <v>0</v>
      </c>
      <c r="L154" s="156"/>
      <c r="M154" s="115">
        <f t="shared" si="24"/>
        <v>0</v>
      </c>
      <c r="N154" s="156"/>
      <c r="O154" s="153" t="str">
        <f t="shared" si="23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115"/>
      <c r="I155" s="156"/>
      <c r="J155" s="180" t="str">
        <f t="shared" si="22"/>
        <v xml:space="preserve"> </v>
      </c>
      <c r="K155" s="156">
        <v>0</v>
      </c>
      <c r="L155" s="156"/>
      <c r="M155" s="115">
        <f t="shared" si="24"/>
        <v>0</v>
      </c>
      <c r="N155" s="156"/>
      <c r="O155" s="153" t="str">
        <f t="shared" si="23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115"/>
      <c r="I156" s="156"/>
      <c r="J156" s="180" t="str">
        <f t="shared" si="22"/>
        <v xml:space="preserve"> </v>
      </c>
      <c r="K156" s="156">
        <v>0</v>
      </c>
      <c r="L156" s="156"/>
      <c r="M156" s="115">
        <f t="shared" si="24"/>
        <v>0</v>
      </c>
      <c r="N156" s="156"/>
      <c r="O156" s="153" t="str">
        <f t="shared" si="23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115"/>
      <c r="I157" s="156"/>
      <c r="J157" s="180" t="str">
        <f t="shared" si="22"/>
        <v xml:space="preserve"> </v>
      </c>
      <c r="K157" s="156">
        <v>0</v>
      </c>
      <c r="L157" s="156"/>
      <c r="M157" s="115">
        <f t="shared" si="24"/>
        <v>0</v>
      </c>
      <c r="N157" s="156"/>
      <c r="O157" s="153" t="str">
        <f t="shared" si="23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115"/>
      <c r="I158" s="156"/>
      <c r="J158" s="180" t="str">
        <f t="shared" si="22"/>
        <v xml:space="preserve"> </v>
      </c>
      <c r="K158" s="156">
        <v>0</v>
      </c>
      <c r="L158" s="156"/>
      <c r="M158" s="115">
        <f t="shared" si="24"/>
        <v>0</v>
      </c>
      <c r="N158" s="156"/>
      <c r="O158" s="153" t="str">
        <f t="shared" si="23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115"/>
      <c r="I159" s="156"/>
      <c r="J159" s="180" t="str">
        <f t="shared" si="22"/>
        <v xml:space="preserve"> </v>
      </c>
      <c r="K159" s="156">
        <v>0</v>
      </c>
      <c r="L159" s="156"/>
      <c r="M159" s="115">
        <f t="shared" si="24"/>
        <v>0</v>
      </c>
      <c r="N159" s="156"/>
      <c r="O159" s="153" t="str">
        <f t="shared" si="23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115"/>
      <c r="I160" s="156"/>
      <c r="J160" s="180" t="str">
        <f t="shared" si="22"/>
        <v xml:space="preserve"> </v>
      </c>
      <c r="K160" s="156">
        <v>0</v>
      </c>
      <c r="L160" s="156"/>
      <c r="M160" s="115">
        <f t="shared" si="24"/>
        <v>0</v>
      </c>
      <c r="N160" s="156"/>
      <c r="O160" s="153" t="str">
        <f t="shared" si="23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115"/>
      <c r="I161" s="156"/>
      <c r="J161" s="180" t="str">
        <f t="shared" si="22"/>
        <v xml:space="preserve"> </v>
      </c>
      <c r="K161" s="156">
        <v>0</v>
      </c>
      <c r="L161" s="156"/>
      <c r="M161" s="115">
        <f t="shared" si="24"/>
        <v>0</v>
      </c>
      <c r="N161" s="156"/>
      <c r="O161" s="153" t="str">
        <f t="shared" si="23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115"/>
      <c r="I162" s="156"/>
      <c r="J162" s="180" t="str">
        <f t="shared" si="22"/>
        <v xml:space="preserve"> </v>
      </c>
      <c r="K162" s="156">
        <v>0</v>
      </c>
      <c r="L162" s="156"/>
      <c r="M162" s="115">
        <f t="shared" si="24"/>
        <v>0</v>
      </c>
      <c r="N162" s="156"/>
      <c r="O162" s="153" t="str">
        <f t="shared" si="23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115"/>
      <c r="I163" s="156"/>
      <c r="J163" s="180" t="str">
        <f t="shared" si="22"/>
        <v xml:space="preserve"> </v>
      </c>
      <c r="K163" s="156">
        <v>0</v>
      </c>
      <c r="L163" s="156"/>
      <c r="M163" s="115">
        <f t="shared" si="24"/>
        <v>0</v>
      </c>
      <c r="N163" s="156"/>
      <c r="O163" s="153" t="str">
        <f t="shared" si="23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115"/>
      <c r="I164" s="156"/>
      <c r="J164" s="180" t="str">
        <f t="shared" si="22"/>
        <v xml:space="preserve"> </v>
      </c>
      <c r="K164" s="156">
        <v>0</v>
      </c>
      <c r="L164" s="156"/>
      <c r="M164" s="115">
        <f t="shared" si="24"/>
        <v>0</v>
      </c>
      <c r="N164" s="156"/>
      <c r="O164" s="153" t="str">
        <f t="shared" si="23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115"/>
      <c r="I165" s="156"/>
      <c r="J165" s="180" t="str">
        <f t="shared" si="22"/>
        <v xml:space="preserve"> </v>
      </c>
      <c r="K165" s="156">
        <v>0</v>
      </c>
      <c r="L165" s="156"/>
      <c r="M165" s="115">
        <f t="shared" si="24"/>
        <v>0</v>
      </c>
      <c r="N165" s="156"/>
      <c r="O165" s="153" t="str">
        <f t="shared" si="23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115"/>
      <c r="I166" s="156"/>
      <c r="J166" s="180" t="str">
        <f t="shared" si="22"/>
        <v xml:space="preserve"> </v>
      </c>
      <c r="K166" s="156">
        <v>0</v>
      </c>
      <c r="L166" s="156"/>
      <c r="M166" s="115">
        <f t="shared" si="24"/>
        <v>0</v>
      </c>
      <c r="N166" s="156"/>
      <c r="O166" s="153" t="str">
        <f t="shared" si="23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115"/>
      <c r="I167" s="156"/>
      <c r="J167" s="180" t="str">
        <f t="shared" si="22"/>
        <v xml:space="preserve"> </v>
      </c>
      <c r="K167" s="156">
        <v>0</v>
      </c>
      <c r="L167" s="156"/>
      <c r="M167" s="115">
        <f t="shared" si="24"/>
        <v>0</v>
      </c>
      <c r="N167" s="156"/>
      <c r="O167" s="153" t="str">
        <f t="shared" si="23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115"/>
      <c r="I168" s="156"/>
      <c r="J168" s="180" t="str">
        <f t="shared" si="22"/>
        <v xml:space="preserve"> </v>
      </c>
      <c r="K168" s="156">
        <v>0</v>
      </c>
      <c r="L168" s="156"/>
      <c r="M168" s="115">
        <f t="shared" si="24"/>
        <v>0</v>
      </c>
      <c r="N168" s="156"/>
      <c r="O168" s="153" t="str">
        <f t="shared" si="23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115"/>
      <c r="I169" s="156"/>
      <c r="J169" s="180" t="str">
        <f t="shared" si="22"/>
        <v xml:space="preserve"> </v>
      </c>
      <c r="K169" s="156">
        <v>0</v>
      </c>
      <c r="L169" s="156"/>
      <c r="M169" s="115">
        <f t="shared" si="24"/>
        <v>0</v>
      </c>
      <c r="N169" s="156"/>
      <c r="O169" s="153" t="str">
        <f t="shared" si="23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28">G124+G144+G149+G154</f>
        <v>0</v>
      </c>
      <c r="H170" s="116">
        <f t="shared" si="28"/>
        <v>0</v>
      </c>
      <c r="I170" s="156"/>
      <c r="J170" s="180" t="str">
        <f t="shared" si="22"/>
        <v xml:space="preserve"> </v>
      </c>
      <c r="K170" s="156">
        <v>0</v>
      </c>
      <c r="L170" s="156"/>
      <c r="M170" s="115">
        <f t="shared" si="24"/>
        <v>0</v>
      </c>
      <c r="N170" s="156"/>
      <c r="O170" s="153" t="str">
        <f t="shared" si="23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/>
      <c r="H171" s="115"/>
      <c r="I171" s="156"/>
      <c r="J171" s="180" t="str">
        <f t="shared" si="22"/>
        <v xml:space="preserve"> </v>
      </c>
      <c r="K171" s="156">
        <v>0</v>
      </c>
      <c r="L171" s="156"/>
      <c r="M171" s="115">
        <f t="shared" si="24"/>
        <v>0</v>
      </c>
      <c r="N171" s="156"/>
      <c r="O171" s="153" t="str">
        <f t="shared" si="23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115"/>
      <c r="I172" s="156"/>
      <c r="J172" s="180" t="str">
        <f t="shared" si="22"/>
        <v xml:space="preserve"> </v>
      </c>
      <c r="K172" s="156">
        <v>0</v>
      </c>
      <c r="L172" s="156"/>
      <c r="M172" s="115">
        <f t="shared" si="24"/>
        <v>0</v>
      </c>
      <c r="N172" s="156"/>
      <c r="O172" s="153" t="str">
        <f t="shared" si="23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115"/>
      <c r="I173" s="156"/>
      <c r="J173" s="180" t="str">
        <f t="shared" si="22"/>
        <v xml:space="preserve"> </v>
      </c>
      <c r="K173" s="156">
        <v>0</v>
      </c>
      <c r="L173" s="156"/>
      <c r="M173" s="115">
        <f t="shared" si="24"/>
        <v>0</v>
      </c>
      <c r="N173" s="156"/>
      <c r="O173" s="153" t="str">
        <f t="shared" si="23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9"/>
      <c r="H174" s="115"/>
      <c r="I174" s="156"/>
      <c r="J174" s="180" t="str">
        <f t="shared" si="22"/>
        <v xml:space="preserve"> </v>
      </c>
      <c r="K174" s="156">
        <v>0</v>
      </c>
      <c r="L174" s="156"/>
      <c r="M174" s="115">
        <f t="shared" si="24"/>
        <v>0</v>
      </c>
      <c r="N174" s="156"/>
      <c r="O174" s="153" t="str">
        <f t="shared" si="23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115"/>
      <c r="I175" s="156"/>
      <c r="J175" s="180" t="str">
        <f t="shared" si="22"/>
        <v xml:space="preserve"> </v>
      </c>
      <c r="K175" s="156">
        <v>0</v>
      </c>
      <c r="L175" s="156"/>
      <c r="M175" s="115">
        <f t="shared" si="24"/>
        <v>0</v>
      </c>
      <c r="N175" s="156"/>
      <c r="O175" s="153" t="str">
        <f t="shared" si="23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115"/>
      <c r="I176" s="156"/>
      <c r="J176" s="180" t="str">
        <f t="shared" si="22"/>
        <v xml:space="preserve"> </v>
      </c>
      <c r="K176" s="156">
        <v>0</v>
      </c>
      <c r="L176" s="156"/>
      <c r="M176" s="115">
        <f t="shared" si="24"/>
        <v>0</v>
      </c>
      <c r="N176" s="156"/>
      <c r="O176" s="153" t="str">
        <f t="shared" si="23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115"/>
      <c r="I177" s="156"/>
      <c r="J177" s="180" t="str">
        <f t="shared" si="22"/>
        <v xml:space="preserve"> </v>
      </c>
      <c r="K177" s="156">
        <v>0</v>
      </c>
      <c r="L177" s="156"/>
      <c r="M177" s="115">
        <f t="shared" si="24"/>
        <v>0</v>
      </c>
      <c r="N177" s="156"/>
      <c r="O177" s="153" t="str">
        <f t="shared" si="23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115"/>
      <c r="I178" s="156"/>
      <c r="J178" s="180" t="str">
        <f t="shared" si="22"/>
        <v xml:space="preserve"> </v>
      </c>
      <c r="K178" s="156">
        <v>0</v>
      </c>
      <c r="L178" s="156"/>
      <c r="M178" s="115">
        <f t="shared" si="24"/>
        <v>0</v>
      </c>
      <c r="N178" s="156"/>
      <c r="O178" s="153" t="str">
        <f t="shared" si="23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115"/>
      <c r="I179" s="156"/>
      <c r="J179" s="180" t="str">
        <f t="shared" si="22"/>
        <v xml:space="preserve"> </v>
      </c>
      <c r="K179" s="156">
        <v>0</v>
      </c>
      <c r="L179" s="156"/>
      <c r="M179" s="115">
        <f t="shared" si="24"/>
        <v>0</v>
      </c>
      <c r="N179" s="156"/>
      <c r="O179" s="153" t="str">
        <f t="shared" si="23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115"/>
      <c r="I180" s="156"/>
      <c r="J180" s="180" t="str">
        <f t="shared" si="22"/>
        <v xml:space="preserve"> </v>
      </c>
      <c r="K180" s="156">
        <v>0</v>
      </c>
      <c r="L180" s="156"/>
      <c r="M180" s="115">
        <f t="shared" si="24"/>
        <v>0</v>
      </c>
      <c r="N180" s="156"/>
      <c r="O180" s="153" t="str">
        <f t="shared" si="23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115"/>
      <c r="I181" s="156"/>
      <c r="J181" s="180" t="str">
        <f t="shared" si="22"/>
        <v xml:space="preserve"> </v>
      </c>
      <c r="K181" s="156">
        <v>0</v>
      </c>
      <c r="L181" s="156"/>
      <c r="M181" s="115">
        <f t="shared" si="24"/>
        <v>0</v>
      </c>
      <c r="N181" s="156"/>
      <c r="O181" s="153" t="str">
        <f t="shared" si="23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115"/>
      <c r="I182" s="156"/>
      <c r="J182" s="180" t="str">
        <f t="shared" si="22"/>
        <v xml:space="preserve"> </v>
      </c>
      <c r="K182" s="156">
        <v>0</v>
      </c>
      <c r="L182" s="156"/>
      <c r="M182" s="115">
        <f t="shared" si="24"/>
        <v>0</v>
      </c>
      <c r="N182" s="156"/>
      <c r="O182" s="153" t="str">
        <f t="shared" si="23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115"/>
      <c r="I183" s="156"/>
      <c r="J183" s="180" t="str">
        <f t="shared" si="22"/>
        <v xml:space="preserve"> </v>
      </c>
      <c r="K183" s="156">
        <v>0</v>
      </c>
      <c r="L183" s="156"/>
      <c r="M183" s="115">
        <f t="shared" si="24"/>
        <v>0</v>
      </c>
      <c r="N183" s="156"/>
      <c r="O183" s="153" t="str">
        <f t="shared" si="23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29">G100+G101+G108+G115+G170+G171</f>
        <v>0</v>
      </c>
      <c r="H184" s="116">
        <f t="shared" si="29"/>
        <v>0</v>
      </c>
      <c r="I184" s="156"/>
      <c r="J184" s="180" t="str">
        <f t="shared" si="22"/>
        <v xml:space="preserve"> </v>
      </c>
      <c r="K184" s="156">
        <v>0</v>
      </c>
      <c r="L184" s="156"/>
      <c r="M184" s="115">
        <f t="shared" si="24"/>
        <v>0</v>
      </c>
      <c r="N184" s="156"/>
      <c r="O184" s="153" t="str">
        <f t="shared" si="23"/>
        <v xml:space="preserve"> </v>
      </c>
    </row>
    <row r="185" spans="1:15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115"/>
      <c r="I185" s="156"/>
      <c r="J185" s="180" t="str">
        <f t="shared" si="22"/>
        <v xml:space="preserve"> </v>
      </c>
      <c r="K185" s="156">
        <v>0</v>
      </c>
      <c r="L185" s="156"/>
      <c r="M185" s="115">
        <f t="shared" si="24"/>
        <v>0</v>
      </c>
      <c r="N185" s="156"/>
      <c r="O185" s="153" t="str">
        <f t="shared" si="23"/>
        <v xml:space="preserve"> </v>
      </c>
    </row>
    <row r="186" spans="1:15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>
        <v>50</v>
      </c>
      <c r="G186" s="77"/>
      <c r="H186" s="115">
        <f>SUM(F186:G186)</f>
        <v>50</v>
      </c>
      <c r="I186" s="156">
        <v>60</v>
      </c>
      <c r="J186" s="180">
        <f t="shared" si="22"/>
        <v>1.2</v>
      </c>
      <c r="K186" s="156">
        <v>0</v>
      </c>
      <c r="L186" s="156"/>
      <c r="M186" s="115">
        <f t="shared" si="24"/>
        <v>0</v>
      </c>
      <c r="N186" s="156"/>
      <c r="O186" s="153" t="str">
        <f t="shared" si="23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115"/>
      <c r="I187" s="156"/>
      <c r="J187" s="180" t="str">
        <f t="shared" si="22"/>
        <v xml:space="preserve"> </v>
      </c>
      <c r="K187" s="156">
        <v>0</v>
      </c>
      <c r="L187" s="156"/>
      <c r="M187" s="115">
        <f t="shared" si="24"/>
        <v>0</v>
      </c>
      <c r="N187" s="156"/>
      <c r="O187" s="153" t="str">
        <f t="shared" si="23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115"/>
      <c r="I188" s="156"/>
      <c r="J188" s="180" t="str">
        <f t="shared" si="22"/>
        <v xml:space="preserve"> </v>
      </c>
      <c r="K188" s="156">
        <v>0</v>
      </c>
      <c r="L188" s="156"/>
      <c r="M188" s="115">
        <f t="shared" si="24"/>
        <v>0</v>
      </c>
      <c r="N188" s="156"/>
      <c r="O188" s="153" t="str">
        <f t="shared" si="23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G189" s="77"/>
      <c r="H189" s="115"/>
      <c r="I189" s="156"/>
      <c r="J189" s="180" t="str">
        <f t="shared" si="22"/>
        <v xml:space="preserve"> </v>
      </c>
      <c r="K189" s="156">
        <v>0</v>
      </c>
      <c r="L189" s="156"/>
      <c r="M189" s="115">
        <f t="shared" si="24"/>
        <v>0</v>
      </c>
      <c r="N189" s="156"/>
      <c r="O189" s="153" t="str">
        <f t="shared" si="23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115"/>
      <c r="I190" s="156"/>
      <c r="J190" s="180" t="str">
        <f t="shared" si="22"/>
        <v xml:space="preserve"> </v>
      </c>
      <c r="K190" s="156">
        <v>0</v>
      </c>
      <c r="L190" s="156"/>
      <c r="M190" s="115">
        <f t="shared" si="24"/>
        <v>0</v>
      </c>
      <c r="N190" s="156"/>
      <c r="O190" s="153" t="str">
        <f t="shared" si="23"/>
        <v xml:space="preserve"> </v>
      </c>
    </row>
    <row r="191" spans="1:15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115"/>
      <c r="I191" s="156"/>
      <c r="J191" s="180" t="str">
        <f t="shared" si="22"/>
        <v xml:space="preserve"> </v>
      </c>
      <c r="K191" s="156">
        <v>50</v>
      </c>
      <c r="L191" s="156"/>
      <c r="M191" s="115">
        <f t="shared" si="24"/>
        <v>50</v>
      </c>
      <c r="N191" s="156">
        <v>39</v>
      </c>
      <c r="O191" s="153">
        <f t="shared" si="23"/>
        <v>0.78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115"/>
      <c r="I192" s="156"/>
      <c r="J192" s="180" t="str">
        <f t="shared" si="22"/>
        <v xml:space="preserve"> </v>
      </c>
      <c r="K192" s="156">
        <v>0</v>
      </c>
      <c r="L192" s="156"/>
      <c r="M192" s="115">
        <f t="shared" si="24"/>
        <v>0</v>
      </c>
      <c r="N192" s="156"/>
      <c r="O192" s="153" t="str">
        <f t="shared" si="23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115"/>
      <c r="I193" s="156"/>
      <c r="J193" s="180" t="str">
        <f t="shared" si="22"/>
        <v xml:space="preserve"> </v>
      </c>
      <c r="K193" s="156">
        <v>0</v>
      </c>
      <c r="L193" s="156"/>
      <c r="M193" s="115">
        <f t="shared" si="24"/>
        <v>0</v>
      </c>
      <c r="N193" s="156"/>
      <c r="O193" s="153" t="str">
        <f t="shared" si="23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115"/>
      <c r="I194" s="156"/>
      <c r="J194" s="180" t="str">
        <f t="shared" si="22"/>
        <v xml:space="preserve"> </v>
      </c>
      <c r="K194" s="156">
        <v>0</v>
      </c>
      <c r="L194" s="156"/>
      <c r="M194" s="115">
        <f t="shared" si="24"/>
        <v>0</v>
      </c>
      <c r="N194" s="156"/>
      <c r="O194" s="153" t="str">
        <f t="shared" si="23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115"/>
      <c r="I195" s="156"/>
      <c r="J195" s="180" t="str">
        <f t="shared" si="22"/>
        <v xml:space="preserve"> </v>
      </c>
      <c r="K195" s="156">
        <v>0</v>
      </c>
      <c r="L195" s="156"/>
      <c r="M195" s="115">
        <f t="shared" si="24"/>
        <v>0</v>
      </c>
      <c r="N195" s="156"/>
      <c r="O195" s="153" t="str">
        <f t="shared" si="23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115"/>
      <c r="I196" s="156"/>
      <c r="J196" s="180" t="str">
        <f t="shared" si="22"/>
        <v xml:space="preserve"> </v>
      </c>
      <c r="K196" s="156">
        <v>0</v>
      </c>
      <c r="L196" s="156"/>
      <c r="M196" s="115">
        <f t="shared" si="24"/>
        <v>0</v>
      </c>
      <c r="N196" s="156"/>
      <c r="O196" s="153" t="str">
        <f t="shared" si="23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115"/>
      <c r="I197" s="156"/>
      <c r="J197" s="180" t="str">
        <f t="shared" si="22"/>
        <v xml:space="preserve"> </v>
      </c>
      <c r="K197" s="156">
        <v>0</v>
      </c>
      <c r="L197" s="156"/>
      <c r="M197" s="115">
        <f t="shared" si="24"/>
        <v>0</v>
      </c>
      <c r="N197" s="156"/>
      <c r="O197" s="153" t="str">
        <f t="shared" si="23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115"/>
      <c r="I198" s="156"/>
      <c r="J198" s="180" t="str">
        <f t="shared" si="22"/>
        <v xml:space="preserve"> </v>
      </c>
      <c r="K198" s="156">
        <v>0</v>
      </c>
      <c r="L198" s="156"/>
      <c r="M198" s="115">
        <f t="shared" si="24"/>
        <v>0</v>
      </c>
      <c r="N198" s="156"/>
      <c r="O198" s="153" t="str">
        <f t="shared" si="23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115"/>
      <c r="I199" s="156"/>
      <c r="J199" s="180" t="str">
        <f t="shared" si="22"/>
        <v xml:space="preserve"> </v>
      </c>
      <c r="K199" s="156">
        <v>0</v>
      </c>
      <c r="L199" s="156"/>
      <c r="M199" s="115">
        <f t="shared" si="24"/>
        <v>0</v>
      </c>
      <c r="N199" s="156"/>
      <c r="O199" s="153" t="str">
        <f t="shared" si="23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115"/>
      <c r="I200" s="156"/>
      <c r="J200" s="180" t="str">
        <f t="shared" si="22"/>
        <v xml:space="preserve"> </v>
      </c>
      <c r="K200" s="156">
        <v>0</v>
      </c>
      <c r="L200" s="156"/>
      <c r="M200" s="115">
        <f t="shared" si="24"/>
        <v>0</v>
      </c>
      <c r="N200" s="156"/>
      <c r="O200" s="153" t="str">
        <f t="shared" si="23"/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G201" s="77"/>
      <c r="H201" s="115"/>
      <c r="I201" s="156"/>
      <c r="J201" s="180" t="str">
        <f t="shared" si="22"/>
        <v xml:space="preserve"> </v>
      </c>
      <c r="K201" s="156">
        <v>0</v>
      </c>
      <c r="L201" s="156"/>
      <c r="M201" s="115">
        <f t="shared" si="24"/>
        <v>0</v>
      </c>
      <c r="N201" s="156"/>
      <c r="O201" s="153" t="str">
        <f t="shared" si="23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115"/>
      <c r="I202" s="156"/>
      <c r="J202" s="180" t="str">
        <f t="shared" si="22"/>
        <v xml:space="preserve"> </v>
      </c>
      <c r="K202" s="156">
        <v>0</v>
      </c>
      <c r="L202" s="156"/>
      <c r="M202" s="115">
        <f t="shared" si="24"/>
        <v>0</v>
      </c>
      <c r="N202" s="156"/>
      <c r="O202" s="153" t="str">
        <f t="shared" si="23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115"/>
      <c r="I203" s="156"/>
      <c r="J203" s="180" t="str">
        <f t="shared" ref="J203:J266" si="30">IF(H203=0," ",I203/H203)</f>
        <v xml:space="preserve"> </v>
      </c>
      <c r="K203" s="156">
        <v>0</v>
      </c>
      <c r="L203" s="156"/>
      <c r="M203" s="115">
        <f t="shared" si="24"/>
        <v>0</v>
      </c>
      <c r="N203" s="156"/>
      <c r="O203" s="153" t="str">
        <f t="shared" ref="O203:O266" si="31">IF(M203=0," ",N203/M203)</f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115"/>
      <c r="I204" s="156"/>
      <c r="J204" s="180" t="str">
        <f t="shared" si="30"/>
        <v xml:space="preserve"> </v>
      </c>
      <c r="K204" s="156">
        <v>0</v>
      </c>
      <c r="L204" s="156"/>
      <c r="M204" s="115">
        <f t="shared" ref="M204:M267" si="32">SUM(K204:L204)</f>
        <v>0</v>
      </c>
      <c r="N204" s="156"/>
      <c r="O204" s="153" t="str">
        <f t="shared" si="31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115"/>
      <c r="I205" s="156"/>
      <c r="J205" s="180" t="str">
        <f t="shared" si="30"/>
        <v xml:space="preserve"> </v>
      </c>
      <c r="K205" s="156">
        <v>0</v>
      </c>
      <c r="L205" s="156"/>
      <c r="M205" s="115">
        <f t="shared" si="32"/>
        <v>0</v>
      </c>
      <c r="N205" s="156"/>
      <c r="O205" s="153" t="str">
        <f t="shared" si="31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115"/>
      <c r="I206" s="156"/>
      <c r="J206" s="180" t="str">
        <f t="shared" si="30"/>
        <v xml:space="preserve"> </v>
      </c>
      <c r="K206" s="156">
        <v>0</v>
      </c>
      <c r="L206" s="156"/>
      <c r="M206" s="115">
        <f t="shared" si="32"/>
        <v>0</v>
      </c>
      <c r="N206" s="156"/>
      <c r="O206" s="153" t="str">
        <f t="shared" si="31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115"/>
      <c r="I207" s="156"/>
      <c r="J207" s="180" t="str">
        <f t="shared" si="30"/>
        <v xml:space="preserve"> </v>
      </c>
      <c r="K207" s="156">
        <v>0</v>
      </c>
      <c r="L207" s="156"/>
      <c r="M207" s="115">
        <f t="shared" si="32"/>
        <v>0</v>
      </c>
      <c r="N207" s="156"/>
      <c r="O207" s="153" t="str">
        <f t="shared" si="31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115"/>
      <c r="I208" s="156"/>
      <c r="J208" s="180" t="str">
        <f t="shared" si="30"/>
        <v xml:space="preserve"> </v>
      </c>
      <c r="K208" s="156">
        <v>0</v>
      </c>
      <c r="L208" s="156"/>
      <c r="M208" s="115">
        <f t="shared" si="32"/>
        <v>0</v>
      </c>
      <c r="N208" s="156"/>
      <c r="O208" s="153" t="str">
        <f t="shared" si="31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115"/>
      <c r="I209" s="156"/>
      <c r="J209" s="180" t="str">
        <f t="shared" si="30"/>
        <v xml:space="preserve"> </v>
      </c>
      <c r="K209" s="156">
        <v>0</v>
      </c>
      <c r="L209" s="156"/>
      <c r="M209" s="115">
        <f t="shared" si="32"/>
        <v>0</v>
      </c>
      <c r="N209" s="156"/>
      <c r="O209" s="153" t="str">
        <f t="shared" si="31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/>
      <c r="H210" s="115"/>
      <c r="I210" s="156"/>
      <c r="J210" s="180" t="str">
        <f t="shared" si="30"/>
        <v xml:space="preserve"> </v>
      </c>
      <c r="K210" s="156">
        <v>0</v>
      </c>
      <c r="L210" s="156"/>
      <c r="M210" s="115">
        <f t="shared" si="32"/>
        <v>0</v>
      </c>
      <c r="N210" s="156"/>
      <c r="O210" s="153" t="str">
        <f t="shared" si="31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/>
      <c r="H211" s="115"/>
      <c r="I211" s="156"/>
      <c r="J211" s="180" t="str">
        <f t="shared" si="30"/>
        <v xml:space="preserve"> </v>
      </c>
      <c r="K211" s="156">
        <v>0</v>
      </c>
      <c r="L211" s="156"/>
      <c r="M211" s="115">
        <f t="shared" si="32"/>
        <v>0</v>
      </c>
      <c r="N211" s="156"/>
      <c r="O211" s="153" t="str">
        <f t="shared" si="31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115"/>
      <c r="I212" s="156"/>
      <c r="J212" s="180" t="str">
        <f t="shared" si="30"/>
        <v xml:space="preserve"> </v>
      </c>
      <c r="K212" s="156">
        <v>0</v>
      </c>
      <c r="L212" s="156"/>
      <c r="M212" s="115">
        <f t="shared" si="32"/>
        <v>0</v>
      </c>
      <c r="N212" s="156"/>
      <c r="O212" s="153" t="str">
        <f t="shared" si="31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115"/>
      <c r="I213" s="156"/>
      <c r="J213" s="180" t="str">
        <f t="shared" si="30"/>
        <v xml:space="preserve"> </v>
      </c>
      <c r="K213" s="156">
        <v>0</v>
      </c>
      <c r="L213" s="156"/>
      <c r="M213" s="115">
        <f t="shared" si="32"/>
        <v>0</v>
      </c>
      <c r="N213" s="156"/>
      <c r="O213" s="153" t="str">
        <f t="shared" si="31"/>
        <v xml:space="preserve"> </v>
      </c>
    </row>
    <row r="214" spans="1:15" ht="25.5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50</v>
      </c>
      <c r="G214" s="78">
        <f t="shared" ref="G214:N214" si="33">G185+G186+G189+G191+G198+G199+G200+G201+G205+G210</f>
        <v>0</v>
      </c>
      <c r="H214" s="116">
        <f t="shared" si="33"/>
        <v>50</v>
      </c>
      <c r="I214" s="116">
        <f t="shared" si="33"/>
        <v>60</v>
      </c>
      <c r="J214" s="116" t="e">
        <f t="shared" si="33"/>
        <v>#VALUE!</v>
      </c>
      <c r="K214" s="116">
        <f t="shared" si="33"/>
        <v>50</v>
      </c>
      <c r="L214" s="116">
        <f t="shared" si="33"/>
        <v>0</v>
      </c>
      <c r="M214" s="116">
        <f t="shared" si="33"/>
        <v>50</v>
      </c>
      <c r="N214" s="116">
        <f t="shared" si="33"/>
        <v>39</v>
      </c>
      <c r="O214" s="153">
        <f t="shared" si="31"/>
        <v>0.78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115"/>
      <c r="I215" s="115"/>
      <c r="J215" s="180" t="str">
        <f t="shared" si="30"/>
        <v xml:space="preserve"> </v>
      </c>
      <c r="K215" s="156">
        <v>0</v>
      </c>
      <c r="L215" s="156"/>
      <c r="M215" s="115">
        <f t="shared" si="32"/>
        <v>0</v>
      </c>
      <c r="N215" s="156"/>
      <c r="O215" s="153" t="str">
        <f t="shared" si="31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115"/>
      <c r="I216" s="115"/>
      <c r="J216" s="180" t="str">
        <f t="shared" si="30"/>
        <v xml:space="preserve"> </v>
      </c>
      <c r="K216" s="156">
        <v>0</v>
      </c>
      <c r="L216" s="156"/>
      <c r="M216" s="115">
        <f t="shared" si="32"/>
        <v>0</v>
      </c>
      <c r="N216" s="156"/>
      <c r="O216" s="153" t="str">
        <f t="shared" si="31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G217" s="77"/>
      <c r="H217" s="115"/>
      <c r="I217" s="115"/>
      <c r="J217" s="180" t="str">
        <f t="shared" si="30"/>
        <v xml:space="preserve"> </v>
      </c>
      <c r="K217" s="156">
        <v>0</v>
      </c>
      <c r="L217" s="156"/>
      <c r="M217" s="115">
        <f t="shared" si="32"/>
        <v>0</v>
      </c>
      <c r="N217" s="156"/>
      <c r="O217" s="153" t="str">
        <f t="shared" si="31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115"/>
      <c r="I218" s="115"/>
      <c r="J218" s="180" t="str">
        <f t="shared" si="30"/>
        <v xml:space="preserve"> </v>
      </c>
      <c r="K218" s="156">
        <v>0</v>
      </c>
      <c r="L218" s="156"/>
      <c r="M218" s="115">
        <f t="shared" si="32"/>
        <v>0</v>
      </c>
      <c r="N218" s="156"/>
      <c r="O218" s="153" t="str">
        <f t="shared" si="31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115"/>
      <c r="I219" s="115"/>
      <c r="J219" s="180" t="str">
        <f t="shared" si="30"/>
        <v xml:space="preserve"> </v>
      </c>
      <c r="K219" s="156">
        <v>0</v>
      </c>
      <c r="L219" s="156"/>
      <c r="M219" s="115">
        <f t="shared" si="32"/>
        <v>0</v>
      </c>
      <c r="N219" s="156"/>
      <c r="O219" s="153" t="str">
        <f t="shared" si="31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115"/>
      <c r="I220" s="115"/>
      <c r="J220" s="180" t="str">
        <f t="shared" si="30"/>
        <v xml:space="preserve"> </v>
      </c>
      <c r="K220" s="156">
        <v>0</v>
      </c>
      <c r="L220" s="156"/>
      <c r="M220" s="115">
        <f t="shared" si="32"/>
        <v>0</v>
      </c>
      <c r="N220" s="156"/>
      <c r="O220" s="153" t="str">
        <f t="shared" si="31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115"/>
      <c r="I221" s="115"/>
      <c r="J221" s="180" t="str">
        <f t="shared" si="30"/>
        <v xml:space="preserve"> </v>
      </c>
      <c r="K221" s="156">
        <v>0</v>
      </c>
      <c r="L221" s="156"/>
      <c r="M221" s="115">
        <f t="shared" si="32"/>
        <v>0</v>
      </c>
      <c r="N221" s="156"/>
      <c r="O221" s="153" t="str">
        <f t="shared" si="31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115"/>
      <c r="I222" s="115"/>
      <c r="J222" s="180" t="str">
        <f t="shared" si="30"/>
        <v xml:space="preserve"> </v>
      </c>
      <c r="K222" s="156">
        <v>0</v>
      </c>
      <c r="L222" s="156"/>
      <c r="M222" s="115">
        <f t="shared" si="32"/>
        <v>0</v>
      </c>
      <c r="N222" s="156"/>
      <c r="O222" s="153" t="str">
        <f t="shared" si="31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34">G215+G217+G219+G220+G222</f>
        <v>0</v>
      </c>
      <c r="H223" s="116">
        <f t="shared" si="34"/>
        <v>0</v>
      </c>
      <c r="I223" s="116">
        <f t="shared" si="34"/>
        <v>0</v>
      </c>
      <c r="J223" s="116" t="e">
        <f t="shared" si="34"/>
        <v>#VALUE!</v>
      </c>
      <c r="K223" s="116">
        <f t="shared" si="34"/>
        <v>0</v>
      </c>
      <c r="L223" s="116">
        <f t="shared" si="34"/>
        <v>0</v>
      </c>
      <c r="M223" s="115">
        <f t="shared" si="32"/>
        <v>0</v>
      </c>
      <c r="N223" s="156"/>
      <c r="O223" s="153" t="str">
        <f t="shared" si="31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115"/>
      <c r="I224" s="115"/>
      <c r="J224" s="180" t="str">
        <f t="shared" si="30"/>
        <v xml:space="preserve"> </v>
      </c>
      <c r="K224" s="156">
        <v>0</v>
      </c>
      <c r="L224" s="156"/>
      <c r="M224" s="115">
        <f t="shared" si="32"/>
        <v>0</v>
      </c>
      <c r="N224" s="156"/>
      <c r="O224" s="153" t="str">
        <f t="shared" si="31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35">SUM(G226:G235)</f>
        <v>0</v>
      </c>
      <c r="H225" s="115">
        <f t="shared" si="35"/>
        <v>0</v>
      </c>
      <c r="I225" s="115">
        <f t="shared" si="35"/>
        <v>0</v>
      </c>
      <c r="J225" s="115">
        <f t="shared" si="35"/>
        <v>0</v>
      </c>
      <c r="K225" s="115">
        <f t="shared" si="35"/>
        <v>0</v>
      </c>
      <c r="L225" s="115">
        <f t="shared" si="35"/>
        <v>0</v>
      </c>
      <c r="M225" s="115">
        <f t="shared" si="35"/>
        <v>0</v>
      </c>
      <c r="N225" s="156"/>
      <c r="O225" s="153" t="str">
        <f t="shared" si="31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115"/>
      <c r="I226" s="115"/>
      <c r="J226" s="180" t="str">
        <f t="shared" si="30"/>
        <v xml:space="preserve"> </v>
      </c>
      <c r="K226" s="156">
        <v>0</v>
      </c>
      <c r="L226" s="156"/>
      <c r="M226" s="115">
        <f t="shared" si="32"/>
        <v>0</v>
      </c>
      <c r="N226" s="156"/>
      <c r="O226" s="153" t="str">
        <f t="shared" si="31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115"/>
      <c r="I227" s="115"/>
      <c r="J227" s="180" t="str">
        <f t="shared" si="30"/>
        <v xml:space="preserve"> </v>
      </c>
      <c r="K227" s="156">
        <v>0</v>
      </c>
      <c r="L227" s="156"/>
      <c r="M227" s="115">
        <f t="shared" si="32"/>
        <v>0</v>
      </c>
      <c r="N227" s="156"/>
      <c r="O227" s="153" t="str">
        <f t="shared" si="31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115"/>
      <c r="I228" s="115"/>
      <c r="J228" s="180" t="str">
        <f t="shared" si="30"/>
        <v xml:space="preserve"> </v>
      </c>
      <c r="K228" s="156">
        <v>0</v>
      </c>
      <c r="L228" s="156"/>
      <c r="M228" s="115">
        <f t="shared" si="32"/>
        <v>0</v>
      </c>
      <c r="N228" s="156"/>
      <c r="O228" s="153" t="str">
        <f t="shared" si="31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115"/>
      <c r="I229" s="115"/>
      <c r="J229" s="180" t="str">
        <f t="shared" si="30"/>
        <v xml:space="preserve"> </v>
      </c>
      <c r="K229" s="156">
        <v>0</v>
      </c>
      <c r="L229" s="156"/>
      <c r="M229" s="115">
        <f t="shared" si="32"/>
        <v>0</v>
      </c>
      <c r="N229" s="156"/>
      <c r="O229" s="153" t="str">
        <f t="shared" si="31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115"/>
      <c r="I230" s="115"/>
      <c r="J230" s="180" t="str">
        <f t="shared" si="30"/>
        <v xml:space="preserve"> </v>
      </c>
      <c r="K230" s="156">
        <v>0</v>
      </c>
      <c r="L230" s="156"/>
      <c r="M230" s="115">
        <f t="shared" si="32"/>
        <v>0</v>
      </c>
      <c r="N230" s="156"/>
      <c r="O230" s="153" t="str">
        <f t="shared" si="31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115"/>
      <c r="I231" s="115"/>
      <c r="J231" s="180" t="str">
        <f t="shared" si="30"/>
        <v xml:space="preserve"> </v>
      </c>
      <c r="K231" s="156">
        <v>0</v>
      </c>
      <c r="L231" s="156"/>
      <c r="M231" s="115">
        <f t="shared" si="32"/>
        <v>0</v>
      </c>
      <c r="N231" s="156"/>
      <c r="O231" s="153" t="str">
        <f t="shared" si="31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115"/>
      <c r="I232" s="115"/>
      <c r="J232" s="180" t="str">
        <f t="shared" si="30"/>
        <v xml:space="preserve"> </v>
      </c>
      <c r="K232" s="156">
        <v>0</v>
      </c>
      <c r="L232" s="156"/>
      <c r="M232" s="115">
        <f t="shared" si="32"/>
        <v>0</v>
      </c>
      <c r="N232" s="156"/>
      <c r="O232" s="153" t="str">
        <f t="shared" si="31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115"/>
      <c r="I233" s="115"/>
      <c r="J233" s="180" t="str">
        <f t="shared" si="30"/>
        <v xml:space="preserve"> </v>
      </c>
      <c r="K233" s="156">
        <v>0</v>
      </c>
      <c r="L233" s="156"/>
      <c r="M233" s="115">
        <f t="shared" si="32"/>
        <v>0</v>
      </c>
      <c r="N233" s="156"/>
      <c r="O233" s="153" t="str">
        <f t="shared" si="31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115"/>
      <c r="I234" s="115"/>
      <c r="J234" s="180" t="str">
        <f t="shared" si="30"/>
        <v xml:space="preserve"> </v>
      </c>
      <c r="K234" s="156">
        <v>0</v>
      </c>
      <c r="L234" s="156"/>
      <c r="M234" s="115">
        <f t="shared" si="32"/>
        <v>0</v>
      </c>
      <c r="N234" s="197"/>
      <c r="O234" s="153" t="str">
        <f t="shared" si="31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115"/>
      <c r="I235" s="115"/>
      <c r="J235" s="180" t="str">
        <f t="shared" si="30"/>
        <v xml:space="preserve"> </v>
      </c>
      <c r="K235" s="156">
        <v>0</v>
      </c>
      <c r="L235" s="156"/>
      <c r="M235" s="115">
        <f t="shared" si="32"/>
        <v>0</v>
      </c>
      <c r="N235" s="156"/>
      <c r="O235" s="153" t="str">
        <f t="shared" si="31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36">SUM(G237:G246)</f>
        <v>0</v>
      </c>
      <c r="H236" s="115">
        <f t="shared" si="36"/>
        <v>0</v>
      </c>
      <c r="I236" s="115">
        <f t="shared" ref="I236" si="37">SUM(I237:I246)</f>
        <v>0</v>
      </c>
      <c r="J236" s="180" t="str">
        <f t="shared" si="30"/>
        <v xml:space="preserve"> </v>
      </c>
      <c r="K236" s="156">
        <v>0</v>
      </c>
      <c r="L236" s="156"/>
      <c r="M236" s="115">
        <f t="shared" si="32"/>
        <v>0</v>
      </c>
      <c r="N236" s="156"/>
      <c r="O236" s="153" t="str">
        <f t="shared" si="31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115"/>
      <c r="I237" s="115"/>
      <c r="J237" s="180" t="str">
        <f t="shared" si="30"/>
        <v xml:space="preserve"> </v>
      </c>
      <c r="K237" s="156">
        <v>0</v>
      </c>
      <c r="L237" s="156"/>
      <c r="M237" s="115">
        <f t="shared" si="32"/>
        <v>0</v>
      </c>
      <c r="N237" s="156"/>
      <c r="O237" s="153" t="str">
        <f t="shared" si="31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115"/>
      <c r="I238" s="115"/>
      <c r="J238" s="180" t="str">
        <f t="shared" si="30"/>
        <v xml:space="preserve"> </v>
      </c>
      <c r="K238" s="156">
        <v>0</v>
      </c>
      <c r="L238" s="156"/>
      <c r="M238" s="115">
        <f t="shared" si="32"/>
        <v>0</v>
      </c>
      <c r="N238" s="156"/>
      <c r="O238" s="153" t="str">
        <f t="shared" si="31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115"/>
      <c r="I239" s="115"/>
      <c r="J239" s="180" t="str">
        <f t="shared" si="30"/>
        <v xml:space="preserve"> </v>
      </c>
      <c r="K239" s="156">
        <v>0</v>
      </c>
      <c r="L239" s="156"/>
      <c r="M239" s="115">
        <f t="shared" si="32"/>
        <v>0</v>
      </c>
      <c r="N239" s="156"/>
      <c r="O239" s="153" t="str">
        <f t="shared" si="31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115"/>
      <c r="I240" s="115"/>
      <c r="J240" s="180" t="str">
        <f t="shared" si="30"/>
        <v xml:space="preserve"> </v>
      </c>
      <c r="K240" s="156">
        <v>0</v>
      </c>
      <c r="L240" s="156"/>
      <c r="M240" s="115">
        <f t="shared" si="32"/>
        <v>0</v>
      </c>
      <c r="N240" s="156"/>
      <c r="O240" s="153" t="str">
        <f t="shared" si="31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115"/>
      <c r="I241" s="115"/>
      <c r="J241" s="180" t="str">
        <f t="shared" si="30"/>
        <v xml:space="preserve"> </v>
      </c>
      <c r="K241" s="156">
        <v>0</v>
      </c>
      <c r="L241" s="156"/>
      <c r="M241" s="115">
        <f t="shared" si="32"/>
        <v>0</v>
      </c>
      <c r="N241" s="156"/>
      <c r="O241" s="153" t="str">
        <f t="shared" si="31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115"/>
      <c r="I242" s="115"/>
      <c r="J242" s="180" t="str">
        <f t="shared" si="30"/>
        <v xml:space="preserve"> </v>
      </c>
      <c r="K242" s="156">
        <v>0</v>
      </c>
      <c r="L242" s="156"/>
      <c r="M242" s="115">
        <f t="shared" si="32"/>
        <v>0</v>
      </c>
      <c r="N242" s="156"/>
      <c r="O242" s="153" t="str">
        <f t="shared" si="31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9"/>
      <c r="H243" s="115"/>
      <c r="I243" s="115"/>
      <c r="J243" s="180" t="str">
        <f t="shared" si="30"/>
        <v xml:space="preserve"> </v>
      </c>
      <c r="K243" s="156">
        <v>0</v>
      </c>
      <c r="L243" s="156"/>
      <c r="M243" s="115">
        <f t="shared" si="32"/>
        <v>0</v>
      </c>
      <c r="N243" s="156"/>
      <c r="O243" s="153" t="str">
        <f t="shared" si="31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115"/>
      <c r="I244" s="115"/>
      <c r="J244" s="180" t="str">
        <f t="shared" si="30"/>
        <v xml:space="preserve"> </v>
      </c>
      <c r="K244" s="156">
        <v>0</v>
      </c>
      <c r="L244" s="156"/>
      <c r="M244" s="115">
        <f t="shared" si="32"/>
        <v>0</v>
      </c>
      <c r="N244" s="156"/>
      <c r="O244" s="153" t="str">
        <f t="shared" si="31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115"/>
      <c r="I245" s="115"/>
      <c r="J245" s="180" t="str">
        <f t="shared" si="30"/>
        <v xml:space="preserve"> </v>
      </c>
      <c r="K245" s="156">
        <v>0</v>
      </c>
      <c r="L245" s="156"/>
      <c r="M245" s="115">
        <f t="shared" si="32"/>
        <v>0</v>
      </c>
      <c r="N245" s="156"/>
      <c r="O245" s="153" t="str">
        <f t="shared" si="31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115"/>
      <c r="I246" s="115"/>
      <c r="J246" s="180" t="str">
        <f t="shared" si="30"/>
        <v xml:space="preserve"> </v>
      </c>
      <c r="K246" s="156">
        <v>0</v>
      </c>
      <c r="L246" s="156"/>
      <c r="M246" s="115">
        <f t="shared" si="32"/>
        <v>0</v>
      </c>
      <c r="N246" s="156"/>
      <c r="O246" s="153" t="str">
        <f t="shared" si="31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38">G224+G225+G236</f>
        <v>0</v>
      </c>
      <c r="H247" s="116">
        <f t="shared" si="38"/>
        <v>0</v>
      </c>
      <c r="I247" s="116">
        <f t="shared" ref="I247" si="39">I224+I225+I236</f>
        <v>0</v>
      </c>
      <c r="J247" s="180" t="str">
        <f t="shared" si="30"/>
        <v xml:space="preserve"> </v>
      </c>
      <c r="K247" s="156">
        <v>0</v>
      </c>
      <c r="L247" s="156"/>
      <c r="M247" s="115">
        <f t="shared" si="32"/>
        <v>0</v>
      </c>
      <c r="N247" s="156"/>
      <c r="O247" s="153" t="str">
        <f t="shared" si="31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115"/>
      <c r="I248" s="115"/>
      <c r="J248" s="180" t="str">
        <f t="shared" si="30"/>
        <v xml:space="preserve"> </v>
      </c>
      <c r="K248" s="156">
        <v>0</v>
      </c>
      <c r="L248" s="156"/>
      <c r="M248" s="115">
        <f t="shared" si="32"/>
        <v>0</v>
      </c>
      <c r="N248" s="156"/>
      <c r="O248" s="153" t="str">
        <f t="shared" si="31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40">SUM(G250:G259)</f>
        <v>0</v>
      </c>
      <c r="H249" s="115">
        <f t="shared" si="40"/>
        <v>0</v>
      </c>
      <c r="I249" s="115">
        <f t="shared" ref="I249" si="41">SUM(I250:I259)</f>
        <v>0</v>
      </c>
      <c r="J249" s="180" t="str">
        <f t="shared" si="30"/>
        <v xml:space="preserve"> </v>
      </c>
      <c r="K249" s="156">
        <v>0</v>
      </c>
      <c r="L249" s="156"/>
      <c r="M249" s="115">
        <f t="shared" si="32"/>
        <v>0</v>
      </c>
      <c r="N249" s="156"/>
      <c r="O249" s="153" t="str">
        <f t="shared" si="31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115"/>
      <c r="I250" s="115"/>
      <c r="J250" s="180" t="str">
        <f t="shared" si="30"/>
        <v xml:space="preserve"> </v>
      </c>
      <c r="K250" s="156">
        <v>0</v>
      </c>
      <c r="L250" s="156"/>
      <c r="M250" s="115">
        <f t="shared" si="32"/>
        <v>0</v>
      </c>
      <c r="N250" s="156"/>
      <c r="O250" s="153" t="str">
        <f t="shared" si="31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115"/>
      <c r="I251" s="115"/>
      <c r="J251" s="180" t="str">
        <f t="shared" si="30"/>
        <v xml:space="preserve"> </v>
      </c>
      <c r="K251" s="156">
        <v>0</v>
      </c>
      <c r="L251" s="156"/>
      <c r="M251" s="115">
        <f t="shared" si="32"/>
        <v>0</v>
      </c>
      <c r="N251" s="156"/>
      <c r="O251" s="153" t="str">
        <f t="shared" si="31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115"/>
      <c r="I252" s="115"/>
      <c r="J252" s="180" t="str">
        <f t="shared" si="30"/>
        <v xml:space="preserve"> </v>
      </c>
      <c r="K252" s="156">
        <v>0</v>
      </c>
      <c r="L252" s="156"/>
      <c r="M252" s="115">
        <f t="shared" si="32"/>
        <v>0</v>
      </c>
      <c r="N252" s="156"/>
      <c r="O252" s="153" t="str">
        <f t="shared" si="31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115"/>
      <c r="I253" s="115"/>
      <c r="J253" s="180" t="str">
        <f t="shared" si="30"/>
        <v xml:space="preserve"> </v>
      </c>
      <c r="K253" s="156">
        <v>0</v>
      </c>
      <c r="L253" s="156"/>
      <c r="M253" s="115">
        <f t="shared" si="32"/>
        <v>0</v>
      </c>
      <c r="N253" s="156"/>
      <c r="O253" s="153" t="str">
        <f t="shared" si="31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115"/>
      <c r="I254" s="115"/>
      <c r="J254" s="180" t="str">
        <f t="shared" si="30"/>
        <v xml:space="preserve"> </v>
      </c>
      <c r="K254" s="156">
        <v>0</v>
      </c>
      <c r="L254" s="156"/>
      <c r="M254" s="115">
        <f t="shared" si="32"/>
        <v>0</v>
      </c>
      <c r="N254" s="156"/>
      <c r="O254" s="153" t="str">
        <f t="shared" si="31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115"/>
      <c r="I255" s="115"/>
      <c r="J255" s="180" t="str">
        <f t="shared" si="30"/>
        <v xml:space="preserve"> </v>
      </c>
      <c r="K255" s="156">
        <v>0</v>
      </c>
      <c r="L255" s="156"/>
      <c r="M255" s="115">
        <f t="shared" si="32"/>
        <v>0</v>
      </c>
      <c r="N255" s="156"/>
      <c r="O255" s="153" t="str">
        <f t="shared" si="31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115"/>
      <c r="I256" s="115"/>
      <c r="J256" s="180" t="str">
        <f t="shared" si="30"/>
        <v xml:space="preserve"> </v>
      </c>
      <c r="K256" s="156">
        <v>0</v>
      </c>
      <c r="L256" s="156"/>
      <c r="M256" s="115">
        <f t="shared" si="32"/>
        <v>0</v>
      </c>
      <c r="N256" s="156"/>
      <c r="O256" s="153" t="str">
        <f t="shared" si="31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115"/>
      <c r="I257" s="115"/>
      <c r="J257" s="180" t="str">
        <f t="shared" si="30"/>
        <v xml:space="preserve"> </v>
      </c>
      <c r="K257" s="156">
        <v>0</v>
      </c>
      <c r="L257" s="156"/>
      <c r="M257" s="115">
        <f t="shared" si="32"/>
        <v>0</v>
      </c>
      <c r="N257" s="156"/>
      <c r="O257" s="153" t="str">
        <f t="shared" si="31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115"/>
      <c r="I258" s="115"/>
      <c r="J258" s="180" t="str">
        <f t="shared" si="30"/>
        <v xml:space="preserve"> </v>
      </c>
      <c r="K258" s="156">
        <v>0</v>
      </c>
      <c r="L258" s="156"/>
      <c r="M258" s="115">
        <f t="shared" si="32"/>
        <v>0</v>
      </c>
      <c r="N258" s="156"/>
      <c r="O258" s="153" t="str">
        <f t="shared" si="31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115"/>
      <c r="I259" s="115"/>
      <c r="J259" s="180" t="str">
        <f t="shared" si="30"/>
        <v xml:space="preserve"> </v>
      </c>
      <c r="K259" s="156">
        <v>0</v>
      </c>
      <c r="L259" s="156"/>
      <c r="M259" s="115">
        <f t="shared" si="32"/>
        <v>0</v>
      </c>
      <c r="N259" s="156"/>
      <c r="O259" s="153" t="str">
        <f t="shared" si="31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42">SUM(G261:G270)</f>
        <v>0</v>
      </c>
      <c r="H260" s="115">
        <f t="shared" si="42"/>
        <v>0</v>
      </c>
      <c r="I260" s="115">
        <f t="shared" ref="I260" si="43">SUM(I261:I270)</f>
        <v>0</v>
      </c>
      <c r="J260" s="180" t="str">
        <f t="shared" si="30"/>
        <v xml:space="preserve"> </v>
      </c>
      <c r="K260" s="156">
        <v>0</v>
      </c>
      <c r="L260" s="156"/>
      <c r="M260" s="115">
        <f t="shared" si="32"/>
        <v>0</v>
      </c>
      <c r="N260" s="156"/>
      <c r="O260" s="153" t="str">
        <f t="shared" si="31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115"/>
      <c r="I261" s="115"/>
      <c r="J261" s="180" t="str">
        <f t="shared" si="30"/>
        <v xml:space="preserve"> </v>
      </c>
      <c r="K261" s="156">
        <v>0</v>
      </c>
      <c r="L261" s="156"/>
      <c r="M261" s="115">
        <f t="shared" si="32"/>
        <v>0</v>
      </c>
      <c r="N261" s="156"/>
      <c r="O261" s="153" t="str">
        <f t="shared" si="31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115"/>
      <c r="I262" s="115"/>
      <c r="J262" s="180" t="str">
        <f t="shared" si="30"/>
        <v xml:space="preserve"> </v>
      </c>
      <c r="K262" s="156">
        <v>0</v>
      </c>
      <c r="L262" s="156"/>
      <c r="M262" s="115">
        <f t="shared" si="32"/>
        <v>0</v>
      </c>
      <c r="N262" s="156"/>
      <c r="O262" s="153" t="str">
        <f t="shared" si="31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115"/>
      <c r="I263" s="115"/>
      <c r="J263" s="180" t="str">
        <f t="shared" si="30"/>
        <v xml:space="preserve"> </v>
      </c>
      <c r="K263" s="156">
        <v>0</v>
      </c>
      <c r="L263" s="156"/>
      <c r="M263" s="115">
        <f t="shared" si="32"/>
        <v>0</v>
      </c>
      <c r="N263" s="156"/>
      <c r="O263" s="153" t="str">
        <f t="shared" si="31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115"/>
      <c r="I264" s="115"/>
      <c r="J264" s="180" t="str">
        <f t="shared" si="30"/>
        <v xml:space="preserve"> </v>
      </c>
      <c r="K264" s="156">
        <v>0</v>
      </c>
      <c r="L264" s="156"/>
      <c r="M264" s="115">
        <f t="shared" si="32"/>
        <v>0</v>
      </c>
      <c r="N264" s="156"/>
      <c r="O264" s="153" t="str">
        <f t="shared" si="31"/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115"/>
      <c r="I265" s="115"/>
      <c r="J265" s="180" t="str">
        <f t="shared" si="30"/>
        <v xml:space="preserve"> </v>
      </c>
      <c r="K265" s="156">
        <v>0</v>
      </c>
      <c r="L265" s="156"/>
      <c r="M265" s="115">
        <f t="shared" si="32"/>
        <v>0</v>
      </c>
      <c r="N265" s="156"/>
      <c r="O265" s="153" t="str">
        <f t="shared" si="31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115"/>
      <c r="I266" s="115"/>
      <c r="J266" s="180" t="str">
        <f t="shared" si="30"/>
        <v xml:space="preserve"> </v>
      </c>
      <c r="K266" s="156">
        <v>0</v>
      </c>
      <c r="L266" s="156"/>
      <c r="M266" s="115">
        <f t="shared" si="32"/>
        <v>0</v>
      </c>
      <c r="N266" s="156"/>
      <c r="O266" s="153" t="str">
        <f t="shared" si="31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115"/>
      <c r="I267" s="115"/>
      <c r="J267" s="180" t="str">
        <f t="shared" ref="J267:J271" si="44">IF(H267=0," ",I267/H267)</f>
        <v xml:space="preserve"> </v>
      </c>
      <c r="K267" s="156">
        <v>0</v>
      </c>
      <c r="L267" s="156"/>
      <c r="M267" s="115">
        <f t="shared" si="32"/>
        <v>0</v>
      </c>
      <c r="N267" s="156"/>
      <c r="O267" s="153" t="str">
        <f t="shared" ref="O267:O272" si="45">IF(M267=0," ",N267/M267)</f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115"/>
      <c r="I268" s="115"/>
      <c r="J268" s="180" t="str">
        <f t="shared" si="44"/>
        <v xml:space="preserve"> </v>
      </c>
      <c r="K268" s="156">
        <v>0</v>
      </c>
      <c r="L268" s="156"/>
      <c r="M268" s="115">
        <f t="shared" ref="M268:M271" si="46">SUM(K268:L268)</f>
        <v>0</v>
      </c>
      <c r="N268" s="156"/>
      <c r="O268" s="153" t="str">
        <f t="shared" si="45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115"/>
      <c r="I269" s="115"/>
      <c r="J269" s="180" t="str">
        <f t="shared" si="44"/>
        <v xml:space="preserve"> </v>
      </c>
      <c r="K269" s="156">
        <v>0</v>
      </c>
      <c r="L269" s="156"/>
      <c r="M269" s="115">
        <f t="shared" si="46"/>
        <v>0</v>
      </c>
      <c r="N269" s="156"/>
      <c r="O269" s="153" t="str">
        <f t="shared" si="45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115"/>
      <c r="I270" s="115"/>
      <c r="J270" s="180" t="str">
        <f t="shared" si="44"/>
        <v xml:space="preserve"> </v>
      </c>
      <c r="K270" s="156">
        <v>0</v>
      </c>
      <c r="L270" s="156"/>
      <c r="M270" s="115">
        <f t="shared" si="46"/>
        <v>0</v>
      </c>
      <c r="N270" s="156"/>
      <c r="O270" s="153" t="str">
        <f t="shared" si="45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47">G248+G249+G260</f>
        <v>0</v>
      </c>
      <c r="H271" s="116">
        <f t="shared" si="47"/>
        <v>0</v>
      </c>
      <c r="I271" s="116">
        <f t="shared" ref="I271" si="48">I248+I249+I260</f>
        <v>0</v>
      </c>
      <c r="J271" s="180" t="str">
        <f t="shared" si="44"/>
        <v xml:space="preserve"> </v>
      </c>
      <c r="K271" s="156">
        <v>0</v>
      </c>
      <c r="L271" s="156"/>
      <c r="M271" s="115">
        <f t="shared" si="46"/>
        <v>0</v>
      </c>
      <c r="N271" s="156"/>
      <c r="O271" s="153" t="str">
        <f t="shared" si="45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610</v>
      </c>
      <c r="G272" s="78">
        <f t="shared" ref="G272:N272" si="49">G50+G86+G184+G214+G223+G247+G271</f>
        <v>3854</v>
      </c>
      <c r="H272" s="116">
        <f t="shared" si="49"/>
        <v>4464</v>
      </c>
      <c r="I272" s="116">
        <f t="shared" si="49"/>
        <v>4474</v>
      </c>
      <c r="J272" s="116" t="e">
        <f t="shared" si="49"/>
        <v>#VALUE!</v>
      </c>
      <c r="K272" s="116">
        <v>50</v>
      </c>
      <c r="L272" s="116">
        <f t="shared" si="49"/>
        <v>0</v>
      </c>
      <c r="M272" s="116">
        <f t="shared" si="49"/>
        <v>950</v>
      </c>
      <c r="N272" s="116">
        <f t="shared" si="49"/>
        <v>781</v>
      </c>
      <c r="O272" s="153">
        <f t="shared" si="45"/>
        <v>0.82210526315789478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>
        <v>1080</v>
      </c>
      <c r="G277" s="58">
        <v>-279</v>
      </c>
      <c r="H277" s="115">
        <f>SUM(F277:G277)</f>
        <v>801</v>
      </c>
      <c r="I277" s="156">
        <v>801</v>
      </c>
      <c r="J277" s="180">
        <f t="shared" ref="J277:J340" si="50">IF(H277=0," ",I277/H277)</f>
        <v>1</v>
      </c>
      <c r="K277" s="156">
        <v>1350</v>
      </c>
      <c r="L277" s="156"/>
      <c r="M277" s="115">
        <f>SUM(K277:L277)</f>
        <v>1350</v>
      </c>
      <c r="N277" s="197">
        <v>882</v>
      </c>
      <c r="O277" s="153">
        <f t="shared" ref="O277:O340" si="51">IF(M277=0," ",N277/M277)</f>
        <v>0.65333333333333332</v>
      </c>
    </row>
    <row r="278" spans="1:15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58"/>
      <c r="H278" s="115"/>
      <c r="I278" s="156"/>
      <c r="J278" s="180" t="str">
        <f t="shared" si="50"/>
        <v xml:space="preserve"> </v>
      </c>
      <c r="K278" s="156">
        <v>0</v>
      </c>
      <c r="L278" s="156"/>
      <c r="M278" s="115">
        <f t="shared" ref="M278:M341" si="52">SUM(K278:L278)</f>
        <v>0</v>
      </c>
      <c r="N278" s="156"/>
      <c r="O278" s="153" t="str">
        <f t="shared" si="51"/>
        <v xml:space="preserve"> </v>
      </c>
    </row>
    <row r="279" spans="1:15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58"/>
      <c r="H279" s="115"/>
      <c r="I279" s="156"/>
      <c r="J279" s="180" t="str">
        <f t="shared" si="50"/>
        <v xml:space="preserve"> </v>
      </c>
      <c r="K279" s="156">
        <v>0</v>
      </c>
      <c r="L279" s="156"/>
      <c r="M279" s="115">
        <f t="shared" si="52"/>
        <v>0</v>
      </c>
      <c r="N279" s="156"/>
      <c r="O279" s="153" t="str">
        <f t="shared" si="51"/>
        <v xml:space="preserve"> </v>
      </c>
    </row>
    <row r="280" spans="1:15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58"/>
      <c r="H280" s="115"/>
      <c r="I280" s="156"/>
      <c r="J280" s="180" t="str">
        <f t="shared" si="50"/>
        <v xml:space="preserve"> </v>
      </c>
      <c r="K280" s="156">
        <v>0</v>
      </c>
      <c r="L280" s="156"/>
      <c r="M280" s="115">
        <f t="shared" si="52"/>
        <v>0</v>
      </c>
      <c r="N280" s="156"/>
      <c r="O280" s="153" t="str">
        <f t="shared" si="51"/>
        <v xml:space="preserve"> </v>
      </c>
    </row>
    <row r="281" spans="1:15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58"/>
      <c r="H281" s="115"/>
      <c r="I281" s="156"/>
      <c r="J281" s="180" t="str">
        <f t="shared" si="50"/>
        <v xml:space="preserve"> </v>
      </c>
      <c r="K281" s="156">
        <v>0</v>
      </c>
      <c r="L281" s="156"/>
      <c r="M281" s="115">
        <f t="shared" si="52"/>
        <v>0</v>
      </c>
      <c r="N281" s="156"/>
      <c r="O281" s="153" t="str">
        <f t="shared" si="51"/>
        <v xml:space="preserve"> </v>
      </c>
    </row>
    <row r="282" spans="1:15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58"/>
      <c r="H282" s="115"/>
      <c r="I282" s="156"/>
      <c r="J282" s="180" t="str">
        <f t="shared" si="50"/>
        <v xml:space="preserve"> </v>
      </c>
      <c r="K282" s="156">
        <v>0</v>
      </c>
      <c r="L282" s="156"/>
      <c r="M282" s="115">
        <f t="shared" si="52"/>
        <v>0</v>
      </c>
      <c r="N282" s="156"/>
      <c r="O282" s="153" t="str">
        <f t="shared" si="51"/>
        <v xml:space="preserve"> </v>
      </c>
    </row>
    <row r="283" spans="1:15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>
        <v>60</v>
      </c>
      <c r="G283" s="58">
        <v>-30</v>
      </c>
      <c r="H283" s="115">
        <f t="shared" ref="H283:H285" si="53">SUM(F283:G283)</f>
        <v>30</v>
      </c>
      <c r="I283" s="156">
        <v>33</v>
      </c>
      <c r="J283" s="180">
        <f t="shared" si="50"/>
        <v>1.1000000000000001</v>
      </c>
      <c r="K283" s="156">
        <v>60</v>
      </c>
      <c r="L283" s="156"/>
      <c r="M283" s="115">
        <f t="shared" si="52"/>
        <v>60</v>
      </c>
      <c r="N283" s="156">
        <v>45</v>
      </c>
      <c r="O283" s="153">
        <f t="shared" si="51"/>
        <v>0.75</v>
      </c>
    </row>
    <row r="284" spans="1:15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58"/>
      <c r="H284" s="115"/>
      <c r="I284" s="156"/>
      <c r="J284" s="180" t="str">
        <f t="shared" si="50"/>
        <v xml:space="preserve"> </v>
      </c>
      <c r="K284" s="156">
        <v>0</v>
      </c>
      <c r="L284" s="156"/>
      <c r="M284" s="115">
        <f t="shared" si="52"/>
        <v>0</v>
      </c>
      <c r="N284" s="156"/>
      <c r="O284" s="153" t="str">
        <f t="shared" si="51"/>
        <v xml:space="preserve"> </v>
      </c>
    </row>
    <row r="285" spans="1:15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>
        <f>50+60</f>
        <v>110</v>
      </c>
      <c r="G285" s="58">
        <v>-83</v>
      </c>
      <c r="H285" s="115">
        <f t="shared" si="53"/>
        <v>27</v>
      </c>
      <c r="I285" s="156">
        <v>27</v>
      </c>
      <c r="J285" s="180">
        <f t="shared" si="50"/>
        <v>1</v>
      </c>
      <c r="K285" s="156">
        <v>95</v>
      </c>
      <c r="L285" s="156"/>
      <c r="M285" s="115">
        <f t="shared" si="52"/>
        <v>95</v>
      </c>
      <c r="N285" s="156">
        <v>20</v>
      </c>
      <c r="O285" s="153">
        <f t="shared" si="51"/>
        <v>0.21052631578947367</v>
      </c>
    </row>
    <row r="286" spans="1:15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58"/>
      <c r="H286" s="115"/>
      <c r="I286" s="156"/>
      <c r="J286" s="180" t="str">
        <f t="shared" si="50"/>
        <v xml:space="preserve"> </v>
      </c>
      <c r="K286" s="156">
        <v>5</v>
      </c>
      <c r="L286" s="156"/>
      <c r="M286" s="115">
        <f t="shared" si="52"/>
        <v>5</v>
      </c>
      <c r="N286" s="156">
        <v>5</v>
      </c>
      <c r="O286" s="153">
        <f t="shared" si="51"/>
        <v>1</v>
      </c>
    </row>
    <row r="287" spans="1:15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58"/>
      <c r="H287" s="115"/>
      <c r="I287" s="156"/>
      <c r="J287" s="180" t="str">
        <f t="shared" si="50"/>
        <v xml:space="preserve"> </v>
      </c>
      <c r="K287" s="156">
        <v>0</v>
      </c>
      <c r="L287" s="156"/>
      <c r="M287" s="115">
        <f t="shared" si="52"/>
        <v>0</v>
      </c>
      <c r="N287" s="156"/>
      <c r="O287" s="153" t="str">
        <f t="shared" si="51"/>
        <v xml:space="preserve"> </v>
      </c>
    </row>
    <row r="288" spans="1:15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58"/>
      <c r="H288" s="115"/>
      <c r="I288" s="156"/>
      <c r="J288" s="180" t="str">
        <f t="shared" si="50"/>
        <v xml:space="preserve"> </v>
      </c>
      <c r="K288" s="156">
        <v>0</v>
      </c>
      <c r="L288" s="156"/>
      <c r="M288" s="115">
        <f t="shared" si="52"/>
        <v>0</v>
      </c>
      <c r="N288" s="156"/>
      <c r="O288" s="153" t="str">
        <f t="shared" si="51"/>
        <v xml:space="preserve"> </v>
      </c>
    </row>
    <row r="289" spans="1:15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58">
        <v>37</v>
      </c>
      <c r="H289" s="115">
        <v>37</v>
      </c>
      <c r="I289" s="156">
        <v>37</v>
      </c>
      <c r="J289" s="180">
        <f t="shared" si="50"/>
        <v>1</v>
      </c>
      <c r="K289" s="156">
        <v>88</v>
      </c>
      <c r="L289" s="156"/>
      <c r="M289" s="115">
        <f t="shared" si="52"/>
        <v>88</v>
      </c>
      <c r="N289" s="156">
        <v>88</v>
      </c>
      <c r="O289" s="153">
        <f t="shared" si="51"/>
        <v>1</v>
      </c>
    </row>
    <row r="290" spans="1:15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58"/>
      <c r="H290" s="115"/>
      <c r="I290" s="156"/>
      <c r="J290" s="180" t="str">
        <f t="shared" si="50"/>
        <v xml:space="preserve"> </v>
      </c>
      <c r="K290" s="156">
        <v>0</v>
      </c>
      <c r="L290" s="156"/>
      <c r="M290" s="115">
        <f t="shared" si="52"/>
        <v>0</v>
      </c>
      <c r="N290" s="156"/>
      <c r="O290" s="153" t="str">
        <f t="shared" si="51"/>
        <v xml:space="preserve"> </v>
      </c>
    </row>
    <row r="291" spans="1:15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1250</v>
      </c>
      <c r="G291" s="59">
        <f t="shared" ref="G291:N291" si="54">SUM(G277:G289)</f>
        <v>-355</v>
      </c>
      <c r="H291" s="116">
        <f t="shared" si="54"/>
        <v>895</v>
      </c>
      <c r="I291" s="116">
        <f t="shared" si="54"/>
        <v>898</v>
      </c>
      <c r="J291" s="116">
        <f t="shared" si="54"/>
        <v>4.0999999999999996</v>
      </c>
      <c r="K291" s="116">
        <f t="shared" si="54"/>
        <v>1598</v>
      </c>
      <c r="L291" s="116">
        <f t="shared" si="54"/>
        <v>0</v>
      </c>
      <c r="M291" s="116">
        <f t="shared" si="54"/>
        <v>1598</v>
      </c>
      <c r="N291" s="116">
        <f t="shared" si="54"/>
        <v>1040</v>
      </c>
      <c r="O291" s="153">
        <f t="shared" si="51"/>
        <v>0.6508135168961201</v>
      </c>
    </row>
    <row r="292" spans="1:15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58"/>
      <c r="H292" s="115"/>
      <c r="I292" s="156"/>
      <c r="J292" s="180" t="str">
        <f t="shared" si="50"/>
        <v xml:space="preserve"> </v>
      </c>
      <c r="K292" s="156">
        <v>0</v>
      </c>
      <c r="L292" s="156"/>
      <c r="M292" s="115">
        <f t="shared" si="52"/>
        <v>0</v>
      </c>
      <c r="N292" s="156"/>
      <c r="O292" s="153" t="str">
        <f t="shared" si="51"/>
        <v xml:space="preserve"> </v>
      </c>
    </row>
    <row r="293" spans="1:15" ht="25.5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58"/>
      <c r="H293" s="115"/>
      <c r="I293" s="156"/>
      <c r="J293" s="180" t="str">
        <f t="shared" si="50"/>
        <v xml:space="preserve"> </v>
      </c>
      <c r="K293" s="156">
        <v>0</v>
      </c>
      <c r="L293" s="156"/>
      <c r="M293" s="115">
        <f t="shared" si="52"/>
        <v>0</v>
      </c>
      <c r="N293" s="156"/>
      <c r="O293" s="153" t="str">
        <f t="shared" si="51"/>
        <v xml:space="preserve"> </v>
      </c>
    </row>
    <row r="294" spans="1:15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58">
        <v>85</v>
      </c>
      <c r="H294" s="115">
        <v>85</v>
      </c>
      <c r="I294" s="156">
        <v>85</v>
      </c>
      <c r="J294" s="180">
        <f t="shared" si="50"/>
        <v>1</v>
      </c>
      <c r="K294" s="156">
        <v>35</v>
      </c>
      <c r="L294" s="156"/>
      <c r="M294" s="115">
        <f t="shared" si="52"/>
        <v>35</v>
      </c>
      <c r="N294" s="156">
        <v>35</v>
      </c>
      <c r="O294" s="153">
        <f t="shared" si="51"/>
        <v>1</v>
      </c>
    </row>
    <row r="295" spans="1:15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55">SUM(G292:G294)</f>
        <v>85</v>
      </c>
      <c r="H295" s="116">
        <f t="shared" si="55"/>
        <v>85</v>
      </c>
      <c r="I295" s="116">
        <f t="shared" ref="I295:N295" si="56">SUM(I292:I294)</f>
        <v>85</v>
      </c>
      <c r="J295" s="116">
        <f t="shared" si="56"/>
        <v>1</v>
      </c>
      <c r="K295" s="116">
        <f t="shared" si="56"/>
        <v>35</v>
      </c>
      <c r="L295" s="116">
        <f t="shared" si="56"/>
        <v>0</v>
      </c>
      <c r="M295" s="116">
        <f t="shared" si="56"/>
        <v>35</v>
      </c>
      <c r="N295" s="116">
        <f t="shared" si="56"/>
        <v>35</v>
      </c>
      <c r="O295" s="153">
        <f t="shared" si="51"/>
        <v>1</v>
      </c>
    </row>
    <row r="296" spans="1:15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1250</v>
      </c>
      <c r="G296" s="59">
        <f t="shared" ref="G296:H296" si="57">G291+G295</f>
        <v>-270</v>
      </c>
      <c r="H296" s="116">
        <f t="shared" si="57"/>
        <v>980</v>
      </c>
      <c r="I296" s="116">
        <f t="shared" ref="I296:N296" si="58">I291+I295</f>
        <v>983</v>
      </c>
      <c r="J296" s="116">
        <f t="shared" si="58"/>
        <v>5.0999999999999996</v>
      </c>
      <c r="K296" s="116">
        <f t="shared" si="58"/>
        <v>1633</v>
      </c>
      <c r="L296" s="116">
        <f t="shared" si="58"/>
        <v>0</v>
      </c>
      <c r="M296" s="116">
        <f t="shared" si="58"/>
        <v>1633</v>
      </c>
      <c r="N296" s="116">
        <f t="shared" si="58"/>
        <v>1075</v>
      </c>
      <c r="O296" s="153">
        <f t="shared" si="51"/>
        <v>0.65829761175750157</v>
      </c>
    </row>
    <row r="297" spans="1:15" ht="25.5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313</v>
      </c>
      <c r="G297" s="59">
        <f t="shared" ref="G297:H297" si="59">SUM(G298:G304)</f>
        <v>39</v>
      </c>
      <c r="H297" s="116">
        <f t="shared" si="59"/>
        <v>352</v>
      </c>
      <c r="I297" s="116">
        <f t="shared" ref="I297:N297" si="60">SUM(I298:I304)</f>
        <v>285</v>
      </c>
      <c r="J297" s="116">
        <f t="shared" si="60"/>
        <v>2.7705479452054793</v>
      </c>
      <c r="K297" s="116">
        <f t="shared" si="60"/>
        <v>415</v>
      </c>
      <c r="L297" s="116">
        <f t="shared" si="60"/>
        <v>0</v>
      </c>
      <c r="M297" s="116">
        <f t="shared" si="60"/>
        <v>415</v>
      </c>
      <c r="N297" s="116">
        <f t="shared" si="60"/>
        <v>276</v>
      </c>
      <c r="O297" s="153">
        <f t="shared" si="51"/>
        <v>0.66506024096385541</v>
      </c>
    </row>
    <row r="298" spans="1:15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>
        <v>292</v>
      </c>
      <c r="G298" s="58"/>
      <c r="H298" s="115">
        <f>SUM(F298:G298)</f>
        <v>292</v>
      </c>
      <c r="I298" s="156">
        <v>225</v>
      </c>
      <c r="J298" s="180">
        <f t="shared" si="50"/>
        <v>0.77054794520547942</v>
      </c>
      <c r="K298" s="156">
        <v>365</v>
      </c>
      <c r="L298" s="156"/>
      <c r="M298" s="115">
        <f t="shared" si="52"/>
        <v>365</v>
      </c>
      <c r="N298" s="156">
        <v>258</v>
      </c>
      <c r="O298" s="153">
        <f t="shared" si="51"/>
        <v>0.70684931506849313</v>
      </c>
    </row>
    <row r="299" spans="1:15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58"/>
      <c r="H299" s="115"/>
      <c r="I299" s="156"/>
      <c r="J299" s="180" t="str">
        <f t="shared" si="50"/>
        <v xml:space="preserve"> </v>
      </c>
      <c r="K299" s="156">
        <v>0</v>
      </c>
      <c r="L299" s="156"/>
      <c r="M299" s="115">
        <f t="shared" si="52"/>
        <v>0</v>
      </c>
      <c r="N299" s="156"/>
      <c r="O299" s="153" t="str">
        <f t="shared" si="51"/>
        <v xml:space="preserve"> </v>
      </c>
    </row>
    <row r="300" spans="1:15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58"/>
      <c r="H300" s="115"/>
      <c r="I300" s="156"/>
      <c r="J300" s="180" t="str">
        <f t="shared" si="50"/>
        <v xml:space="preserve"> </v>
      </c>
      <c r="K300" s="156">
        <v>0</v>
      </c>
      <c r="L300" s="156"/>
      <c r="M300" s="115">
        <f t="shared" si="52"/>
        <v>0</v>
      </c>
      <c r="N300" s="156"/>
      <c r="O300" s="153" t="str">
        <f t="shared" si="51"/>
        <v xml:space="preserve"> </v>
      </c>
    </row>
    <row r="301" spans="1:15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>
        <v>10</v>
      </c>
      <c r="G301" s="58">
        <v>26</v>
      </c>
      <c r="H301" s="115">
        <f t="shared" ref="H301:H306" si="61">SUM(F301:G301)</f>
        <v>36</v>
      </c>
      <c r="I301" s="156">
        <v>36</v>
      </c>
      <c r="J301" s="180">
        <f t="shared" si="50"/>
        <v>1</v>
      </c>
      <c r="K301" s="156">
        <v>30</v>
      </c>
      <c r="L301" s="156"/>
      <c r="M301" s="115">
        <f t="shared" si="52"/>
        <v>30</v>
      </c>
      <c r="N301" s="156">
        <v>9</v>
      </c>
      <c r="O301" s="153">
        <f t="shared" si="51"/>
        <v>0.3</v>
      </c>
    </row>
    <row r="302" spans="1:15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58"/>
      <c r="H302" s="115"/>
      <c r="I302" s="156"/>
      <c r="J302" s="180" t="str">
        <f t="shared" si="50"/>
        <v xml:space="preserve"> </v>
      </c>
      <c r="K302" s="156">
        <v>0</v>
      </c>
      <c r="L302" s="156"/>
      <c r="M302" s="115">
        <f t="shared" si="52"/>
        <v>0</v>
      </c>
      <c r="N302" s="156"/>
      <c r="O302" s="153" t="str">
        <f t="shared" si="51"/>
        <v xml:space="preserve"> </v>
      </c>
    </row>
    <row r="303" spans="1:15" ht="38.25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58"/>
      <c r="H303" s="115"/>
      <c r="I303" s="156"/>
      <c r="J303" s="180" t="str">
        <f t="shared" si="50"/>
        <v xml:space="preserve"> </v>
      </c>
      <c r="K303" s="156">
        <v>0</v>
      </c>
      <c r="L303" s="156"/>
      <c r="M303" s="115">
        <f t="shared" si="52"/>
        <v>0</v>
      </c>
      <c r="N303" s="156"/>
      <c r="O303" s="153" t="str">
        <f t="shared" si="51"/>
        <v xml:space="preserve"> </v>
      </c>
    </row>
    <row r="304" spans="1:15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>
        <v>11</v>
      </c>
      <c r="G304" s="58">
        <v>13</v>
      </c>
      <c r="H304" s="115">
        <f t="shared" si="61"/>
        <v>24</v>
      </c>
      <c r="I304" s="156">
        <v>24</v>
      </c>
      <c r="J304" s="180">
        <f t="shared" si="50"/>
        <v>1</v>
      </c>
      <c r="K304" s="156">
        <v>20</v>
      </c>
      <c r="L304" s="156"/>
      <c r="M304" s="115">
        <f t="shared" si="52"/>
        <v>20</v>
      </c>
      <c r="N304" s="156">
        <v>9</v>
      </c>
      <c r="O304" s="153">
        <f t="shared" si="51"/>
        <v>0.45</v>
      </c>
    </row>
    <row r="305" spans="1:15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58">
        <v>3</v>
      </c>
      <c r="H305" s="115">
        <v>3</v>
      </c>
      <c r="I305" s="156">
        <v>3</v>
      </c>
      <c r="J305" s="180">
        <f t="shared" si="50"/>
        <v>1</v>
      </c>
      <c r="K305" s="156">
        <v>4</v>
      </c>
      <c r="L305" s="156">
        <v>12</v>
      </c>
      <c r="M305" s="115">
        <f t="shared" si="52"/>
        <v>16</v>
      </c>
      <c r="N305" s="156">
        <v>16</v>
      </c>
      <c r="O305" s="153">
        <f t="shared" si="51"/>
        <v>1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>
        <v>222</v>
      </c>
      <c r="G306" s="58"/>
      <c r="H306" s="115">
        <f t="shared" si="61"/>
        <v>222</v>
      </c>
      <c r="I306" s="156">
        <v>222</v>
      </c>
      <c r="J306" s="180">
        <f t="shared" si="50"/>
        <v>1</v>
      </c>
      <c r="K306" s="156">
        <v>196</v>
      </c>
      <c r="L306" s="156"/>
      <c r="M306" s="115">
        <f t="shared" si="52"/>
        <v>196</v>
      </c>
      <c r="N306" s="156">
        <v>117</v>
      </c>
      <c r="O306" s="153">
        <f t="shared" si="51"/>
        <v>0.59693877551020413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115"/>
      <c r="I307" s="156"/>
      <c r="J307" s="180" t="str">
        <f t="shared" si="50"/>
        <v xml:space="preserve"> </v>
      </c>
      <c r="K307" s="156">
        <v>0</v>
      </c>
      <c r="L307" s="156"/>
      <c r="M307" s="115">
        <f t="shared" si="52"/>
        <v>0</v>
      </c>
      <c r="N307" s="156"/>
      <c r="O307" s="153" t="str">
        <f t="shared" si="51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222</v>
      </c>
      <c r="G308" s="59">
        <f t="shared" ref="G308:N308" si="62">SUM(G305:G307)</f>
        <v>3</v>
      </c>
      <c r="H308" s="116">
        <f t="shared" si="62"/>
        <v>225</v>
      </c>
      <c r="I308" s="116">
        <f t="shared" si="62"/>
        <v>225</v>
      </c>
      <c r="J308" s="116">
        <f t="shared" si="62"/>
        <v>2</v>
      </c>
      <c r="K308" s="116">
        <f t="shared" si="62"/>
        <v>200</v>
      </c>
      <c r="L308" s="116">
        <f t="shared" si="62"/>
        <v>12</v>
      </c>
      <c r="M308" s="116">
        <f t="shared" si="62"/>
        <v>212</v>
      </c>
      <c r="N308" s="116">
        <f t="shared" si="62"/>
        <v>133</v>
      </c>
      <c r="O308" s="153">
        <f t="shared" si="51"/>
        <v>0.62735849056603776</v>
      </c>
    </row>
    <row r="309" spans="1:15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>
        <v>100</v>
      </c>
      <c r="G309" s="58">
        <v>23</v>
      </c>
      <c r="H309" s="115">
        <f>SUM(F309:G309)</f>
        <v>123</v>
      </c>
      <c r="I309" s="156">
        <v>123</v>
      </c>
      <c r="J309" s="180">
        <f t="shared" si="50"/>
        <v>1</v>
      </c>
      <c r="K309" s="156">
        <v>120</v>
      </c>
      <c r="L309" s="156"/>
      <c r="M309" s="115">
        <f t="shared" si="52"/>
        <v>120</v>
      </c>
      <c r="N309" s="156">
        <v>96</v>
      </c>
      <c r="O309" s="153">
        <f t="shared" si="51"/>
        <v>0.8</v>
      </c>
    </row>
    <row r="310" spans="1:15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>
        <v>80</v>
      </c>
      <c r="G310" s="58">
        <v>-38</v>
      </c>
      <c r="H310" s="115">
        <f>SUM(F310:G310)</f>
        <v>42</v>
      </c>
      <c r="I310" s="156">
        <v>42</v>
      </c>
      <c r="J310" s="180">
        <f t="shared" si="50"/>
        <v>1</v>
      </c>
      <c r="K310" s="156">
        <v>70</v>
      </c>
      <c r="L310" s="156"/>
      <c r="M310" s="115">
        <f t="shared" si="52"/>
        <v>70</v>
      </c>
      <c r="N310" s="156">
        <v>34</v>
      </c>
      <c r="O310" s="153">
        <f t="shared" si="51"/>
        <v>0.48571428571428571</v>
      </c>
    </row>
    <row r="311" spans="1:15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180</v>
      </c>
      <c r="G311" s="59">
        <f t="shared" ref="G311:N311" si="63">SUM(G309:G310)</f>
        <v>-15</v>
      </c>
      <c r="H311" s="116">
        <f t="shared" si="63"/>
        <v>165</v>
      </c>
      <c r="I311" s="116">
        <f t="shared" si="63"/>
        <v>165</v>
      </c>
      <c r="J311" s="116">
        <f t="shared" si="63"/>
        <v>2</v>
      </c>
      <c r="K311" s="116">
        <f t="shared" si="63"/>
        <v>190</v>
      </c>
      <c r="L311" s="116">
        <f t="shared" si="63"/>
        <v>0</v>
      </c>
      <c r="M311" s="116">
        <f t="shared" si="63"/>
        <v>190</v>
      </c>
      <c r="N311" s="116">
        <f t="shared" si="63"/>
        <v>130</v>
      </c>
      <c r="O311" s="153">
        <f t="shared" si="51"/>
        <v>0.68421052631578949</v>
      </c>
    </row>
    <row r="312" spans="1:15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>
        <v>760</v>
      </c>
      <c r="G312" s="58">
        <v>-145</v>
      </c>
      <c r="H312" s="115">
        <f>SUM(F312:G312)</f>
        <v>615</v>
      </c>
      <c r="I312" s="156">
        <v>613</v>
      </c>
      <c r="J312" s="180">
        <f t="shared" si="50"/>
        <v>0.99674796747967476</v>
      </c>
      <c r="K312" s="156">
        <v>700</v>
      </c>
      <c r="L312" s="156"/>
      <c r="M312" s="115">
        <f t="shared" si="52"/>
        <v>700</v>
      </c>
      <c r="N312" s="156">
        <v>466</v>
      </c>
      <c r="O312" s="153">
        <f t="shared" si="51"/>
        <v>0.6657142857142857</v>
      </c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115">
        <f t="shared" ref="H313:H320" si="64">SUM(F313:G313)</f>
        <v>0</v>
      </c>
      <c r="I313" s="156"/>
      <c r="J313" s="180" t="str">
        <f t="shared" si="50"/>
        <v xml:space="preserve"> </v>
      </c>
      <c r="K313" s="156">
        <v>0</v>
      </c>
      <c r="L313" s="156"/>
      <c r="M313" s="115">
        <f t="shared" si="52"/>
        <v>0</v>
      </c>
      <c r="N313" s="156"/>
      <c r="O313" s="153" t="str">
        <f t="shared" si="51"/>
        <v xml:space="preserve"> </v>
      </c>
    </row>
    <row r="314" spans="1:15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>
        <v>16</v>
      </c>
      <c r="H314" s="115">
        <f t="shared" si="64"/>
        <v>16</v>
      </c>
      <c r="I314" s="156">
        <v>16</v>
      </c>
      <c r="J314" s="180">
        <f t="shared" si="50"/>
        <v>1</v>
      </c>
      <c r="K314" s="156">
        <v>0</v>
      </c>
      <c r="L314" s="156"/>
      <c r="M314" s="115">
        <f t="shared" si="52"/>
        <v>0</v>
      </c>
      <c r="N314" s="156"/>
      <c r="O314" s="153" t="str">
        <f t="shared" si="51"/>
        <v xml:space="preserve"> </v>
      </c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115">
        <f t="shared" si="64"/>
        <v>0</v>
      </c>
      <c r="I315" s="156"/>
      <c r="J315" s="180" t="str">
        <f t="shared" si="50"/>
        <v xml:space="preserve"> </v>
      </c>
      <c r="K315" s="156">
        <v>0</v>
      </c>
      <c r="L315" s="156"/>
      <c r="M315" s="115">
        <f t="shared" si="52"/>
        <v>0</v>
      </c>
      <c r="N315" s="156"/>
      <c r="O315" s="153" t="str">
        <f t="shared" si="51"/>
        <v xml:space="preserve"> </v>
      </c>
    </row>
    <row r="316" spans="1:15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>
        <v>100</v>
      </c>
      <c r="G316" s="58">
        <v>261</v>
      </c>
      <c r="H316" s="115">
        <f t="shared" si="64"/>
        <v>361</v>
      </c>
      <c r="I316" s="156">
        <v>361</v>
      </c>
      <c r="J316" s="180">
        <f t="shared" si="50"/>
        <v>1</v>
      </c>
      <c r="K316" s="156">
        <v>110</v>
      </c>
      <c r="L316" s="156">
        <v>14</v>
      </c>
      <c r="M316" s="115">
        <f t="shared" si="52"/>
        <v>124</v>
      </c>
      <c r="N316" s="156">
        <v>124</v>
      </c>
      <c r="O316" s="153">
        <f t="shared" si="51"/>
        <v>1</v>
      </c>
    </row>
    <row r="317" spans="1:15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115"/>
      <c r="I317" s="156"/>
      <c r="J317" s="180" t="str">
        <f t="shared" si="50"/>
        <v xml:space="preserve"> </v>
      </c>
      <c r="K317" s="156">
        <v>0</v>
      </c>
      <c r="L317" s="156"/>
      <c r="M317" s="115">
        <f t="shared" si="52"/>
        <v>0</v>
      </c>
      <c r="N317" s="156"/>
      <c r="O317" s="153" t="str">
        <f t="shared" si="51"/>
        <v xml:space="preserve"> </v>
      </c>
    </row>
    <row r="318" spans="1:15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115"/>
      <c r="I318" s="156"/>
      <c r="J318" s="180" t="str">
        <f t="shared" si="50"/>
        <v xml:space="preserve"> </v>
      </c>
      <c r="K318" s="156">
        <v>0</v>
      </c>
      <c r="L318" s="156"/>
      <c r="M318" s="115">
        <f t="shared" si="52"/>
        <v>0</v>
      </c>
      <c r="N318" s="156"/>
      <c r="O318" s="153" t="str">
        <f t="shared" si="51"/>
        <v xml:space="preserve"> </v>
      </c>
    </row>
    <row r="319" spans="1:15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115"/>
      <c r="I319" s="156"/>
      <c r="J319" s="180" t="str">
        <f t="shared" si="50"/>
        <v xml:space="preserve"> </v>
      </c>
      <c r="K319" s="156">
        <v>0</v>
      </c>
      <c r="L319" s="156"/>
      <c r="M319" s="115">
        <f t="shared" si="52"/>
        <v>0</v>
      </c>
      <c r="N319" s="156"/>
      <c r="O319" s="153" t="str">
        <f t="shared" si="51"/>
        <v xml:space="preserve"> 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>
        <v>500</v>
      </c>
      <c r="G320" s="58">
        <v>-94</v>
      </c>
      <c r="H320" s="115">
        <f t="shared" si="64"/>
        <v>406</v>
      </c>
      <c r="I320" s="156">
        <v>406</v>
      </c>
      <c r="J320" s="180">
        <f t="shared" si="50"/>
        <v>1</v>
      </c>
      <c r="K320" s="156">
        <v>500</v>
      </c>
      <c r="L320" s="156"/>
      <c r="M320" s="115">
        <f t="shared" si="52"/>
        <v>500</v>
      </c>
      <c r="N320" s="156">
        <v>87</v>
      </c>
      <c r="O320" s="153">
        <f t="shared" si="51"/>
        <v>0.17399999999999999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15"/>
      <c r="I321" s="156"/>
      <c r="J321" s="180" t="str">
        <f t="shared" si="50"/>
        <v xml:space="preserve"> </v>
      </c>
      <c r="K321" s="156">
        <v>0</v>
      </c>
      <c r="L321" s="156"/>
      <c r="M321" s="115">
        <f t="shared" si="52"/>
        <v>0</v>
      </c>
      <c r="N321" s="156"/>
      <c r="O321" s="153" t="str">
        <f t="shared" si="51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1360</v>
      </c>
      <c r="G322" s="59">
        <f t="shared" ref="G322:N322" si="65">SUM(G312:G320)</f>
        <v>38</v>
      </c>
      <c r="H322" s="116">
        <f t="shared" si="65"/>
        <v>1398</v>
      </c>
      <c r="I322" s="116">
        <f t="shared" si="65"/>
        <v>1396</v>
      </c>
      <c r="J322" s="116">
        <f t="shared" si="65"/>
        <v>3.9967479674796746</v>
      </c>
      <c r="K322" s="116">
        <f t="shared" si="65"/>
        <v>1310</v>
      </c>
      <c r="L322" s="116">
        <f t="shared" si="65"/>
        <v>14</v>
      </c>
      <c r="M322" s="116">
        <f t="shared" si="65"/>
        <v>1324</v>
      </c>
      <c r="N322" s="116">
        <f t="shared" si="65"/>
        <v>677</v>
      </c>
      <c r="O322" s="153">
        <f t="shared" si="51"/>
        <v>0.51132930513595165</v>
      </c>
    </row>
    <row r="323" spans="1:15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>
        <v>100</v>
      </c>
      <c r="G323" s="58">
        <v>-39</v>
      </c>
      <c r="H323" s="115">
        <f>SUM(F323:G323)</f>
        <v>61</v>
      </c>
      <c r="I323" s="156">
        <v>61</v>
      </c>
      <c r="J323" s="180">
        <f t="shared" si="50"/>
        <v>1</v>
      </c>
      <c r="K323" s="156">
        <v>60</v>
      </c>
      <c r="L323" s="156"/>
      <c r="M323" s="115">
        <f t="shared" si="52"/>
        <v>60</v>
      </c>
      <c r="N323" s="156">
        <v>34</v>
      </c>
      <c r="O323" s="153">
        <f t="shared" si="51"/>
        <v>0.56666666666666665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15"/>
      <c r="I324" s="156"/>
      <c r="J324" s="180" t="str">
        <f t="shared" si="50"/>
        <v xml:space="preserve"> </v>
      </c>
      <c r="K324" s="156">
        <v>0</v>
      </c>
      <c r="L324" s="156"/>
      <c r="M324" s="115">
        <f t="shared" si="52"/>
        <v>0</v>
      </c>
      <c r="N324" s="156"/>
      <c r="O324" s="153" t="str">
        <f t="shared" si="51"/>
        <v xml:space="preserve"> </v>
      </c>
    </row>
    <row r="325" spans="1:15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100</v>
      </c>
      <c r="G325" s="59">
        <f t="shared" ref="G325:N325" si="66">SUM(G323:G324)</f>
        <v>-39</v>
      </c>
      <c r="H325" s="116">
        <f t="shared" si="66"/>
        <v>61</v>
      </c>
      <c r="I325" s="116">
        <f t="shared" si="66"/>
        <v>61</v>
      </c>
      <c r="J325" s="116">
        <f t="shared" si="66"/>
        <v>1</v>
      </c>
      <c r="K325" s="116">
        <f t="shared" si="66"/>
        <v>60</v>
      </c>
      <c r="L325" s="116">
        <f t="shared" si="66"/>
        <v>0</v>
      </c>
      <c r="M325" s="116">
        <f t="shared" si="66"/>
        <v>60</v>
      </c>
      <c r="N325" s="116">
        <f t="shared" si="66"/>
        <v>34</v>
      </c>
      <c r="O325" s="153">
        <f t="shared" si="51"/>
        <v>0.56666666666666665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>
        <v>427</v>
      </c>
      <c r="G326" s="58">
        <v>-91</v>
      </c>
      <c r="H326" s="115">
        <f>SUM(F326:G326)</f>
        <v>336</v>
      </c>
      <c r="I326" s="156">
        <v>336</v>
      </c>
      <c r="J326" s="180">
        <f t="shared" si="50"/>
        <v>1</v>
      </c>
      <c r="K326" s="156">
        <v>415</v>
      </c>
      <c r="L326" s="156"/>
      <c r="M326" s="115">
        <f t="shared" si="52"/>
        <v>415</v>
      </c>
      <c r="N326" s="156">
        <v>208</v>
      </c>
      <c r="O326" s="153">
        <f t="shared" si="51"/>
        <v>0.50120481927710847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15"/>
      <c r="I327" s="156"/>
      <c r="J327" s="180" t="str">
        <f t="shared" si="50"/>
        <v xml:space="preserve"> </v>
      </c>
      <c r="K327" s="156">
        <v>0</v>
      </c>
      <c r="L327" s="156"/>
      <c r="M327" s="115">
        <f t="shared" si="52"/>
        <v>0</v>
      </c>
      <c r="N327" s="156"/>
      <c r="O327" s="153" t="str">
        <f t="shared" si="51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15"/>
      <c r="I328" s="156"/>
      <c r="J328" s="180" t="str">
        <f t="shared" si="50"/>
        <v xml:space="preserve"> </v>
      </c>
      <c r="K328" s="156">
        <v>0</v>
      </c>
      <c r="L328" s="156"/>
      <c r="M328" s="115">
        <f t="shared" si="52"/>
        <v>0</v>
      </c>
      <c r="N328" s="156"/>
      <c r="O328" s="153" t="str">
        <f t="shared" si="51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15"/>
      <c r="I329" s="156"/>
      <c r="J329" s="180" t="str">
        <f t="shared" si="50"/>
        <v xml:space="preserve"> </v>
      </c>
      <c r="K329" s="156">
        <v>0</v>
      </c>
      <c r="L329" s="156"/>
      <c r="M329" s="115">
        <f t="shared" si="52"/>
        <v>0</v>
      </c>
      <c r="N329" s="156"/>
      <c r="O329" s="153" t="str">
        <f t="shared" si="51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15"/>
      <c r="I330" s="156"/>
      <c r="J330" s="180" t="str">
        <f t="shared" si="50"/>
        <v xml:space="preserve"> </v>
      </c>
      <c r="K330" s="156">
        <v>0</v>
      </c>
      <c r="L330" s="156"/>
      <c r="M330" s="115">
        <f t="shared" si="52"/>
        <v>0</v>
      </c>
      <c r="N330" s="156"/>
      <c r="O330" s="153" t="str">
        <f t="shared" si="51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15"/>
      <c r="I331" s="156"/>
      <c r="J331" s="180" t="str">
        <f t="shared" si="50"/>
        <v xml:space="preserve"> </v>
      </c>
      <c r="K331" s="156">
        <v>0</v>
      </c>
      <c r="L331" s="156"/>
      <c r="M331" s="115">
        <f t="shared" si="52"/>
        <v>0</v>
      </c>
      <c r="N331" s="156"/>
      <c r="O331" s="153" t="str">
        <f t="shared" si="51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15"/>
      <c r="I332" s="156"/>
      <c r="J332" s="180" t="str">
        <f t="shared" si="50"/>
        <v xml:space="preserve"> </v>
      </c>
      <c r="K332" s="156">
        <v>0</v>
      </c>
      <c r="L332" s="156"/>
      <c r="M332" s="115">
        <f t="shared" si="52"/>
        <v>0</v>
      </c>
      <c r="N332" s="156"/>
      <c r="O332" s="153" t="str">
        <f t="shared" si="51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15"/>
      <c r="I333" s="156"/>
      <c r="J333" s="180" t="str">
        <f t="shared" si="50"/>
        <v xml:space="preserve"> </v>
      </c>
      <c r="K333" s="156">
        <v>0</v>
      </c>
      <c r="L333" s="156"/>
      <c r="M333" s="115">
        <f t="shared" si="52"/>
        <v>0</v>
      </c>
      <c r="N333" s="156"/>
      <c r="O333" s="153" t="str">
        <f t="shared" si="51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15"/>
      <c r="I334" s="156"/>
      <c r="J334" s="180" t="str">
        <f t="shared" si="50"/>
        <v xml:space="preserve"> </v>
      </c>
      <c r="K334" s="156">
        <v>0</v>
      </c>
      <c r="L334" s="156"/>
      <c r="M334" s="115">
        <f t="shared" si="52"/>
        <v>0</v>
      </c>
      <c r="N334" s="156"/>
      <c r="O334" s="153" t="str">
        <f t="shared" si="51"/>
        <v xml:space="preserve"> </v>
      </c>
    </row>
    <row r="335" spans="1:15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15"/>
      <c r="I335" s="156"/>
      <c r="J335" s="180" t="str">
        <f t="shared" si="50"/>
        <v xml:space="preserve"> </v>
      </c>
      <c r="K335" s="156">
        <v>20</v>
      </c>
      <c r="L335" s="156"/>
      <c r="M335" s="115">
        <f t="shared" si="52"/>
        <v>20</v>
      </c>
      <c r="N335" s="156">
        <v>18</v>
      </c>
      <c r="O335" s="153">
        <f t="shared" si="51"/>
        <v>0.9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427</v>
      </c>
      <c r="G336" s="59">
        <f t="shared" ref="G336" si="67">G326+G327+G328+G331+G335</f>
        <v>-91</v>
      </c>
      <c r="H336" s="116">
        <f>H326+H327+H328+H331+H335</f>
        <v>336</v>
      </c>
      <c r="I336" s="116">
        <f t="shared" ref="I336:M336" si="68">I326+I327+I328+I331+I335</f>
        <v>336</v>
      </c>
      <c r="J336" s="116" t="e">
        <f t="shared" si="68"/>
        <v>#VALUE!</v>
      </c>
      <c r="K336" s="116">
        <f t="shared" si="68"/>
        <v>435</v>
      </c>
      <c r="L336" s="116">
        <f t="shared" si="68"/>
        <v>0</v>
      </c>
      <c r="M336" s="116">
        <f t="shared" si="68"/>
        <v>435</v>
      </c>
      <c r="N336" s="116">
        <f t="shared" ref="N336" si="69">N326+N327+N328+N331+N335</f>
        <v>226</v>
      </c>
      <c r="O336" s="153">
        <f t="shared" si="51"/>
        <v>0.51954022988505744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2289</v>
      </c>
      <c r="G337" s="59">
        <f t="shared" ref="G337:H337" si="70">G308+G311+G322+G325+G336</f>
        <v>-104</v>
      </c>
      <c r="H337" s="116">
        <f t="shared" si="70"/>
        <v>2185</v>
      </c>
      <c r="I337" s="116">
        <f t="shared" ref="I337:M337" si="71">I308+I311+I322+I325+I336</f>
        <v>2183</v>
      </c>
      <c r="J337" s="116" t="e">
        <f t="shared" si="71"/>
        <v>#VALUE!</v>
      </c>
      <c r="K337" s="116">
        <f t="shared" si="71"/>
        <v>2195</v>
      </c>
      <c r="L337" s="116">
        <f t="shared" si="71"/>
        <v>26</v>
      </c>
      <c r="M337" s="116">
        <f t="shared" si="71"/>
        <v>2221</v>
      </c>
      <c r="N337" s="116">
        <f t="shared" ref="N337" si="72">N308+N311+N322+N325+N336</f>
        <v>1200</v>
      </c>
      <c r="O337" s="153">
        <f t="shared" si="51"/>
        <v>0.54029716343989198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81"/>
      <c r="I338" s="156"/>
      <c r="J338" s="180" t="str">
        <f t="shared" si="50"/>
        <v xml:space="preserve"> </v>
      </c>
      <c r="K338" s="156">
        <v>0</v>
      </c>
      <c r="L338" s="156"/>
      <c r="M338" s="115">
        <f t="shared" si="52"/>
        <v>0</v>
      </c>
      <c r="N338" s="156"/>
      <c r="O338" s="153" t="str">
        <f t="shared" si="51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73">SUM(G340:G355)</f>
        <v>0</v>
      </c>
      <c r="H339" s="181">
        <f t="shared" si="73"/>
        <v>0</v>
      </c>
      <c r="I339" s="156"/>
      <c r="J339" s="180" t="str">
        <f t="shared" si="50"/>
        <v xml:space="preserve"> </v>
      </c>
      <c r="K339" s="156">
        <v>0</v>
      </c>
      <c r="L339" s="156"/>
      <c r="M339" s="115">
        <f t="shared" si="52"/>
        <v>0</v>
      </c>
      <c r="N339" s="156"/>
      <c r="O339" s="153" t="str">
        <f t="shared" si="51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81"/>
      <c r="I340" s="156"/>
      <c r="J340" s="180" t="str">
        <f t="shared" si="50"/>
        <v xml:space="preserve"> </v>
      </c>
      <c r="K340" s="156">
        <v>0</v>
      </c>
      <c r="L340" s="156"/>
      <c r="M340" s="115">
        <f t="shared" si="52"/>
        <v>0</v>
      </c>
      <c r="N340" s="156"/>
      <c r="O340" s="153" t="str">
        <f t="shared" si="51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81"/>
      <c r="I341" s="156"/>
      <c r="J341" s="180" t="str">
        <f t="shared" ref="J341:J404" si="74">IF(H341=0," ",I341/H341)</f>
        <v xml:space="preserve"> </v>
      </c>
      <c r="K341" s="156">
        <v>0</v>
      </c>
      <c r="L341" s="156"/>
      <c r="M341" s="115">
        <f t="shared" si="52"/>
        <v>0</v>
      </c>
      <c r="N341" s="156"/>
      <c r="O341" s="153" t="str">
        <f t="shared" ref="O341:O404" si="75">IF(M341=0," ",N341/M341)</f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81"/>
      <c r="I342" s="156"/>
      <c r="J342" s="180" t="str">
        <f t="shared" si="74"/>
        <v xml:space="preserve"> </v>
      </c>
      <c r="K342" s="156">
        <v>0</v>
      </c>
      <c r="L342" s="156"/>
      <c r="M342" s="115">
        <f t="shared" ref="M342:M405" si="76">SUM(K342:L342)</f>
        <v>0</v>
      </c>
      <c r="N342" s="156"/>
      <c r="O342" s="153" t="str">
        <f t="shared" si="75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81"/>
      <c r="I343" s="156"/>
      <c r="J343" s="180" t="str">
        <f t="shared" si="74"/>
        <v xml:space="preserve"> </v>
      </c>
      <c r="K343" s="156">
        <v>0</v>
      </c>
      <c r="L343" s="156"/>
      <c r="M343" s="115">
        <f t="shared" si="76"/>
        <v>0</v>
      </c>
      <c r="N343" s="156"/>
      <c r="O343" s="153" t="str">
        <f t="shared" si="75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81"/>
      <c r="I344" s="156"/>
      <c r="J344" s="180" t="str">
        <f t="shared" si="74"/>
        <v xml:space="preserve"> </v>
      </c>
      <c r="K344" s="156">
        <v>0</v>
      </c>
      <c r="L344" s="156"/>
      <c r="M344" s="115">
        <f t="shared" si="76"/>
        <v>0</v>
      </c>
      <c r="N344" s="156"/>
      <c r="O344" s="153" t="str">
        <f t="shared" si="75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81"/>
      <c r="I345" s="156"/>
      <c r="J345" s="180" t="str">
        <f t="shared" si="74"/>
        <v xml:space="preserve"> </v>
      </c>
      <c r="K345" s="156">
        <v>0</v>
      </c>
      <c r="L345" s="156"/>
      <c r="M345" s="115">
        <f t="shared" si="76"/>
        <v>0</v>
      </c>
      <c r="N345" s="156"/>
      <c r="O345" s="153" t="str">
        <f t="shared" si="75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81"/>
      <c r="I346" s="156"/>
      <c r="J346" s="180" t="str">
        <f t="shared" si="74"/>
        <v xml:space="preserve"> </v>
      </c>
      <c r="K346" s="156">
        <v>0</v>
      </c>
      <c r="L346" s="156"/>
      <c r="M346" s="115">
        <f t="shared" si="76"/>
        <v>0</v>
      </c>
      <c r="N346" s="156"/>
      <c r="O346" s="153" t="str">
        <f t="shared" si="75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81"/>
      <c r="I347" s="156"/>
      <c r="J347" s="180" t="str">
        <f t="shared" si="74"/>
        <v xml:space="preserve"> </v>
      </c>
      <c r="K347" s="156">
        <v>0</v>
      </c>
      <c r="L347" s="156"/>
      <c r="M347" s="115">
        <f t="shared" si="76"/>
        <v>0</v>
      </c>
      <c r="N347" s="156"/>
      <c r="O347" s="153" t="str">
        <f t="shared" si="75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81"/>
      <c r="I348" s="156"/>
      <c r="J348" s="180" t="str">
        <f t="shared" si="74"/>
        <v xml:space="preserve"> </v>
      </c>
      <c r="K348" s="156">
        <v>0</v>
      </c>
      <c r="L348" s="156"/>
      <c r="M348" s="115">
        <f t="shared" si="76"/>
        <v>0</v>
      </c>
      <c r="N348" s="156"/>
      <c r="O348" s="153" t="str">
        <f t="shared" si="75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81"/>
      <c r="I349" s="156"/>
      <c r="J349" s="180" t="str">
        <f t="shared" si="74"/>
        <v xml:space="preserve"> </v>
      </c>
      <c r="K349" s="156">
        <v>0</v>
      </c>
      <c r="L349" s="156"/>
      <c r="M349" s="115">
        <f t="shared" si="76"/>
        <v>0</v>
      </c>
      <c r="N349" s="156"/>
      <c r="O349" s="153" t="str">
        <f t="shared" si="75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81"/>
      <c r="I350" s="156"/>
      <c r="J350" s="180" t="str">
        <f t="shared" si="74"/>
        <v xml:space="preserve"> </v>
      </c>
      <c r="K350" s="156">
        <v>0</v>
      </c>
      <c r="L350" s="156"/>
      <c r="M350" s="115">
        <f t="shared" si="76"/>
        <v>0</v>
      </c>
      <c r="N350" s="156"/>
      <c r="O350" s="153" t="str">
        <f t="shared" si="75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81"/>
      <c r="I351" s="156"/>
      <c r="J351" s="180" t="str">
        <f t="shared" si="74"/>
        <v xml:space="preserve"> </v>
      </c>
      <c r="K351" s="156">
        <v>0</v>
      </c>
      <c r="L351" s="156"/>
      <c r="M351" s="115">
        <f t="shared" si="76"/>
        <v>0</v>
      </c>
      <c r="N351" s="156"/>
      <c r="O351" s="153" t="str">
        <f t="shared" si="75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81"/>
      <c r="I352" s="156"/>
      <c r="J352" s="180" t="str">
        <f t="shared" si="74"/>
        <v xml:space="preserve"> </v>
      </c>
      <c r="K352" s="156">
        <v>0</v>
      </c>
      <c r="L352" s="156"/>
      <c r="M352" s="115">
        <f t="shared" si="76"/>
        <v>0</v>
      </c>
      <c r="N352" s="156"/>
      <c r="O352" s="153" t="str">
        <f t="shared" si="75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81"/>
      <c r="I353" s="156"/>
      <c r="J353" s="180" t="str">
        <f t="shared" si="74"/>
        <v xml:space="preserve"> </v>
      </c>
      <c r="K353" s="156">
        <v>0</v>
      </c>
      <c r="L353" s="156"/>
      <c r="M353" s="115">
        <f t="shared" si="76"/>
        <v>0</v>
      </c>
      <c r="N353" s="156"/>
      <c r="O353" s="153" t="str">
        <f t="shared" si="75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81"/>
      <c r="I354" s="156"/>
      <c r="J354" s="180" t="str">
        <f t="shared" si="74"/>
        <v xml:space="preserve"> </v>
      </c>
      <c r="K354" s="156">
        <v>0</v>
      </c>
      <c r="L354" s="156"/>
      <c r="M354" s="115">
        <f t="shared" si="76"/>
        <v>0</v>
      </c>
      <c r="N354" s="156"/>
      <c r="O354" s="153" t="str">
        <f t="shared" si="75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81"/>
      <c r="I355" s="156"/>
      <c r="J355" s="180" t="str">
        <f t="shared" si="74"/>
        <v xml:space="preserve"> </v>
      </c>
      <c r="K355" s="156">
        <v>0</v>
      </c>
      <c r="L355" s="156"/>
      <c r="M355" s="115">
        <f t="shared" si="76"/>
        <v>0</v>
      </c>
      <c r="N355" s="156"/>
      <c r="O355" s="153" t="str">
        <f t="shared" si="75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82"/>
      <c r="I356" s="156"/>
      <c r="J356" s="180" t="str">
        <f t="shared" si="74"/>
        <v xml:space="preserve"> </v>
      </c>
      <c r="K356" s="156">
        <v>0</v>
      </c>
      <c r="L356" s="156"/>
      <c r="M356" s="115">
        <f t="shared" si="76"/>
        <v>0</v>
      </c>
      <c r="N356" s="156"/>
      <c r="O356" s="153" t="str">
        <f t="shared" si="75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81"/>
      <c r="I357" s="156"/>
      <c r="J357" s="180" t="str">
        <f t="shared" si="74"/>
        <v xml:space="preserve"> </v>
      </c>
      <c r="K357" s="156">
        <v>0</v>
      </c>
      <c r="L357" s="156"/>
      <c r="M357" s="115">
        <f t="shared" si="76"/>
        <v>0</v>
      </c>
      <c r="N357" s="156"/>
      <c r="O357" s="153" t="str">
        <f t="shared" si="75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81"/>
      <c r="I358" s="156"/>
      <c r="J358" s="180" t="str">
        <f t="shared" si="74"/>
        <v xml:space="preserve"> </v>
      </c>
      <c r="K358" s="156">
        <v>0</v>
      </c>
      <c r="L358" s="156"/>
      <c r="M358" s="115">
        <f t="shared" si="76"/>
        <v>0</v>
      </c>
      <c r="N358" s="156"/>
      <c r="O358" s="153" t="str">
        <f t="shared" si="75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81"/>
      <c r="I359" s="156"/>
      <c r="J359" s="180" t="str">
        <f t="shared" si="74"/>
        <v xml:space="preserve"> </v>
      </c>
      <c r="K359" s="156">
        <v>0</v>
      </c>
      <c r="L359" s="156"/>
      <c r="M359" s="115">
        <f t="shared" si="76"/>
        <v>0</v>
      </c>
      <c r="N359" s="156"/>
      <c r="O359" s="153" t="str">
        <f t="shared" si="75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77">SUM(G361:G369)</f>
        <v>0</v>
      </c>
      <c r="H360" s="181">
        <f t="shared" si="77"/>
        <v>0</v>
      </c>
      <c r="I360" s="156"/>
      <c r="J360" s="180" t="str">
        <f t="shared" si="74"/>
        <v xml:space="preserve"> </v>
      </c>
      <c r="K360" s="156">
        <v>0</v>
      </c>
      <c r="L360" s="156"/>
      <c r="M360" s="115">
        <f t="shared" si="76"/>
        <v>0</v>
      </c>
      <c r="N360" s="156"/>
      <c r="O360" s="153" t="str">
        <f t="shared" si="75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15"/>
      <c r="I361" s="156"/>
      <c r="J361" s="180" t="str">
        <f t="shared" si="74"/>
        <v xml:space="preserve"> </v>
      </c>
      <c r="K361" s="156">
        <v>0</v>
      </c>
      <c r="L361" s="156"/>
      <c r="M361" s="115">
        <f t="shared" si="76"/>
        <v>0</v>
      </c>
      <c r="N361" s="156"/>
      <c r="O361" s="153" t="str">
        <f t="shared" si="75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81"/>
      <c r="I362" s="156"/>
      <c r="J362" s="180" t="str">
        <f t="shared" si="74"/>
        <v xml:space="preserve"> </v>
      </c>
      <c r="K362" s="156">
        <v>0</v>
      </c>
      <c r="L362" s="156"/>
      <c r="M362" s="115">
        <f t="shared" si="76"/>
        <v>0</v>
      </c>
      <c r="N362" s="156"/>
      <c r="O362" s="153" t="str">
        <f t="shared" si="75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81"/>
      <c r="I363" s="156"/>
      <c r="J363" s="180" t="str">
        <f t="shared" si="74"/>
        <v xml:space="preserve"> </v>
      </c>
      <c r="K363" s="156">
        <v>0</v>
      </c>
      <c r="L363" s="156"/>
      <c r="M363" s="115">
        <f t="shared" si="76"/>
        <v>0</v>
      </c>
      <c r="N363" s="156"/>
      <c r="O363" s="153" t="str">
        <f t="shared" si="75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81"/>
      <c r="I364" s="156"/>
      <c r="J364" s="180" t="str">
        <f t="shared" si="74"/>
        <v xml:space="preserve"> </v>
      </c>
      <c r="K364" s="156">
        <v>0</v>
      </c>
      <c r="L364" s="156"/>
      <c r="M364" s="115">
        <f t="shared" si="76"/>
        <v>0</v>
      </c>
      <c r="N364" s="156"/>
      <c r="O364" s="153" t="str">
        <f t="shared" si="75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81"/>
      <c r="I365" s="156"/>
      <c r="J365" s="180" t="str">
        <f t="shared" si="74"/>
        <v xml:space="preserve"> </v>
      </c>
      <c r="K365" s="156">
        <v>0</v>
      </c>
      <c r="L365" s="156"/>
      <c r="M365" s="115">
        <f t="shared" si="76"/>
        <v>0</v>
      </c>
      <c r="N365" s="156"/>
      <c r="O365" s="153" t="str">
        <f t="shared" si="75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81"/>
      <c r="I366" s="156"/>
      <c r="J366" s="180" t="str">
        <f t="shared" si="74"/>
        <v xml:space="preserve"> </v>
      </c>
      <c r="K366" s="156">
        <v>0</v>
      </c>
      <c r="L366" s="156"/>
      <c r="M366" s="115">
        <f t="shared" si="76"/>
        <v>0</v>
      </c>
      <c r="N366" s="156"/>
      <c r="O366" s="153" t="str">
        <f t="shared" si="75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81"/>
      <c r="I367" s="156"/>
      <c r="J367" s="180" t="str">
        <f t="shared" si="74"/>
        <v xml:space="preserve"> </v>
      </c>
      <c r="K367" s="156">
        <v>0</v>
      </c>
      <c r="L367" s="156"/>
      <c r="M367" s="115">
        <f t="shared" si="76"/>
        <v>0</v>
      </c>
      <c r="N367" s="156"/>
      <c r="O367" s="153" t="str">
        <f t="shared" si="75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81"/>
      <c r="I368" s="156"/>
      <c r="J368" s="180" t="str">
        <f t="shared" si="74"/>
        <v xml:space="preserve"> </v>
      </c>
      <c r="K368" s="156">
        <v>0</v>
      </c>
      <c r="L368" s="156"/>
      <c r="M368" s="115">
        <f t="shared" si="76"/>
        <v>0</v>
      </c>
      <c r="N368" s="156"/>
      <c r="O368" s="153" t="str">
        <f t="shared" si="75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81"/>
      <c r="I369" s="156"/>
      <c r="J369" s="180" t="str">
        <f t="shared" si="74"/>
        <v xml:space="preserve"> </v>
      </c>
      <c r="K369" s="156">
        <v>0</v>
      </c>
      <c r="L369" s="156"/>
      <c r="M369" s="115">
        <f t="shared" si="76"/>
        <v>0</v>
      </c>
      <c r="N369" s="156"/>
      <c r="O369" s="153" t="str">
        <f t="shared" si="75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78">SUM(G371:G379)</f>
        <v>0</v>
      </c>
      <c r="H370" s="183">
        <f t="shared" si="78"/>
        <v>0</v>
      </c>
      <c r="I370" s="156"/>
      <c r="J370" s="180" t="str">
        <f t="shared" si="74"/>
        <v xml:space="preserve"> </v>
      </c>
      <c r="K370" s="156">
        <v>0</v>
      </c>
      <c r="L370" s="156"/>
      <c r="M370" s="115">
        <f t="shared" si="76"/>
        <v>0</v>
      </c>
      <c r="N370" s="156"/>
      <c r="O370" s="153" t="str">
        <f t="shared" si="75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81"/>
      <c r="I371" s="156"/>
      <c r="J371" s="180" t="str">
        <f t="shared" si="74"/>
        <v xml:space="preserve"> </v>
      </c>
      <c r="K371" s="156">
        <v>0</v>
      </c>
      <c r="L371" s="156"/>
      <c r="M371" s="115">
        <f t="shared" si="76"/>
        <v>0</v>
      </c>
      <c r="N371" s="156"/>
      <c r="O371" s="153" t="str">
        <f t="shared" si="75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81"/>
      <c r="I372" s="156"/>
      <c r="J372" s="180" t="str">
        <f t="shared" si="74"/>
        <v xml:space="preserve"> </v>
      </c>
      <c r="K372" s="156">
        <v>0</v>
      </c>
      <c r="L372" s="156"/>
      <c r="M372" s="115">
        <f t="shared" si="76"/>
        <v>0</v>
      </c>
      <c r="N372" s="156"/>
      <c r="O372" s="153" t="str">
        <f t="shared" si="75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81"/>
      <c r="I373" s="156"/>
      <c r="J373" s="180" t="str">
        <f t="shared" si="74"/>
        <v xml:space="preserve"> </v>
      </c>
      <c r="K373" s="156">
        <v>0</v>
      </c>
      <c r="L373" s="156"/>
      <c r="M373" s="115">
        <f t="shared" si="76"/>
        <v>0</v>
      </c>
      <c r="N373" s="156"/>
      <c r="O373" s="153" t="str">
        <f t="shared" si="75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81"/>
      <c r="I374" s="156"/>
      <c r="J374" s="180" t="str">
        <f t="shared" si="74"/>
        <v xml:space="preserve"> </v>
      </c>
      <c r="K374" s="156">
        <v>0</v>
      </c>
      <c r="L374" s="156"/>
      <c r="M374" s="115">
        <f t="shared" si="76"/>
        <v>0</v>
      </c>
      <c r="N374" s="156"/>
      <c r="O374" s="153" t="str">
        <f t="shared" si="75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81"/>
      <c r="I375" s="156"/>
      <c r="J375" s="180" t="str">
        <f t="shared" si="74"/>
        <v xml:space="preserve"> </v>
      </c>
      <c r="K375" s="156">
        <v>0</v>
      </c>
      <c r="L375" s="156"/>
      <c r="M375" s="115">
        <f t="shared" si="76"/>
        <v>0</v>
      </c>
      <c r="N375" s="156"/>
      <c r="O375" s="153" t="str">
        <f t="shared" si="75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81"/>
      <c r="I376" s="156"/>
      <c r="J376" s="180" t="str">
        <f t="shared" si="74"/>
        <v xml:space="preserve"> </v>
      </c>
      <c r="K376" s="156">
        <v>0</v>
      </c>
      <c r="L376" s="156"/>
      <c r="M376" s="115">
        <f t="shared" si="76"/>
        <v>0</v>
      </c>
      <c r="N376" s="156"/>
      <c r="O376" s="153" t="str">
        <f t="shared" si="75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81"/>
      <c r="I377" s="156"/>
      <c r="J377" s="180" t="str">
        <f t="shared" si="74"/>
        <v xml:space="preserve"> </v>
      </c>
      <c r="K377" s="156">
        <v>0</v>
      </c>
      <c r="L377" s="156"/>
      <c r="M377" s="115">
        <f t="shared" si="76"/>
        <v>0</v>
      </c>
      <c r="N377" s="156"/>
      <c r="O377" s="153" t="str">
        <f t="shared" si="75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81"/>
      <c r="I378" s="156"/>
      <c r="J378" s="180" t="str">
        <f t="shared" si="74"/>
        <v xml:space="preserve"> </v>
      </c>
      <c r="K378" s="156">
        <v>0</v>
      </c>
      <c r="L378" s="156"/>
      <c r="M378" s="115">
        <f t="shared" si="76"/>
        <v>0</v>
      </c>
      <c r="N378" s="156"/>
      <c r="O378" s="153" t="str">
        <f t="shared" si="75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81"/>
      <c r="I379" s="156"/>
      <c r="J379" s="180" t="str">
        <f t="shared" si="74"/>
        <v xml:space="preserve"> </v>
      </c>
      <c r="K379" s="156">
        <v>0</v>
      </c>
      <c r="L379" s="156"/>
      <c r="M379" s="115">
        <f t="shared" si="76"/>
        <v>0</v>
      </c>
      <c r="N379" s="156"/>
      <c r="O379" s="153" t="str">
        <f t="shared" si="75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79">SUM(G381:G386)</f>
        <v>0</v>
      </c>
      <c r="H380" s="181">
        <f t="shared" si="79"/>
        <v>0</v>
      </c>
      <c r="I380" s="156"/>
      <c r="J380" s="180" t="str">
        <f t="shared" si="74"/>
        <v xml:space="preserve"> </v>
      </c>
      <c r="K380" s="156">
        <v>0</v>
      </c>
      <c r="L380" s="156"/>
      <c r="M380" s="115">
        <f t="shared" si="76"/>
        <v>0</v>
      </c>
      <c r="N380" s="156"/>
      <c r="O380" s="153" t="str">
        <f t="shared" si="75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81"/>
      <c r="I381" s="156"/>
      <c r="J381" s="180" t="str">
        <f t="shared" si="74"/>
        <v xml:space="preserve"> </v>
      </c>
      <c r="K381" s="156">
        <v>0</v>
      </c>
      <c r="L381" s="156"/>
      <c r="M381" s="115">
        <f t="shared" si="76"/>
        <v>0</v>
      </c>
      <c r="N381" s="156"/>
      <c r="O381" s="153" t="str">
        <f t="shared" si="75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81"/>
      <c r="I382" s="156"/>
      <c r="J382" s="180" t="str">
        <f t="shared" si="74"/>
        <v xml:space="preserve"> </v>
      </c>
      <c r="K382" s="156">
        <v>0</v>
      </c>
      <c r="L382" s="156"/>
      <c r="M382" s="115">
        <f t="shared" si="76"/>
        <v>0</v>
      </c>
      <c r="N382" s="156"/>
      <c r="O382" s="153" t="str">
        <f t="shared" si="75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81"/>
      <c r="I383" s="156"/>
      <c r="J383" s="180" t="str">
        <f t="shared" si="74"/>
        <v xml:space="preserve"> </v>
      </c>
      <c r="K383" s="156">
        <v>0</v>
      </c>
      <c r="L383" s="156"/>
      <c r="M383" s="115">
        <f t="shared" si="76"/>
        <v>0</v>
      </c>
      <c r="N383" s="156"/>
      <c r="O383" s="153" t="str">
        <f t="shared" si="75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81"/>
      <c r="I384" s="156"/>
      <c r="J384" s="180" t="str">
        <f t="shared" si="74"/>
        <v xml:space="preserve"> </v>
      </c>
      <c r="K384" s="156">
        <v>0</v>
      </c>
      <c r="L384" s="156"/>
      <c r="M384" s="115">
        <f t="shared" si="76"/>
        <v>0</v>
      </c>
      <c r="N384" s="156"/>
      <c r="O384" s="153" t="str">
        <f t="shared" si="75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81"/>
      <c r="I385" s="156"/>
      <c r="J385" s="180" t="str">
        <f t="shared" si="74"/>
        <v xml:space="preserve"> </v>
      </c>
      <c r="K385" s="156">
        <v>0</v>
      </c>
      <c r="L385" s="156"/>
      <c r="M385" s="115">
        <f t="shared" si="76"/>
        <v>0</v>
      </c>
      <c r="N385" s="156"/>
      <c r="O385" s="153" t="str">
        <f t="shared" si="75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83"/>
      <c r="I386" s="156"/>
      <c r="J386" s="180" t="str">
        <f t="shared" si="74"/>
        <v xml:space="preserve"> </v>
      </c>
      <c r="K386" s="156">
        <v>0</v>
      </c>
      <c r="L386" s="156"/>
      <c r="M386" s="115">
        <f t="shared" si="76"/>
        <v>0</v>
      </c>
      <c r="N386" s="156"/>
      <c r="O386" s="153" t="str">
        <f t="shared" si="75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81"/>
      <c r="I387" s="156"/>
      <c r="J387" s="180" t="str">
        <f t="shared" si="74"/>
        <v xml:space="preserve"> </v>
      </c>
      <c r="K387" s="156">
        <v>0</v>
      </c>
      <c r="L387" s="156"/>
      <c r="M387" s="115">
        <f t="shared" si="76"/>
        <v>0</v>
      </c>
      <c r="N387" s="156"/>
      <c r="O387" s="153" t="str">
        <f t="shared" si="75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81"/>
      <c r="I388" s="156"/>
      <c r="J388" s="180" t="str">
        <f t="shared" si="74"/>
        <v xml:space="preserve"> </v>
      </c>
      <c r="K388" s="156">
        <v>0</v>
      </c>
      <c r="L388" s="156"/>
      <c r="M388" s="115">
        <f t="shared" si="76"/>
        <v>0</v>
      </c>
      <c r="N388" s="156"/>
      <c r="O388" s="153" t="str">
        <f t="shared" si="75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81"/>
      <c r="I389" s="156"/>
      <c r="J389" s="180" t="str">
        <f t="shared" si="74"/>
        <v xml:space="preserve"> </v>
      </c>
      <c r="K389" s="156">
        <v>0</v>
      </c>
      <c r="L389" s="156"/>
      <c r="M389" s="115">
        <f t="shared" si="76"/>
        <v>0</v>
      </c>
      <c r="N389" s="156"/>
      <c r="O389" s="153" t="str">
        <f t="shared" si="75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81"/>
      <c r="I390" s="156"/>
      <c r="J390" s="180" t="str">
        <f t="shared" si="74"/>
        <v xml:space="preserve"> </v>
      </c>
      <c r="K390" s="156">
        <v>0</v>
      </c>
      <c r="L390" s="156"/>
      <c r="M390" s="115">
        <f t="shared" si="76"/>
        <v>0</v>
      </c>
      <c r="N390" s="156"/>
      <c r="O390" s="153" t="str">
        <f t="shared" si="75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81"/>
      <c r="I391" s="156"/>
      <c r="J391" s="180" t="str">
        <f t="shared" si="74"/>
        <v xml:space="preserve"> </v>
      </c>
      <c r="K391" s="156">
        <v>0</v>
      </c>
      <c r="L391" s="156"/>
      <c r="M391" s="115">
        <f t="shared" si="76"/>
        <v>0</v>
      </c>
      <c r="N391" s="156"/>
      <c r="O391" s="153" t="str">
        <f t="shared" si="75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81"/>
      <c r="I392" s="156"/>
      <c r="J392" s="180" t="str">
        <f t="shared" si="74"/>
        <v xml:space="preserve"> </v>
      </c>
      <c r="K392" s="156">
        <v>0</v>
      </c>
      <c r="L392" s="156"/>
      <c r="M392" s="115">
        <f t="shared" si="76"/>
        <v>0</v>
      </c>
      <c r="N392" s="156"/>
      <c r="O392" s="153" t="str">
        <f t="shared" si="75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81"/>
      <c r="I393" s="156"/>
      <c r="J393" s="180" t="str">
        <f t="shared" si="74"/>
        <v xml:space="preserve"> </v>
      </c>
      <c r="K393" s="156">
        <v>0</v>
      </c>
      <c r="L393" s="156"/>
      <c r="M393" s="115">
        <f t="shared" si="76"/>
        <v>0</v>
      </c>
      <c r="N393" s="156"/>
      <c r="O393" s="153" t="str">
        <f t="shared" si="75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81"/>
      <c r="I394" s="156"/>
      <c r="J394" s="180" t="str">
        <f t="shared" si="74"/>
        <v xml:space="preserve"> </v>
      </c>
      <c r="K394" s="156">
        <v>0</v>
      </c>
      <c r="L394" s="156"/>
      <c r="M394" s="115">
        <f t="shared" si="76"/>
        <v>0</v>
      </c>
      <c r="N394" s="156"/>
      <c r="O394" s="153" t="str">
        <f t="shared" si="75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81"/>
      <c r="I395" s="156"/>
      <c r="J395" s="180" t="str">
        <f t="shared" si="74"/>
        <v xml:space="preserve"> </v>
      </c>
      <c r="K395" s="156">
        <v>0</v>
      </c>
      <c r="L395" s="156"/>
      <c r="M395" s="115">
        <f t="shared" si="76"/>
        <v>0</v>
      </c>
      <c r="N395" s="156"/>
      <c r="O395" s="153" t="str">
        <f t="shared" si="75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81"/>
      <c r="I396" s="156"/>
      <c r="J396" s="180" t="str">
        <f t="shared" si="74"/>
        <v xml:space="preserve"> </v>
      </c>
      <c r="K396" s="156">
        <v>0</v>
      </c>
      <c r="L396" s="156"/>
      <c r="M396" s="115">
        <f t="shared" si="76"/>
        <v>0</v>
      </c>
      <c r="N396" s="156"/>
      <c r="O396" s="153" t="str">
        <f t="shared" si="75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81"/>
      <c r="I397" s="156"/>
      <c r="J397" s="180" t="str">
        <f t="shared" si="74"/>
        <v xml:space="preserve"> </v>
      </c>
      <c r="K397" s="156">
        <v>0</v>
      </c>
      <c r="L397" s="156"/>
      <c r="M397" s="115">
        <f t="shared" si="76"/>
        <v>0</v>
      </c>
      <c r="N397" s="156"/>
      <c r="O397" s="153" t="str">
        <f t="shared" si="75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81"/>
      <c r="I398" s="156"/>
      <c r="J398" s="180" t="str">
        <f t="shared" si="74"/>
        <v xml:space="preserve"> </v>
      </c>
      <c r="K398" s="156">
        <v>0</v>
      </c>
      <c r="L398" s="156"/>
      <c r="M398" s="115">
        <f t="shared" si="76"/>
        <v>0</v>
      </c>
      <c r="N398" s="156"/>
      <c r="O398" s="153" t="str">
        <f t="shared" si="75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81"/>
      <c r="I399" s="156"/>
      <c r="J399" s="180" t="str">
        <f t="shared" si="74"/>
        <v xml:space="preserve"> </v>
      </c>
      <c r="K399" s="156">
        <v>0</v>
      </c>
      <c r="L399" s="156"/>
      <c r="M399" s="115">
        <f t="shared" si="76"/>
        <v>0</v>
      </c>
      <c r="N399" s="156"/>
      <c r="O399" s="153" t="str">
        <f t="shared" si="75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81"/>
      <c r="I400" s="156"/>
      <c r="J400" s="180" t="str">
        <f t="shared" si="74"/>
        <v xml:space="preserve"> </v>
      </c>
      <c r="K400" s="156">
        <v>0</v>
      </c>
      <c r="L400" s="156"/>
      <c r="M400" s="115">
        <f t="shared" si="76"/>
        <v>0</v>
      </c>
      <c r="N400" s="156"/>
      <c r="O400" s="153" t="str">
        <f t="shared" si="75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81"/>
      <c r="I401" s="156"/>
      <c r="J401" s="180" t="str">
        <f t="shared" si="74"/>
        <v xml:space="preserve"> </v>
      </c>
      <c r="K401" s="156">
        <v>0</v>
      </c>
      <c r="L401" s="156"/>
      <c r="M401" s="115">
        <f t="shared" si="76"/>
        <v>0</v>
      </c>
      <c r="N401" s="156"/>
      <c r="O401" s="153" t="str">
        <f t="shared" si="75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81"/>
      <c r="I402" s="156"/>
      <c r="J402" s="180" t="str">
        <f t="shared" si="74"/>
        <v xml:space="preserve"> </v>
      </c>
      <c r="K402" s="156">
        <v>0</v>
      </c>
      <c r="L402" s="156"/>
      <c r="M402" s="115">
        <f t="shared" si="76"/>
        <v>0</v>
      </c>
      <c r="N402" s="156"/>
      <c r="O402" s="153" t="str">
        <f t="shared" si="75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81"/>
      <c r="I403" s="156"/>
      <c r="J403" s="180" t="str">
        <f t="shared" si="74"/>
        <v xml:space="preserve"> </v>
      </c>
      <c r="K403" s="156">
        <v>0</v>
      </c>
      <c r="L403" s="156"/>
      <c r="M403" s="115">
        <f t="shared" si="76"/>
        <v>0</v>
      </c>
      <c r="N403" s="156"/>
      <c r="O403" s="153" t="str">
        <f t="shared" si="75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81"/>
      <c r="I404" s="156"/>
      <c r="J404" s="180" t="str">
        <f t="shared" si="74"/>
        <v xml:space="preserve"> </v>
      </c>
      <c r="K404" s="156">
        <v>0</v>
      </c>
      <c r="L404" s="156"/>
      <c r="M404" s="115">
        <f t="shared" si="76"/>
        <v>0</v>
      </c>
      <c r="N404" s="156"/>
      <c r="O404" s="153" t="str">
        <f t="shared" si="75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81"/>
      <c r="I405" s="156"/>
      <c r="J405" s="180" t="str">
        <f t="shared" ref="J405:J468" si="80">IF(H405=0," ",I405/H405)</f>
        <v xml:space="preserve"> </v>
      </c>
      <c r="K405" s="156">
        <v>0</v>
      </c>
      <c r="L405" s="156"/>
      <c r="M405" s="115">
        <f t="shared" si="76"/>
        <v>0</v>
      </c>
      <c r="N405" s="156"/>
      <c r="O405" s="153" t="str">
        <f t="shared" ref="O405:O468" si="81">IF(M405=0," ",N405/M405)</f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81"/>
      <c r="I406" s="156"/>
      <c r="J406" s="180" t="str">
        <f t="shared" si="80"/>
        <v xml:space="preserve"> </v>
      </c>
      <c r="K406" s="156">
        <v>0</v>
      </c>
      <c r="L406" s="156"/>
      <c r="M406" s="115">
        <f t="shared" ref="M406:M469" si="82">SUM(K406:L406)</f>
        <v>0</v>
      </c>
      <c r="N406" s="156"/>
      <c r="O406" s="153" t="str">
        <f t="shared" si="81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81"/>
      <c r="I407" s="156"/>
      <c r="J407" s="180" t="str">
        <f t="shared" si="80"/>
        <v xml:space="preserve"> </v>
      </c>
      <c r="K407" s="156">
        <v>0</v>
      </c>
      <c r="L407" s="156"/>
      <c r="M407" s="115">
        <f t="shared" si="82"/>
        <v>0</v>
      </c>
      <c r="N407" s="156"/>
      <c r="O407" s="153" t="str">
        <f t="shared" si="81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81"/>
      <c r="I408" s="156"/>
      <c r="J408" s="180" t="str">
        <f t="shared" si="80"/>
        <v xml:space="preserve"> </v>
      </c>
      <c r="K408" s="156">
        <v>0</v>
      </c>
      <c r="L408" s="156"/>
      <c r="M408" s="115">
        <f t="shared" si="82"/>
        <v>0</v>
      </c>
      <c r="N408" s="156"/>
      <c r="O408" s="153" t="str">
        <f t="shared" si="81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81"/>
      <c r="I409" s="156"/>
      <c r="J409" s="180" t="str">
        <f t="shared" si="80"/>
        <v xml:space="preserve"> </v>
      </c>
      <c r="K409" s="156">
        <v>0</v>
      </c>
      <c r="L409" s="156"/>
      <c r="M409" s="115">
        <f t="shared" si="82"/>
        <v>0</v>
      </c>
      <c r="N409" s="156"/>
      <c r="O409" s="153" t="str">
        <f t="shared" si="81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81"/>
      <c r="I410" s="156"/>
      <c r="J410" s="180" t="str">
        <f t="shared" si="80"/>
        <v xml:space="preserve"> </v>
      </c>
      <c r="K410" s="156">
        <v>0</v>
      </c>
      <c r="L410" s="156"/>
      <c r="M410" s="115">
        <f t="shared" si="82"/>
        <v>0</v>
      </c>
      <c r="N410" s="156"/>
      <c r="O410" s="153" t="str">
        <f t="shared" si="81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81"/>
      <c r="I411" s="156"/>
      <c r="J411" s="180" t="str">
        <f t="shared" si="80"/>
        <v xml:space="preserve"> </v>
      </c>
      <c r="K411" s="156">
        <v>0</v>
      </c>
      <c r="L411" s="156"/>
      <c r="M411" s="115">
        <f t="shared" si="82"/>
        <v>0</v>
      </c>
      <c r="N411" s="156"/>
      <c r="O411" s="153" t="str">
        <f t="shared" si="81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81"/>
      <c r="I412" s="156"/>
      <c r="J412" s="180" t="str">
        <f t="shared" si="80"/>
        <v xml:space="preserve"> </v>
      </c>
      <c r="K412" s="156">
        <v>0</v>
      </c>
      <c r="L412" s="156"/>
      <c r="M412" s="115">
        <f t="shared" si="82"/>
        <v>0</v>
      </c>
      <c r="N412" s="156"/>
      <c r="O412" s="153" t="str">
        <f t="shared" si="81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81"/>
      <c r="I413" s="156"/>
      <c r="J413" s="180" t="str">
        <f t="shared" si="80"/>
        <v xml:space="preserve"> </v>
      </c>
      <c r="K413" s="156">
        <v>0</v>
      </c>
      <c r="L413" s="156"/>
      <c r="M413" s="115">
        <f t="shared" si="82"/>
        <v>0</v>
      </c>
      <c r="N413" s="156"/>
      <c r="O413" s="153" t="str">
        <f t="shared" si="81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81"/>
      <c r="I414" s="156"/>
      <c r="J414" s="180" t="str">
        <f t="shared" si="80"/>
        <v xml:space="preserve"> </v>
      </c>
      <c r="K414" s="156">
        <v>0</v>
      </c>
      <c r="L414" s="156"/>
      <c r="M414" s="115">
        <f t="shared" si="82"/>
        <v>0</v>
      </c>
      <c r="N414" s="156"/>
      <c r="O414" s="153" t="str">
        <f t="shared" si="81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81"/>
      <c r="I415" s="156"/>
      <c r="J415" s="180" t="str">
        <f t="shared" si="80"/>
        <v xml:space="preserve"> </v>
      </c>
      <c r="K415" s="156">
        <v>0</v>
      </c>
      <c r="L415" s="156"/>
      <c r="M415" s="115">
        <f t="shared" si="82"/>
        <v>0</v>
      </c>
      <c r="N415" s="156"/>
      <c r="O415" s="153" t="str">
        <f t="shared" si="81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83">G338+G339+G356+G360+G370+G380+G387+G390</f>
        <v>0</v>
      </c>
      <c r="H416" s="184">
        <f t="shared" si="83"/>
        <v>0</v>
      </c>
      <c r="I416" s="156"/>
      <c r="J416" s="180" t="str">
        <f t="shared" si="80"/>
        <v xml:space="preserve"> </v>
      </c>
      <c r="K416" s="156">
        <v>0</v>
      </c>
      <c r="L416" s="156"/>
      <c r="M416" s="115">
        <f t="shared" si="82"/>
        <v>0</v>
      </c>
      <c r="N416" s="156"/>
      <c r="O416" s="153" t="str">
        <f t="shared" si="81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81"/>
      <c r="I417" s="156"/>
      <c r="J417" s="180" t="str">
        <f t="shared" si="80"/>
        <v xml:space="preserve"> </v>
      </c>
      <c r="K417" s="156">
        <v>0</v>
      </c>
      <c r="L417" s="156"/>
      <c r="M417" s="115">
        <f t="shared" si="82"/>
        <v>0</v>
      </c>
      <c r="N417" s="156"/>
      <c r="O417" s="153" t="str">
        <f t="shared" si="81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81"/>
      <c r="I418" s="156"/>
      <c r="J418" s="180" t="str">
        <f t="shared" si="80"/>
        <v xml:space="preserve"> </v>
      </c>
      <c r="K418" s="156">
        <v>0</v>
      </c>
      <c r="L418" s="156"/>
      <c r="M418" s="115">
        <f t="shared" si="82"/>
        <v>0</v>
      </c>
      <c r="N418" s="156"/>
      <c r="O418" s="153" t="str">
        <f t="shared" si="81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81"/>
      <c r="I419" s="156"/>
      <c r="J419" s="180" t="str">
        <f t="shared" si="80"/>
        <v xml:space="preserve"> </v>
      </c>
      <c r="K419" s="156">
        <v>0</v>
      </c>
      <c r="L419" s="156"/>
      <c r="M419" s="115">
        <f t="shared" si="82"/>
        <v>0</v>
      </c>
      <c r="N419" s="156"/>
      <c r="O419" s="153" t="str">
        <f t="shared" si="81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81"/>
      <c r="I420" s="156"/>
      <c r="J420" s="180" t="str">
        <f t="shared" si="80"/>
        <v xml:space="preserve"> </v>
      </c>
      <c r="K420" s="156">
        <v>0</v>
      </c>
      <c r="L420" s="156"/>
      <c r="M420" s="115">
        <f t="shared" si="82"/>
        <v>0</v>
      </c>
      <c r="N420" s="156"/>
      <c r="O420" s="153" t="str">
        <f t="shared" si="81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84">SUM(G422:G431)</f>
        <v>0</v>
      </c>
      <c r="H421" s="181">
        <f t="shared" si="84"/>
        <v>0</v>
      </c>
      <c r="I421" s="156"/>
      <c r="J421" s="180" t="str">
        <f t="shared" si="80"/>
        <v xml:space="preserve"> </v>
      </c>
      <c r="K421" s="156">
        <v>0</v>
      </c>
      <c r="L421" s="156"/>
      <c r="M421" s="115">
        <f t="shared" si="82"/>
        <v>0</v>
      </c>
      <c r="N421" s="156"/>
      <c r="O421" s="153" t="str">
        <f t="shared" si="81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81"/>
      <c r="I422" s="156"/>
      <c r="J422" s="180" t="str">
        <f t="shared" si="80"/>
        <v xml:space="preserve"> </v>
      </c>
      <c r="K422" s="156">
        <v>0</v>
      </c>
      <c r="L422" s="156"/>
      <c r="M422" s="115">
        <f t="shared" si="82"/>
        <v>0</v>
      </c>
      <c r="N422" s="156"/>
      <c r="O422" s="153" t="str">
        <f t="shared" si="81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81"/>
      <c r="I423" s="156"/>
      <c r="J423" s="180" t="str">
        <f t="shared" si="80"/>
        <v xml:space="preserve"> </v>
      </c>
      <c r="K423" s="156">
        <v>0</v>
      </c>
      <c r="L423" s="156"/>
      <c r="M423" s="115">
        <f t="shared" si="82"/>
        <v>0</v>
      </c>
      <c r="N423" s="156"/>
      <c r="O423" s="153" t="str">
        <f t="shared" si="81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81"/>
      <c r="I424" s="156"/>
      <c r="J424" s="180" t="str">
        <f t="shared" si="80"/>
        <v xml:space="preserve"> </v>
      </c>
      <c r="K424" s="156">
        <v>0</v>
      </c>
      <c r="L424" s="156"/>
      <c r="M424" s="115">
        <f t="shared" si="82"/>
        <v>0</v>
      </c>
      <c r="N424" s="156"/>
      <c r="O424" s="153" t="str">
        <f t="shared" si="81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81"/>
      <c r="I425" s="156"/>
      <c r="J425" s="180" t="str">
        <f t="shared" si="80"/>
        <v xml:space="preserve"> </v>
      </c>
      <c r="K425" s="156">
        <v>0</v>
      </c>
      <c r="L425" s="156"/>
      <c r="M425" s="115">
        <f t="shared" si="82"/>
        <v>0</v>
      </c>
      <c r="N425" s="156"/>
      <c r="O425" s="153" t="str">
        <f t="shared" si="81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81"/>
      <c r="I426" s="156"/>
      <c r="J426" s="180" t="str">
        <f t="shared" si="80"/>
        <v xml:space="preserve"> </v>
      </c>
      <c r="K426" s="156">
        <v>0</v>
      </c>
      <c r="L426" s="156"/>
      <c r="M426" s="115">
        <f t="shared" si="82"/>
        <v>0</v>
      </c>
      <c r="N426" s="156"/>
      <c r="O426" s="153" t="str">
        <f t="shared" si="81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81"/>
      <c r="I427" s="156"/>
      <c r="J427" s="180" t="str">
        <f t="shared" si="80"/>
        <v xml:space="preserve"> </v>
      </c>
      <c r="K427" s="156">
        <v>0</v>
      </c>
      <c r="L427" s="156"/>
      <c r="M427" s="115">
        <f t="shared" si="82"/>
        <v>0</v>
      </c>
      <c r="N427" s="156"/>
      <c r="O427" s="153" t="str">
        <f t="shared" si="81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81"/>
      <c r="I428" s="156"/>
      <c r="J428" s="180" t="str">
        <f t="shared" si="80"/>
        <v xml:space="preserve"> </v>
      </c>
      <c r="K428" s="156">
        <v>0</v>
      </c>
      <c r="L428" s="156"/>
      <c r="M428" s="115">
        <f t="shared" si="82"/>
        <v>0</v>
      </c>
      <c r="N428" s="156"/>
      <c r="O428" s="153" t="str">
        <f t="shared" si="81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81"/>
      <c r="I429" s="156"/>
      <c r="J429" s="180" t="str">
        <f t="shared" si="80"/>
        <v xml:space="preserve"> </v>
      </c>
      <c r="K429" s="156">
        <v>0</v>
      </c>
      <c r="L429" s="156"/>
      <c r="M429" s="115">
        <f t="shared" si="82"/>
        <v>0</v>
      </c>
      <c r="N429" s="156"/>
      <c r="O429" s="153" t="str">
        <f t="shared" si="81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81"/>
      <c r="I430" s="156"/>
      <c r="J430" s="180" t="str">
        <f t="shared" si="80"/>
        <v xml:space="preserve"> </v>
      </c>
      <c r="K430" s="156">
        <v>0</v>
      </c>
      <c r="L430" s="156"/>
      <c r="M430" s="115">
        <f t="shared" si="82"/>
        <v>0</v>
      </c>
      <c r="N430" s="156"/>
      <c r="O430" s="153" t="str">
        <f t="shared" si="81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81"/>
      <c r="I431" s="156"/>
      <c r="J431" s="180" t="str">
        <f t="shared" si="80"/>
        <v xml:space="preserve"> </v>
      </c>
      <c r="K431" s="156">
        <v>0</v>
      </c>
      <c r="L431" s="156"/>
      <c r="M431" s="115">
        <f t="shared" si="82"/>
        <v>0</v>
      </c>
      <c r="N431" s="156"/>
      <c r="O431" s="153" t="str">
        <f t="shared" si="81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85">SUM(G433:G442)</f>
        <v>0</v>
      </c>
      <c r="H432" s="181">
        <f t="shared" si="85"/>
        <v>0</v>
      </c>
      <c r="I432" s="156"/>
      <c r="J432" s="180" t="str">
        <f t="shared" si="80"/>
        <v xml:space="preserve"> </v>
      </c>
      <c r="K432" s="156">
        <v>0</v>
      </c>
      <c r="L432" s="156"/>
      <c r="M432" s="115">
        <f t="shared" si="82"/>
        <v>0</v>
      </c>
      <c r="N432" s="156"/>
      <c r="O432" s="153" t="str">
        <f t="shared" si="81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81"/>
      <c r="I433" s="156"/>
      <c r="J433" s="180" t="str">
        <f t="shared" si="80"/>
        <v xml:space="preserve"> </v>
      </c>
      <c r="K433" s="156">
        <v>0</v>
      </c>
      <c r="L433" s="156"/>
      <c r="M433" s="115">
        <f t="shared" si="82"/>
        <v>0</v>
      </c>
      <c r="N433" s="156"/>
      <c r="O433" s="153" t="str">
        <f t="shared" si="81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81"/>
      <c r="I434" s="156"/>
      <c r="J434" s="180" t="str">
        <f t="shared" si="80"/>
        <v xml:space="preserve"> </v>
      </c>
      <c r="K434" s="156">
        <v>0</v>
      </c>
      <c r="L434" s="156"/>
      <c r="M434" s="115">
        <f t="shared" si="82"/>
        <v>0</v>
      </c>
      <c r="N434" s="156"/>
      <c r="O434" s="153" t="str">
        <f t="shared" si="81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81"/>
      <c r="I435" s="156"/>
      <c r="J435" s="180" t="str">
        <f t="shared" si="80"/>
        <v xml:space="preserve"> </v>
      </c>
      <c r="K435" s="156">
        <v>0</v>
      </c>
      <c r="L435" s="156"/>
      <c r="M435" s="115">
        <f t="shared" si="82"/>
        <v>0</v>
      </c>
      <c r="N435" s="156"/>
      <c r="O435" s="153" t="str">
        <f t="shared" si="81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81"/>
      <c r="I436" s="156"/>
      <c r="J436" s="180" t="str">
        <f t="shared" si="80"/>
        <v xml:space="preserve"> </v>
      </c>
      <c r="K436" s="156">
        <v>0</v>
      </c>
      <c r="L436" s="156"/>
      <c r="M436" s="115">
        <f t="shared" si="82"/>
        <v>0</v>
      </c>
      <c r="N436" s="156"/>
      <c r="O436" s="153" t="str">
        <f t="shared" si="81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81"/>
      <c r="I437" s="156"/>
      <c r="J437" s="180" t="str">
        <f t="shared" si="80"/>
        <v xml:space="preserve"> </v>
      </c>
      <c r="K437" s="156">
        <v>0</v>
      </c>
      <c r="L437" s="156"/>
      <c r="M437" s="115">
        <f t="shared" si="82"/>
        <v>0</v>
      </c>
      <c r="N437" s="156"/>
      <c r="O437" s="153" t="str">
        <f t="shared" si="81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81"/>
      <c r="I438" s="156"/>
      <c r="J438" s="180" t="str">
        <f t="shared" si="80"/>
        <v xml:space="preserve"> </v>
      </c>
      <c r="K438" s="156">
        <v>0</v>
      </c>
      <c r="L438" s="156"/>
      <c r="M438" s="115">
        <f t="shared" si="82"/>
        <v>0</v>
      </c>
      <c r="N438" s="156"/>
      <c r="O438" s="153" t="str">
        <f t="shared" si="81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81"/>
      <c r="I439" s="156"/>
      <c r="J439" s="180" t="str">
        <f t="shared" si="80"/>
        <v xml:space="preserve"> </v>
      </c>
      <c r="K439" s="156">
        <v>0</v>
      </c>
      <c r="L439" s="156"/>
      <c r="M439" s="115">
        <f t="shared" si="82"/>
        <v>0</v>
      </c>
      <c r="N439" s="156"/>
      <c r="O439" s="153" t="str">
        <f t="shared" si="81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81"/>
      <c r="I440" s="156"/>
      <c r="J440" s="180" t="str">
        <f t="shared" si="80"/>
        <v xml:space="preserve"> </v>
      </c>
      <c r="K440" s="156">
        <v>0</v>
      </c>
      <c r="L440" s="156"/>
      <c r="M440" s="115">
        <f t="shared" si="82"/>
        <v>0</v>
      </c>
      <c r="N440" s="156"/>
      <c r="O440" s="153" t="str">
        <f t="shared" si="81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81"/>
      <c r="I441" s="156"/>
      <c r="J441" s="180" t="str">
        <f t="shared" si="80"/>
        <v xml:space="preserve"> </v>
      </c>
      <c r="K441" s="156">
        <v>0</v>
      </c>
      <c r="L441" s="156"/>
      <c r="M441" s="115">
        <f t="shared" si="82"/>
        <v>0</v>
      </c>
      <c r="N441" s="156"/>
      <c r="O441" s="153" t="str">
        <f t="shared" si="81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81"/>
      <c r="I442" s="156"/>
      <c r="J442" s="180" t="str">
        <f t="shared" si="80"/>
        <v xml:space="preserve"> </v>
      </c>
      <c r="K442" s="156">
        <v>0</v>
      </c>
      <c r="L442" s="156"/>
      <c r="M442" s="115">
        <f t="shared" si="82"/>
        <v>0</v>
      </c>
      <c r="N442" s="156"/>
      <c r="O442" s="153" t="str">
        <f t="shared" si="81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86">SUM(G444:G453)</f>
        <v>0</v>
      </c>
      <c r="H443" s="181">
        <f t="shared" si="86"/>
        <v>0</v>
      </c>
      <c r="I443" s="156"/>
      <c r="J443" s="180" t="str">
        <f t="shared" si="80"/>
        <v xml:space="preserve"> </v>
      </c>
      <c r="K443" s="156">
        <v>0</v>
      </c>
      <c r="L443" s="156"/>
      <c r="M443" s="115">
        <f t="shared" si="82"/>
        <v>0</v>
      </c>
      <c r="N443" s="156"/>
      <c r="O443" s="153" t="str">
        <f t="shared" si="81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81"/>
      <c r="I444" s="156"/>
      <c r="J444" s="180" t="str">
        <f t="shared" si="80"/>
        <v xml:space="preserve"> </v>
      </c>
      <c r="K444" s="156">
        <v>0</v>
      </c>
      <c r="L444" s="156"/>
      <c r="M444" s="115">
        <f t="shared" si="82"/>
        <v>0</v>
      </c>
      <c r="N444" s="156"/>
      <c r="O444" s="153" t="str">
        <f t="shared" si="81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81"/>
      <c r="I445" s="156"/>
      <c r="J445" s="180" t="str">
        <f t="shared" si="80"/>
        <v xml:space="preserve"> </v>
      </c>
      <c r="K445" s="156">
        <v>0</v>
      </c>
      <c r="L445" s="156"/>
      <c r="M445" s="115">
        <f t="shared" si="82"/>
        <v>0</v>
      </c>
      <c r="N445" s="156"/>
      <c r="O445" s="153" t="str">
        <f t="shared" si="81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81"/>
      <c r="I446" s="156"/>
      <c r="J446" s="180" t="str">
        <f t="shared" si="80"/>
        <v xml:space="preserve"> </v>
      </c>
      <c r="K446" s="156">
        <v>0</v>
      </c>
      <c r="L446" s="156"/>
      <c r="M446" s="115">
        <f t="shared" si="82"/>
        <v>0</v>
      </c>
      <c r="N446" s="156"/>
      <c r="O446" s="153" t="str">
        <f t="shared" si="81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81"/>
      <c r="I447" s="156"/>
      <c r="J447" s="180" t="str">
        <f t="shared" si="80"/>
        <v xml:space="preserve"> </v>
      </c>
      <c r="K447" s="156">
        <v>0</v>
      </c>
      <c r="L447" s="156"/>
      <c r="M447" s="115">
        <f t="shared" si="82"/>
        <v>0</v>
      </c>
      <c r="N447" s="156"/>
      <c r="O447" s="153" t="str">
        <f t="shared" si="81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81"/>
      <c r="I448" s="156"/>
      <c r="J448" s="180" t="str">
        <f t="shared" si="80"/>
        <v xml:space="preserve"> </v>
      </c>
      <c r="K448" s="156">
        <v>0</v>
      </c>
      <c r="L448" s="156"/>
      <c r="M448" s="115">
        <f t="shared" si="82"/>
        <v>0</v>
      </c>
      <c r="N448" s="156"/>
      <c r="O448" s="153" t="str">
        <f t="shared" si="81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81"/>
      <c r="I449" s="156"/>
      <c r="J449" s="180" t="str">
        <f t="shared" si="80"/>
        <v xml:space="preserve"> </v>
      </c>
      <c r="K449" s="156">
        <v>0</v>
      </c>
      <c r="L449" s="156"/>
      <c r="M449" s="115">
        <f t="shared" si="82"/>
        <v>0</v>
      </c>
      <c r="N449" s="156"/>
      <c r="O449" s="153" t="str">
        <f t="shared" si="81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81"/>
      <c r="I450" s="156"/>
      <c r="J450" s="180" t="str">
        <f t="shared" si="80"/>
        <v xml:space="preserve"> </v>
      </c>
      <c r="K450" s="156">
        <v>0</v>
      </c>
      <c r="L450" s="156"/>
      <c r="M450" s="115">
        <f t="shared" si="82"/>
        <v>0</v>
      </c>
      <c r="N450" s="156"/>
      <c r="O450" s="153" t="str">
        <f t="shared" si="81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81"/>
      <c r="I451" s="156"/>
      <c r="J451" s="180" t="str">
        <f t="shared" si="80"/>
        <v xml:space="preserve"> </v>
      </c>
      <c r="K451" s="156">
        <v>0</v>
      </c>
      <c r="L451" s="156"/>
      <c r="M451" s="115">
        <f t="shared" si="82"/>
        <v>0</v>
      </c>
      <c r="N451" s="156"/>
      <c r="O451" s="153" t="str">
        <f t="shared" si="81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81"/>
      <c r="I452" s="156"/>
      <c r="J452" s="180" t="str">
        <f t="shared" si="80"/>
        <v xml:space="preserve"> </v>
      </c>
      <c r="K452" s="156">
        <v>0</v>
      </c>
      <c r="L452" s="156"/>
      <c r="M452" s="115">
        <f t="shared" si="82"/>
        <v>0</v>
      </c>
      <c r="N452" s="156"/>
      <c r="O452" s="153" t="str">
        <f t="shared" si="81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81"/>
      <c r="I453" s="156"/>
      <c r="J453" s="180" t="str">
        <f t="shared" si="80"/>
        <v xml:space="preserve"> </v>
      </c>
      <c r="K453" s="156">
        <v>0</v>
      </c>
      <c r="L453" s="156"/>
      <c r="M453" s="115">
        <f t="shared" si="82"/>
        <v>0</v>
      </c>
      <c r="N453" s="156"/>
      <c r="O453" s="153" t="str">
        <f t="shared" si="81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81"/>
      <c r="I454" s="156"/>
      <c r="J454" s="180" t="str">
        <f t="shared" si="80"/>
        <v xml:space="preserve"> </v>
      </c>
      <c r="K454" s="156">
        <v>0</v>
      </c>
      <c r="L454" s="156"/>
      <c r="M454" s="115">
        <f t="shared" si="82"/>
        <v>0</v>
      </c>
      <c r="N454" s="156"/>
      <c r="O454" s="153" t="str">
        <f t="shared" si="81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81"/>
      <c r="I455" s="156"/>
      <c r="J455" s="180" t="str">
        <f t="shared" si="80"/>
        <v xml:space="preserve"> </v>
      </c>
      <c r="K455" s="156">
        <v>0</v>
      </c>
      <c r="L455" s="156"/>
      <c r="M455" s="115">
        <f t="shared" si="82"/>
        <v>0</v>
      </c>
      <c r="N455" s="156"/>
      <c r="O455" s="153" t="str">
        <f t="shared" si="81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87">SUM(G457:G466)</f>
        <v>0</v>
      </c>
      <c r="H456" s="181">
        <f t="shared" si="87"/>
        <v>0</v>
      </c>
      <c r="I456" s="156"/>
      <c r="J456" s="180" t="str">
        <f t="shared" si="80"/>
        <v xml:space="preserve"> </v>
      </c>
      <c r="K456" s="156">
        <v>0</v>
      </c>
      <c r="L456" s="156"/>
      <c r="M456" s="115">
        <f t="shared" si="82"/>
        <v>0</v>
      </c>
      <c r="N456" s="156"/>
      <c r="O456" s="153" t="str">
        <f t="shared" si="81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81"/>
      <c r="I457" s="156"/>
      <c r="J457" s="180" t="str">
        <f t="shared" si="80"/>
        <v xml:space="preserve"> </v>
      </c>
      <c r="K457" s="156">
        <v>0</v>
      </c>
      <c r="L457" s="156"/>
      <c r="M457" s="115">
        <f t="shared" si="82"/>
        <v>0</v>
      </c>
      <c r="N457" s="156"/>
      <c r="O457" s="153" t="str">
        <f t="shared" si="81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81"/>
      <c r="I458" s="156"/>
      <c r="J458" s="180" t="str">
        <f t="shared" si="80"/>
        <v xml:space="preserve"> </v>
      </c>
      <c r="K458" s="156">
        <v>0</v>
      </c>
      <c r="L458" s="156"/>
      <c r="M458" s="115">
        <f t="shared" si="82"/>
        <v>0</v>
      </c>
      <c r="N458" s="156"/>
      <c r="O458" s="153" t="str">
        <f t="shared" si="81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81"/>
      <c r="I459" s="156"/>
      <c r="J459" s="180" t="str">
        <f t="shared" si="80"/>
        <v xml:space="preserve"> </v>
      </c>
      <c r="K459" s="156">
        <v>0</v>
      </c>
      <c r="L459" s="156"/>
      <c r="M459" s="115">
        <f t="shared" si="82"/>
        <v>0</v>
      </c>
      <c r="N459" s="156"/>
      <c r="O459" s="153" t="str">
        <f t="shared" si="81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15"/>
      <c r="I460" s="156"/>
      <c r="J460" s="180" t="str">
        <f t="shared" si="80"/>
        <v xml:space="preserve"> </v>
      </c>
      <c r="K460" s="156">
        <v>0</v>
      </c>
      <c r="L460" s="156"/>
      <c r="M460" s="115">
        <f t="shared" si="82"/>
        <v>0</v>
      </c>
      <c r="N460" s="156"/>
      <c r="O460" s="153" t="str">
        <f t="shared" si="81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15"/>
      <c r="I461" s="156"/>
      <c r="J461" s="180" t="str">
        <f t="shared" si="80"/>
        <v xml:space="preserve"> </v>
      </c>
      <c r="K461" s="156">
        <v>0</v>
      </c>
      <c r="L461" s="156"/>
      <c r="M461" s="115">
        <f t="shared" si="82"/>
        <v>0</v>
      </c>
      <c r="N461" s="156"/>
      <c r="O461" s="153" t="str">
        <f t="shared" si="81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15"/>
      <c r="I462" s="156"/>
      <c r="J462" s="180" t="str">
        <f t="shared" si="80"/>
        <v xml:space="preserve"> </v>
      </c>
      <c r="K462" s="156">
        <v>0</v>
      </c>
      <c r="L462" s="156"/>
      <c r="M462" s="115">
        <f t="shared" si="82"/>
        <v>0</v>
      </c>
      <c r="N462" s="156"/>
      <c r="O462" s="153" t="str">
        <f t="shared" si="81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81"/>
      <c r="I463" s="156"/>
      <c r="J463" s="180" t="str">
        <f t="shared" si="80"/>
        <v xml:space="preserve"> </v>
      </c>
      <c r="K463" s="156">
        <v>0</v>
      </c>
      <c r="L463" s="156"/>
      <c r="M463" s="115">
        <f t="shared" si="82"/>
        <v>0</v>
      </c>
      <c r="N463" s="156"/>
      <c r="O463" s="153" t="str">
        <f t="shared" si="81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81"/>
      <c r="I464" s="156"/>
      <c r="J464" s="180" t="str">
        <f t="shared" si="80"/>
        <v xml:space="preserve"> </v>
      </c>
      <c r="K464" s="156">
        <v>0</v>
      </c>
      <c r="L464" s="156"/>
      <c r="M464" s="115">
        <f t="shared" si="82"/>
        <v>0</v>
      </c>
      <c r="N464" s="156"/>
      <c r="O464" s="153" t="str">
        <f t="shared" si="81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81"/>
      <c r="I465" s="156"/>
      <c r="J465" s="180" t="str">
        <f t="shared" si="80"/>
        <v xml:space="preserve"> </v>
      </c>
      <c r="K465" s="156">
        <v>0</v>
      </c>
      <c r="L465" s="156"/>
      <c r="M465" s="115">
        <f t="shared" si="82"/>
        <v>0</v>
      </c>
      <c r="N465" s="156"/>
      <c r="O465" s="153" t="str">
        <f t="shared" si="81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81"/>
      <c r="I466" s="156"/>
      <c r="J466" s="180" t="str">
        <f t="shared" si="80"/>
        <v xml:space="preserve"> </v>
      </c>
      <c r="K466" s="156">
        <v>0</v>
      </c>
      <c r="L466" s="156"/>
      <c r="M466" s="115">
        <f t="shared" si="82"/>
        <v>0</v>
      </c>
      <c r="N466" s="156"/>
      <c r="O466" s="153" t="str">
        <f t="shared" si="81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81"/>
      <c r="I467" s="156"/>
      <c r="J467" s="180" t="str">
        <f t="shared" si="80"/>
        <v xml:space="preserve"> </v>
      </c>
      <c r="K467" s="156">
        <v>0</v>
      </c>
      <c r="L467" s="156"/>
      <c r="M467" s="115">
        <f t="shared" si="82"/>
        <v>0</v>
      </c>
      <c r="N467" s="156"/>
      <c r="O467" s="153" t="str">
        <f t="shared" si="81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81"/>
      <c r="I468" s="156"/>
      <c r="J468" s="180" t="str">
        <f t="shared" si="80"/>
        <v xml:space="preserve"> </v>
      </c>
      <c r="K468" s="156">
        <v>0</v>
      </c>
      <c r="L468" s="156"/>
      <c r="M468" s="115">
        <f t="shared" si="82"/>
        <v>0</v>
      </c>
      <c r="N468" s="156"/>
      <c r="O468" s="153" t="str">
        <f t="shared" si="81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88">SUM(G470:G479)</f>
        <v>0</v>
      </c>
      <c r="H469" s="181">
        <f t="shared" si="88"/>
        <v>0</v>
      </c>
      <c r="I469" s="156"/>
      <c r="J469" s="180" t="str">
        <f t="shared" ref="J469:J532" si="89">IF(H469=0," ",I469/H469)</f>
        <v xml:space="preserve"> </v>
      </c>
      <c r="K469" s="156">
        <v>0</v>
      </c>
      <c r="L469" s="156"/>
      <c r="M469" s="115">
        <f t="shared" si="82"/>
        <v>0</v>
      </c>
      <c r="N469" s="156"/>
      <c r="O469" s="153" t="str">
        <f t="shared" ref="O469:O532" si="90">IF(M469=0," ",N469/M469)</f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81"/>
      <c r="I470" s="156"/>
      <c r="J470" s="180" t="str">
        <f t="shared" si="89"/>
        <v xml:space="preserve"> </v>
      </c>
      <c r="K470" s="156">
        <v>0</v>
      </c>
      <c r="L470" s="156"/>
      <c r="M470" s="115">
        <f t="shared" ref="M470:M533" si="91">SUM(K470:L470)</f>
        <v>0</v>
      </c>
      <c r="N470" s="156"/>
      <c r="O470" s="153" t="str">
        <f t="shared" si="90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81"/>
      <c r="I471" s="156"/>
      <c r="J471" s="180" t="str">
        <f t="shared" si="89"/>
        <v xml:space="preserve"> </v>
      </c>
      <c r="K471" s="156">
        <v>0</v>
      </c>
      <c r="L471" s="156"/>
      <c r="M471" s="115">
        <f t="shared" si="91"/>
        <v>0</v>
      </c>
      <c r="N471" s="156"/>
      <c r="O471" s="153" t="str">
        <f t="shared" si="90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81"/>
      <c r="I472" s="156"/>
      <c r="J472" s="180" t="str">
        <f t="shared" si="89"/>
        <v xml:space="preserve"> </v>
      </c>
      <c r="K472" s="156">
        <v>0</v>
      </c>
      <c r="L472" s="156"/>
      <c r="M472" s="115">
        <f t="shared" si="91"/>
        <v>0</v>
      </c>
      <c r="N472" s="156"/>
      <c r="O472" s="153" t="str">
        <f t="shared" si="90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15"/>
      <c r="I473" s="156"/>
      <c r="J473" s="180" t="str">
        <f t="shared" si="89"/>
        <v xml:space="preserve"> </v>
      </c>
      <c r="K473" s="156">
        <v>0</v>
      </c>
      <c r="L473" s="156"/>
      <c r="M473" s="115">
        <f t="shared" si="91"/>
        <v>0</v>
      </c>
      <c r="N473" s="156"/>
      <c r="O473" s="153" t="str">
        <f t="shared" si="90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15"/>
      <c r="I474" s="156"/>
      <c r="J474" s="180" t="str">
        <f t="shared" si="89"/>
        <v xml:space="preserve"> </v>
      </c>
      <c r="K474" s="156">
        <v>0</v>
      </c>
      <c r="L474" s="156"/>
      <c r="M474" s="115">
        <f t="shared" si="91"/>
        <v>0</v>
      </c>
      <c r="N474" s="156"/>
      <c r="O474" s="153" t="str">
        <f t="shared" si="90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15"/>
      <c r="I475" s="156"/>
      <c r="J475" s="180" t="str">
        <f t="shared" si="89"/>
        <v xml:space="preserve"> </v>
      </c>
      <c r="K475" s="156">
        <v>0</v>
      </c>
      <c r="L475" s="156"/>
      <c r="M475" s="115">
        <f t="shared" si="91"/>
        <v>0</v>
      </c>
      <c r="N475" s="156"/>
      <c r="O475" s="153" t="str">
        <f t="shared" si="90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81"/>
      <c r="I476" s="156"/>
      <c r="J476" s="180" t="str">
        <f t="shared" si="89"/>
        <v xml:space="preserve"> </v>
      </c>
      <c r="K476" s="156">
        <v>0</v>
      </c>
      <c r="L476" s="156"/>
      <c r="M476" s="115">
        <f t="shared" si="91"/>
        <v>0</v>
      </c>
      <c r="N476" s="156"/>
      <c r="O476" s="153" t="str">
        <f t="shared" si="90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81"/>
      <c r="I477" s="156"/>
      <c r="J477" s="180" t="str">
        <f t="shared" si="89"/>
        <v xml:space="preserve"> </v>
      </c>
      <c r="K477" s="156">
        <v>0</v>
      </c>
      <c r="L477" s="156"/>
      <c r="M477" s="115">
        <f t="shared" si="91"/>
        <v>0</v>
      </c>
      <c r="N477" s="156"/>
      <c r="O477" s="153" t="str">
        <f t="shared" si="90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81"/>
      <c r="I478" s="156"/>
      <c r="J478" s="180" t="str">
        <f t="shared" si="89"/>
        <v xml:space="preserve"> </v>
      </c>
      <c r="K478" s="156">
        <v>0</v>
      </c>
      <c r="L478" s="156"/>
      <c r="M478" s="115">
        <f t="shared" si="91"/>
        <v>0</v>
      </c>
      <c r="N478" s="156"/>
      <c r="O478" s="153" t="str">
        <f t="shared" si="90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81"/>
      <c r="I479" s="156"/>
      <c r="J479" s="180" t="str">
        <f t="shared" si="89"/>
        <v xml:space="preserve"> </v>
      </c>
      <c r="K479" s="156">
        <v>0</v>
      </c>
      <c r="L479" s="156"/>
      <c r="M479" s="115">
        <f t="shared" si="91"/>
        <v>0</v>
      </c>
      <c r="N479" s="156"/>
      <c r="O479" s="153" t="str">
        <f t="shared" si="90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81"/>
      <c r="I480" s="156"/>
      <c r="J480" s="180" t="str">
        <f t="shared" si="89"/>
        <v xml:space="preserve"> </v>
      </c>
      <c r="K480" s="156">
        <v>0</v>
      </c>
      <c r="L480" s="156"/>
      <c r="M480" s="115">
        <f t="shared" si="91"/>
        <v>0</v>
      </c>
      <c r="N480" s="156"/>
      <c r="O480" s="153" t="str">
        <f t="shared" si="90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92">G417+G419+G420+G421+G432+G443+G454+G456+G467+G468+G469+G480</f>
        <v>0</v>
      </c>
      <c r="H481" s="184">
        <f t="shared" si="92"/>
        <v>0</v>
      </c>
      <c r="I481" s="184">
        <f t="shared" si="92"/>
        <v>0</v>
      </c>
      <c r="J481" s="184" t="e">
        <f t="shared" si="92"/>
        <v>#VALUE!</v>
      </c>
      <c r="K481" s="184">
        <f t="shared" si="92"/>
        <v>0</v>
      </c>
      <c r="L481" s="184">
        <f t="shared" si="92"/>
        <v>0</v>
      </c>
      <c r="M481" s="184">
        <f t="shared" si="92"/>
        <v>0</v>
      </c>
      <c r="N481" s="156"/>
      <c r="O481" s="153" t="str">
        <f t="shared" si="90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81"/>
      <c r="I482" s="156"/>
      <c r="J482" s="180" t="str">
        <f t="shared" si="89"/>
        <v xml:space="preserve"> </v>
      </c>
      <c r="K482" s="156">
        <v>0</v>
      </c>
      <c r="L482" s="156"/>
      <c r="M482" s="115">
        <f t="shared" si="91"/>
        <v>0</v>
      </c>
      <c r="N482" s="156"/>
      <c r="O482" s="153" t="str">
        <f t="shared" si="90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81"/>
      <c r="I483" s="156"/>
      <c r="J483" s="180" t="str">
        <f t="shared" si="89"/>
        <v xml:space="preserve"> </v>
      </c>
      <c r="K483" s="156">
        <v>0</v>
      </c>
      <c r="L483" s="156"/>
      <c r="M483" s="115">
        <f t="shared" si="91"/>
        <v>0</v>
      </c>
      <c r="N483" s="156"/>
      <c r="O483" s="153" t="str">
        <f t="shared" si="90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81"/>
      <c r="I484" s="156"/>
      <c r="J484" s="180" t="str">
        <f t="shared" si="89"/>
        <v xml:space="preserve"> </v>
      </c>
      <c r="K484" s="156">
        <v>0</v>
      </c>
      <c r="L484" s="156"/>
      <c r="M484" s="115">
        <f t="shared" si="91"/>
        <v>0</v>
      </c>
      <c r="N484" s="156"/>
      <c r="O484" s="153" t="str">
        <f t="shared" si="90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15"/>
      <c r="I485" s="156"/>
      <c r="J485" s="180" t="str">
        <f t="shared" si="89"/>
        <v xml:space="preserve"> </v>
      </c>
      <c r="K485" s="156">
        <v>0</v>
      </c>
      <c r="L485" s="156"/>
      <c r="M485" s="115">
        <f t="shared" si="91"/>
        <v>0</v>
      </c>
      <c r="N485" s="156"/>
      <c r="O485" s="153" t="str">
        <f t="shared" si="90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81"/>
      <c r="I486" s="156"/>
      <c r="J486" s="180" t="str">
        <f t="shared" si="89"/>
        <v xml:space="preserve"> </v>
      </c>
      <c r="K486" s="156">
        <v>0</v>
      </c>
      <c r="L486" s="156"/>
      <c r="M486" s="115">
        <f t="shared" si="91"/>
        <v>0</v>
      </c>
      <c r="N486" s="156"/>
      <c r="O486" s="153" t="str">
        <f t="shared" si="90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81"/>
      <c r="I487" s="156"/>
      <c r="J487" s="180" t="str">
        <f t="shared" si="89"/>
        <v xml:space="preserve"> </v>
      </c>
      <c r="K487" s="156">
        <v>0</v>
      </c>
      <c r="L487" s="156"/>
      <c r="M487" s="115">
        <f t="shared" si="91"/>
        <v>0</v>
      </c>
      <c r="N487" s="156"/>
      <c r="O487" s="153" t="str">
        <f t="shared" si="90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15"/>
      <c r="I488" s="156"/>
      <c r="J488" s="180" t="str">
        <f t="shared" si="89"/>
        <v xml:space="preserve"> </v>
      </c>
      <c r="K488" s="156">
        <v>0</v>
      </c>
      <c r="L488" s="156"/>
      <c r="M488" s="115">
        <f t="shared" si="91"/>
        <v>0</v>
      </c>
      <c r="N488" s="156"/>
      <c r="O488" s="153" t="str">
        <f t="shared" si="90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15"/>
      <c r="I489" s="156"/>
      <c r="J489" s="180" t="str">
        <f t="shared" si="89"/>
        <v xml:space="preserve"> </v>
      </c>
      <c r="K489" s="156">
        <v>0</v>
      </c>
      <c r="L489" s="156"/>
      <c r="M489" s="115">
        <f t="shared" si="91"/>
        <v>0</v>
      </c>
      <c r="N489" s="156"/>
      <c r="O489" s="153" t="str">
        <f t="shared" si="90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93">G482+G483+G485+G486+G487+G488+G489</f>
        <v>0</v>
      </c>
      <c r="H490" s="184">
        <f t="shared" si="93"/>
        <v>0</v>
      </c>
      <c r="I490" s="156"/>
      <c r="J490" s="180" t="str">
        <f t="shared" si="89"/>
        <v xml:space="preserve"> </v>
      </c>
      <c r="K490" s="156">
        <v>0</v>
      </c>
      <c r="L490" s="156"/>
      <c r="M490" s="115">
        <f t="shared" si="91"/>
        <v>0</v>
      </c>
      <c r="N490" s="156"/>
      <c r="O490" s="153" t="str">
        <f t="shared" si="90"/>
        <v xml:space="preserve"> </v>
      </c>
    </row>
    <row r="491" spans="1:15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81"/>
      <c r="I491" s="156"/>
      <c r="J491" s="180" t="str">
        <f t="shared" si="89"/>
        <v xml:space="preserve"> </v>
      </c>
      <c r="K491" s="156">
        <v>0</v>
      </c>
      <c r="L491" s="156"/>
      <c r="M491" s="115">
        <f t="shared" si="91"/>
        <v>0</v>
      </c>
      <c r="N491" s="156"/>
      <c r="O491" s="153" t="str">
        <f t="shared" si="90"/>
        <v xml:space="preserve"> </v>
      </c>
    </row>
    <row r="492" spans="1:15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81"/>
      <c r="I492" s="156"/>
      <c r="J492" s="180" t="str">
        <f t="shared" si="89"/>
        <v xml:space="preserve"> </v>
      </c>
      <c r="K492" s="156">
        <v>0</v>
      </c>
      <c r="L492" s="156"/>
      <c r="M492" s="115">
        <f t="shared" si="91"/>
        <v>0</v>
      </c>
      <c r="N492" s="156"/>
      <c r="O492" s="153" t="str">
        <f t="shared" si="90"/>
        <v xml:space="preserve"> </v>
      </c>
    </row>
    <row r="493" spans="1:15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81"/>
      <c r="I493" s="156"/>
      <c r="J493" s="180" t="str">
        <f t="shared" si="89"/>
        <v xml:space="preserve"> </v>
      </c>
      <c r="K493" s="156">
        <v>0</v>
      </c>
      <c r="L493" s="156"/>
      <c r="M493" s="115">
        <f t="shared" si="91"/>
        <v>0</v>
      </c>
      <c r="N493" s="156"/>
      <c r="O493" s="153" t="str">
        <f t="shared" si="90"/>
        <v xml:space="preserve"> </v>
      </c>
    </row>
    <row r="494" spans="1:15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81"/>
      <c r="I494" s="156"/>
      <c r="J494" s="180" t="str">
        <f t="shared" si="89"/>
        <v xml:space="preserve"> </v>
      </c>
      <c r="K494" s="156">
        <v>0</v>
      </c>
      <c r="L494" s="156"/>
      <c r="M494" s="115">
        <f t="shared" si="91"/>
        <v>0</v>
      </c>
      <c r="N494" s="156"/>
      <c r="O494" s="153" t="str">
        <f t="shared" si="90"/>
        <v xml:space="preserve"> </v>
      </c>
    </row>
    <row r="495" spans="1:15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N495" si="94">SUM(G491:G494)</f>
        <v>0</v>
      </c>
      <c r="H495" s="184">
        <f t="shared" si="94"/>
        <v>0</v>
      </c>
      <c r="I495" s="184">
        <f t="shared" si="94"/>
        <v>0</v>
      </c>
      <c r="J495" s="184">
        <f t="shared" si="94"/>
        <v>0</v>
      </c>
      <c r="K495" s="184">
        <v>0</v>
      </c>
      <c r="L495" s="184">
        <f t="shared" si="94"/>
        <v>0</v>
      </c>
      <c r="M495" s="184">
        <f t="shared" si="94"/>
        <v>0</v>
      </c>
      <c r="N495" s="184">
        <f t="shared" si="94"/>
        <v>0</v>
      </c>
      <c r="O495" s="153" t="str">
        <f t="shared" si="90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61"/>
      <c r="I496" s="61"/>
      <c r="J496" s="153" t="str">
        <f t="shared" si="89"/>
        <v xml:space="preserve"> </v>
      </c>
      <c r="K496" s="155">
        <v>0</v>
      </c>
      <c r="L496" s="155"/>
      <c r="M496" s="77">
        <f t="shared" si="91"/>
        <v>0</v>
      </c>
      <c r="N496" s="155"/>
      <c r="O496" s="153" t="str">
        <f t="shared" si="90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95">SUM(G498:G507)</f>
        <v>0</v>
      </c>
      <c r="H497" s="61">
        <f t="shared" si="95"/>
        <v>0</v>
      </c>
      <c r="I497" s="61">
        <f t="shared" ref="I497" si="96">SUM(I498:I507)</f>
        <v>0</v>
      </c>
      <c r="J497" s="153" t="str">
        <f t="shared" si="89"/>
        <v xml:space="preserve"> </v>
      </c>
      <c r="K497" s="155">
        <v>0</v>
      </c>
      <c r="L497" s="155"/>
      <c r="M497" s="77">
        <f t="shared" si="91"/>
        <v>0</v>
      </c>
      <c r="N497" s="155"/>
      <c r="O497" s="153" t="str">
        <f t="shared" si="90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61"/>
      <c r="I498" s="61"/>
      <c r="J498" s="153" t="str">
        <f t="shared" si="89"/>
        <v xml:space="preserve"> </v>
      </c>
      <c r="K498" s="155">
        <v>0</v>
      </c>
      <c r="L498" s="155"/>
      <c r="M498" s="77">
        <f t="shared" si="91"/>
        <v>0</v>
      </c>
      <c r="N498" s="155"/>
      <c r="O498" s="153" t="str">
        <f t="shared" si="90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61"/>
      <c r="I499" s="61"/>
      <c r="J499" s="153" t="str">
        <f t="shared" si="89"/>
        <v xml:space="preserve"> </v>
      </c>
      <c r="K499" s="155">
        <v>0</v>
      </c>
      <c r="L499" s="155"/>
      <c r="M499" s="77">
        <f t="shared" si="91"/>
        <v>0</v>
      </c>
      <c r="N499" s="155"/>
      <c r="O499" s="153" t="str">
        <f t="shared" si="90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61"/>
      <c r="I500" s="61"/>
      <c r="J500" s="153" t="str">
        <f t="shared" si="89"/>
        <v xml:space="preserve"> </v>
      </c>
      <c r="K500" s="155">
        <v>0</v>
      </c>
      <c r="L500" s="155"/>
      <c r="M500" s="77">
        <f t="shared" si="91"/>
        <v>0</v>
      </c>
      <c r="N500" s="155"/>
      <c r="O500" s="153" t="str">
        <f t="shared" si="90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61"/>
      <c r="I501" s="61"/>
      <c r="J501" s="153" t="str">
        <f t="shared" si="89"/>
        <v xml:space="preserve"> </v>
      </c>
      <c r="K501" s="155">
        <v>0</v>
      </c>
      <c r="L501" s="155"/>
      <c r="M501" s="77">
        <f t="shared" si="91"/>
        <v>0</v>
      </c>
      <c r="N501" s="155"/>
      <c r="O501" s="153" t="str">
        <f t="shared" si="90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61"/>
      <c r="I502" s="61"/>
      <c r="J502" s="153" t="str">
        <f t="shared" si="89"/>
        <v xml:space="preserve"> </v>
      </c>
      <c r="K502" s="155">
        <v>0</v>
      </c>
      <c r="L502" s="155"/>
      <c r="M502" s="77">
        <f t="shared" si="91"/>
        <v>0</v>
      </c>
      <c r="N502" s="155"/>
      <c r="O502" s="153" t="str">
        <f t="shared" si="90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61"/>
      <c r="I503" s="61"/>
      <c r="J503" s="153" t="str">
        <f t="shared" si="89"/>
        <v xml:space="preserve"> </v>
      </c>
      <c r="K503" s="155">
        <v>0</v>
      </c>
      <c r="L503" s="155"/>
      <c r="M503" s="77">
        <f t="shared" si="91"/>
        <v>0</v>
      </c>
      <c r="N503" s="155"/>
      <c r="O503" s="153" t="str">
        <f t="shared" si="90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61"/>
      <c r="I504" s="61"/>
      <c r="J504" s="153" t="str">
        <f t="shared" si="89"/>
        <v xml:space="preserve"> </v>
      </c>
      <c r="K504" s="155">
        <v>0</v>
      </c>
      <c r="L504" s="155"/>
      <c r="M504" s="77">
        <f t="shared" si="91"/>
        <v>0</v>
      </c>
      <c r="N504" s="155"/>
      <c r="O504" s="153" t="str">
        <f t="shared" si="90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61"/>
      <c r="I505" s="61"/>
      <c r="J505" s="153" t="str">
        <f t="shared" si="89"/>
        <v xml:space="preserve"> </v>
      </c>
      <c r="K505" s="155">
        <v>0</v>
      </c>
      <c r="L505" s="155"/>
      <c r="M505" s="77">
        <f t="shared" si="91"/>
        <v>0</v>
      </c>
      <c r="N505" s="155"/>
      <c r="O505" s="153" t="str">
        <f t="shared" si="90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61"/>
      <c r="I506" s="61"/>
      <c r="J506" s="153" t="str">
        <f t="shared" si="89"/>
        <v xml:space="preserve"> </v>
      </c>
      <c r="K506" s="155">
        <v>0</v>
      </c>
      <c r="L506" s="155"/>
      <c r="M506" s="77">
        <f t="shared" si="91"/>
        <v>0</v>
      </c>
      <c r="N506" s="155"/>
      <c r="O506" s="153" t="str">
        <f t="shared" si="90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61"/>
      <c r="I507" s="61"/>
      <c r="J507" s="153" t="str">
        <f t="shared" si="89"/>
        <v xml:space="preserve"> </v>
      </c>
      <c r="K507" s="155">
        <v>0</v>
      </c>
      <c r="L507" s="155"/>
      <c r="M507" s="77">
        <f t="shared" si="91"/>
        <v>0</v>
      </c>
      <c r="N507" s="155"/>
      <c r="O507" s="153" t="str">
        <f t="shared" si="90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97">SUM(G509:G518)</f>
        <v>0</v>
      </c>
      <c r="H508" s="61">
        <f t="shared" si="97"/>
        <v>0</v>
      </c>
      <c r="I508" s="61">
        <f t="shared" ref="I508" si="98">SUM(I509:I518)</f>
        <v>0</v>
      </c>
      <c r="J508" s="153" t="str">
        <f t="shared" si="89"/>
        <v xml:space="preserve"> </v>
      </c>
      <c r="K508" s="155">
        <v>0</v>
      </c>
      <c r="L508" s="155"/>
      <c r="M508" s="77">
        <f t="shared" si="91"/>
        <v>0</v>
      </c>
      <c r="N508" s="155"/>
      <c r="O508" s="153" t="str">
        <f t="shared" si="90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61"/>
      <c r="I509" s="61"/>
      <c r="J509" s="153" t="str">
        <f t="shared" si="89"/>
        <v xml:space="preserve"> </v>
      </c>
      <c r="K509" s="155">
        <v>0</v>
      </c>
      <c r="L509" s="155"/>
      <c r="M509" s="77">
        <f t="shared" si="91"/>
        <v>0</v>
      </c>
      <c r="N509" s="155"/>
      <c r="O509" s="153" t="str">
        <f t="shared" si="90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61"/>
      <c r="I510" s="61"/>
      <c r="J510" s="153" t="str">
        <f t="shared" si="89"/>
        <v xml:space="preserve"> </v>
      </c>
      <c r="K510" s="155">
        <v>0</v>
      </c>
      <c r="L510" s="155"/>
      <c r="M510" s="77">
        <f t="shared" si="91"/>
        <v>0</v>
      </c>
      <c r="N510" s="155"/>
      <c r="O510" s="153" t="str">
        <f t="shared" si="90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61"/>
      <c r="I511" s="61"/>
      <c r="J511" s="153" t="str">
        <f t="shared" si="89"/>
        <v xml:space="preserve"> </v>
      </c>
      <c r="K511" s="155">
        <v>0</v>
      </c>
      <c r="L511" s="155"/>
      <c r="M511" s="77">
        <f t="shared" si="91"/>
        <v>0</v>
      </c>
      <c r="N511" s="155"/>
      <c r="O511" s="153" t="str">
        <f t="shared" si="90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61"/>
      <c r="I512" s="61"/>
      <c r="J512" s="153" t="str">
        <f t="shared" si="89"/>
        <v xml:space="preserve"> </v>
      </c>
      <c r="K512" s="155">
        <v>0</v>
      </c>
      <c r="L512" s="155"/>
      <c r="M512" s="77">
        <f t="shared" si="91"/>
        <v>0</v>
      </c>
      <c r="N512" s="155"/>
      <c r="O512" s="153" t="str">
        <f t="shared" si="90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61"/>
      <c r="I513" s="61"/>
      <c r="J513" s="153" t="str">
        <f t="shared" si="89"/>
        <v xml:space="preserve"> </v>
      </c>
      <c r="K513" s="155">
        <v>0</v>
      </c>
      <c r="L513" s="155"/>
      <c r="M513" s="77">
        <f t="shared" si="91"/>
        <v>0</v>
      </c>
      <c r="N513" s="155"/>
      <c r="O513" s="153" t="str">
        <f t="shared" si="90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61"/>
      <c r="I514" s="61"/>
      <c r="J514" s="153" t="str">
        <f t="shared" si="89"/>
        <v xml:space="preserve"> </v>
      </c>
      <c r="K514" s="155">
        <v>0</v>
      </c>
      <c r="L514" s="155"/>
      <c r="M514" s="77">
        <f t="shared" si="91"/>
        <v>0</v>
      </c>
      <c r="N514" s="155"/>
      <c r="O514" s="153" t="str">
        <f t="shared" si="90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61"/>
      <c r="I515" s="61"/>
      <c r="J515" s="153" t="str">
        <f t="shared" si="89"/>
        <v xml:space="preserve"> </v>
      </c>
      <c r="K515" s="155">
        <v>0</v>
      </c>
      <c r="L515" s="155"/>
      <c r="M515" s="77">
        <f t="shared" si="91"/>
        <v>0</v>
      </c>
      <c r="N515" s="155"/>
      <c r="O515" s="153" t="str">
        <f t="shared" si="90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61"/>
      <c r="I516" s="61"/>
      <c r="J516" s="153" t="str">
        <f t="shared" si="89"/>
        <v xml:space="preserve"> </v>
      </c>
      <c r="K516" s="155">
        <v>0</v>
      </c>
      <c r="L516" s="155"/>
      <c r="M516" s="77">
        <f t="shared" si="91"/>
        <v>0</v>
      </c>
      <c r="N516" s="155"/>
      <c r="O516" s="153" t="str">
        <f t="shared" si="90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61"/>
      <c r="I517" s="61"/>
      <c r="J517" s="153" t="str">
        <f t="shared" si="89"/>
        <v xml:space="preserve"> </v>
      </c>
      <c r="K517" s="155">
        <v>0</v>
      </c>
      <c r="L517" s="155"/>
      <c r="M517" s="77">
        <f t="shared" si="91"/>
        <v>0</v>
      </c>
      <c r="N517" s="155"/>
      <c r="O517" s="153" t="str">
        <f t="shared" si="90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61"/>
      <c r="I518" s="61"/>
      <c r="J518" s="153" t="str">
        <f t="shared" si="89"/>
        <v xml:space="preserve"> </v>
      </c>
      <c r="K518" s="155">
        <v>0</v>
      </c>
      <c r="L518" s="155"/>
      <c r="M518" s="77">
        <f t="shared" si="91"/>
        <v>0</v>
      </c>
      <c r="N518" s="155"/>
      <c r="O518" s="153" t="str">
        <f t="shared" si="90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99">SUM(G520:G529)</f>
        <v>0</v>
      </c>
      <c r="H519" s="61">
        <f t="shared" si="99"/>
        <v>0</v>
      </c>
      <c r="I519" s="61">
        <f t="shared" ref="I519" si="100">SUM(I520:I529)</f>
        <v>0</v>
      </c>
      <c r="J519" s="153" t="str">
        <f t="shared" si="89"/>
        <v xml:space="preserve"> </v>
      </c>
      <c r="K519" s="155">
        <v>0</v>
      </c>
      <c r="L519" s="155"/>
      <c r="M519" s="77">
        <f t="shared" si="91"/>
        <v>0</v>
      </c>
      <c r="N519" s="155"/>
      <c r="O519" s="153" t="str">
        <f t="shared" si="90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61"/>
      <c r="I520" s="61"/>
      <c r="J520" s="153" t="str">
        <f t="shared" si="89"/>
        <v xml:space="preserve"> </v>
      </c>
      <c r="K520" s="155">
        <v>0</v>
      </c>
      <c r="L520" s="155"/>
      <c r="M520" s="77">
        <f t="shared" si="91"/>
        <v>0</v>
      </c>
      <c r="N520" s="155"/>
      <c r="O520" s="153" t="str">
        <f t="shared" si="90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61"/>
      <c r="I521" s="61"/>
      <c r="J521" s="153" t="str">
        <f t="shared" si="89"/>
        <v xml:space="preserve"> </v>
      </c>
      <c r="K521" s="155">
        <v>0</v>
      </c>
      <c r="L521" s="155"/>
      <c r="M521" s="77">
        <f t="shared" si="91"/>
        <v>0</v>
      </c>
      <c r="N521" s="155"/>
      <c r="O521" s="153" t="str">
        <f t="shared" si="90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61"/>
      <c r="I522" s="61"/>
      <c r="J522" s="153" t="str">
        <f t="shared" si="89"/>
        <v xml:space="preserve"> </v>
      </c>
      <c r="K522" s="155">
        <v>0</v>
      </c>
      <c r="L522" s="155"/>
      <c r="M522" s="77">
        <f t="shared" si="91"/>
        <v>0</v>
      </c>
      <c r="N522" s="155"/>
      <c r="O522" s="153" t="str">
        <f t="shared" si="90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61"/>
      <c r="I523" s="61"/>
      <c r="J523" s="153" t="str">
        <f t="shared" si="89"/>
        <v xml:space="preserve"> </v>
      </c>
      <c r="K523" s="155">
        <v>0</v>
      </c>
      <c r="L523" s="155"/>
      <c r="M523" s="77">
        <f t="shared" si="91"/>
        <v>0</v>
      </c>
      <c r="N523" s="155"/>
      <c r="O523" s="153" t="str">
        <f t="shared" si="90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61"/>
      <c r="I524" s="61"/>
      <c r="J524" s="153" t="str">
        <f t="shared" si="89"/>
        <v xml:space="preserve"> </v>
      </c>
      <c r="K524" s="155">
        <v>0</v>
      </c>
      <c r="L524" s="155"/>
      <c r="M524" s="77">
        <f t="shared" si="91"/>
        <v>0</v>
      </c>
      <c r="N524" s="155"/>
      <c r="O524" s="153" t="str">
        <f t="shared" si="90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61"/>
      <c r="I525" s="61"/>
      <c r="J525" s="153" t="str">
        <f t="shared" si="89"/>
        <v xml:space="preserve"> </v>
      </c>
      <c r="K525" s="155">
        <v>0</v>
      </c>
      <c r="L525" s="155"/>
      <c r="M525" s="77">
        <f t="shared" si="91"/>
        <v>0</v>
      </c>
      <c r="N525" s="155"/>
      <c r="O525" s="153" t="str">
        <f t="shared" si="90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61"/>
      <c r="I526" s="61"/>
      <c r="J526" s="153" t="str">
        <f t="shared" si="89"/>
        <v xml:space="preserve"> </v>
      </c>
      <c r="K526" s="155">
        <v>0</v>
      </c>
      <c r="L526" s="155"/>
      <c r="M526" s="77">
        <f t="shared" si="91"/>
        <v>0</v>
      </c>
      <c r="N526" s="155"/>
      <c r="O526" s="153" t="str">
        <f t="shared" si="90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61"/>
      <c r="I527" s="61"/>
      <c r="J527" s="153" t="str">
        <f t="shared" si="89"/>
        <v xml:space="preserve"> </v>
      </c>
      <c r="K527" s="155">
        <v>0</v>
      </c>
      <c r="L527" s="155"/>
      <c r="M527" s="77">
        <f t="shared" si="91"/>
        <v>0</v>
      </c>
      <c r="N527" s="155"/>
      <c r="O527" s="153" t="str">
        <f t="shared" si="90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61"/>
      <c r="I528" s="61"/>
      <c r="J528" s="153" t="str">
        <f t="shared" si="89"/>
        <v xml:space="preserve"> </v>
      </c>
      <c r="K528" s="155">
        <v>0</v>
      </c>
      <c r="L528" s="155"/>
      <c r="M528" s="77">
        <f t="shared" si="91"/>
        <v>0</v>
      </c>
      <c r="N528" s="155"/>
      <c r="O528" s="153" t="str">
        <f t="shared" si="90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61"/>
      <c r="I529" s="61"/>
      <c r="J529" s="153" t="str">
        <f t="shared" si="89"/>
        <v xml:space="preserve"> </v>
      </c>
      <c r="K529" s="155">
        <v>0</v>
      </c>
      <c r="L529" s="155"/>
      <c r="M529" s="77">
        <f t="shared" si="91"/>
        <v>0</v>
      </c>
      <c r="N529" s="155"/>
      <c r="O529" s="153" t="str">
        <f t="shared" si="90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61"/>
      <c r="I530" s="61"/>
      <c r="J530" s="153" t="str">
        <f t="shared" si="89"/>
        <v xml:space="preserve"> </v>
      </c>
      <c r="K530" s="155">
        <v>0</v>
      </c>
      <c r="L530" s="155"/>
      <c r="M530" s="77">
        <f t="shared" si="91"/>
        <v>0</v>
      </c>
      <c r="N530" s="155"/>
      <c r="O530" s="153" t="str">
        <f t="shared" si="90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61"/>
      <c r="I531" s="61"/>
      <c r="J531" s="153" t="str">
        <f t="shared" si="89"/>
        <v xml:space="preserve"> </v>
      </c>
      <c r="K531" s="155">
        <v>0</v>
      </c>
      <c r="L531" s="155"/>
      <c r="M531" s="77">
        <f t="shared" si="91"/>
        <v>0</v>
      </c>
      <c r="N531" s="155"/>
      <c r="O531" s="153" t="str">
        <f t="shared" si="90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01">SUM(G533:G542)</f>
        <v>0</v>
      </c>
      <c r="H532" s="61">
        <f t="shared" si="101"/>
        <v>0</v>
      </c>
      <c r="I532" s="61">
        <f t="shared" ref="I532" si="102">SUM(I533:I542)</f>
        <v>0</v>
      </c>
      <c r="J532" s="153" t="str">
        <f t="shared" si="89"/>
        <v xml:space="preserve"> </v>
      </c>
      <c r="K532" s="155">
        <v>0</v>
      </c>
      <c r="L532" s="155"/>
      <c r="M532" s="77">
        <f t="shared" si="91"/>
        <v>0</v>
      </c>
      <c r="N532" s="155"/>
      <c r="O532" s="153" t="str">
        <f t="shared" si="90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61"/>
      <c r="I533" s="61"/>
      <c r="J533" s="153" t="str">
        <f t="shared" ref="J533:J555" si="103">IF(H533=0," ",I533/H533)</f>
        <v xml:space="preserve"> </v>
      </c>
      <c r="K533" s="155">
        <v>0</v>
      </c>
      <c r="L533" s="155"/>
      <c r="M533" s="77">
        <f t="shared" si="91"/>
        <v>0</v>
      </c>
      <c r="N533" s="155"/>
      <c r="O533" s="153" t="str">
        <f t="shared" ref="O533:O556" si="104">IF(M533=0," ",N533/M533)</f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61"/>
      <c r="I534" s="61"/>
      <c r="J534" s="153" t="str">
        <f t="shared" si="103"/>
        <v xml:space="preserve"> </v>
      </c>
      <c r="K534" s="155">
        <v>0</v>
      </c>
      <c r="L534" s="155"/>
      <c r="M534" s="77">
        <f t="shared" ref="M534:M555" si="105">SUM(K534:L534)</f>
        <v>0</v>
      </c>
      <c r="N534" s="155"/>
      <c r="O534" s="153" t="str">
        <f t="shared" si="104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61"/>
      <c r="I535" s="61"/>
      <c r="J535" s="153" t="str">
        <f t="shared" si="103"/>
        <v xml:space="preserve"> </v>
      </c>
      <c r="K535" s="155">
        <v>0</v>
      </c>
      <c r="L535" s="155"/>
      <c r="M535" s="77">
        <f t="shared" si="105"/>
        <v>0</v>
      </c>
      <c r="N535" s="155"/>
      <c r="O535" s="153" t="str">
        <f t="shared" si="104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58"/>
      <c r="I536" s="58"/>
      <c r="J536" s="153" t="str">
        <f t="shared" si="103"/>
        <v xml:space="preserve"> </v>
      </c>
      <c r="K536" s="155">
        <v>0</v>
      </c>
      <c r="L536" s="155"/>
      <c r="M536" s="77">
        <f t="shared" si="105"/>
        <v>0</v>
      </c>
      <c r="N536" s="155"/>
      <c r="O536" s="153" t="str">
        <f t="shared" si="104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58"/>
      <c r="I537" s="58"/>
      <c r="J537" s="153" t="str">
        <f t="shared" si="103"/>
        <v xml:space="preserve"> </v>
      </c>
      <c r="K537" s="155">
        <v>0</v>
      </c>
      <c r="L537" s="155"/>
      <c r="M537" s="77">
        <f t="shared" si="105"/>
        <v>0</v>
      </c>
      <c r="N537" s="155"/>
      <c r="O537" s="153" t="str">
        <f t="shared" si="104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58"/>
      <c r="I538" s="58"/>
      <c r="J538" s="153" t="str">
        <f t="shared" si="103"/>
        <v xml:space="preserve"> </v>
      </c>
      <c r="K538" s="155">
        <v>0</v>
      </c>
      <c r="L538" s="155"/>
      <c r="M538" s="77">
        <f t="shared" si="105"/>
        <v>0</v>
      </c>
      <c r="N538" s="155"/>
      <c r="O538" s="153" t="str">
        <f t="shared" si="104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61"/>
      <c r="I539" s="61"/>
      <c r="J539" s="153" t="str">
        <f t="shared" si="103"/>
        <v xml:space="preserve"> </v>
      </c>
      <c r="K539" s="155">
        <v>0</v>
      </c>
      <c r="L539" s="155"/>
      <c r="M539" s="77">
        <f t="shared" si="105"/>
        <v>0</v>
      </c>
      <c r="N539" s="155"/>
      <c r="O539" s="153" t="str">
        <f t="shared" si="104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61"/>
      <c r="I540" s="61"/>
      <c r="J540" s="153" t="str">
        <f t="shared" si="103"/>
        <v xml:space="preserve"> </v>
      </c>
      <c r="K540" s="155">
        <v>0</v>
      </c>
      <c r="L540" s="155"/>
      <c r="M540" s="77">
        <f t="shared" si="105"/>
        <v>0</v>
      </c>
      <c r="N540" s="155"/>
      <c r="O540" s="153" t="str">
        <f t="shared" si="104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61"/>
      <c r="I541" s="61"/>
      <c r="J541" s="153" t="str">
        <f t="shared" si="103"/>
        <v xml:space="preserve"> </v>
      </c>
      <c r="K541" s="155">
        <v>0</v>
      </c>
      <c r="L541" s="155"/>
      <c r="M541" s="77">
        <f t="shared" si="105"/>
        <v>0</v>
      </c>
      <c r="N541" s="155"/>
      <c r="O541" s="153" t="str">
        <f t="shared" si="104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61"/>
      <c r="I542" s="61"/>
      <c r="J542" s="153" t="str">
        <f t="shared" si="103"/>
        <v xml:space="preserve"> </v>
      </c>
      <c r="K542" s="155">
        <v>0</v>
      </c>
      <c r="L542" s="155"/>
      <c r="M542" s="77">
        <f t="shared" si="105"/>
        <v>0</v>
      </c>
      <c r="N542" s="155"/>
      <c r="O542" s="153" t="str">
        <f t="shared" si="104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61"/>
      <c r="I543" s="61"/>
      <c r="J543" s="153" t="str">
        <f t="shared" si="103"/>
        <v xml:space="preserve"> </v>
      </c>
      <c r="K543" s="155">
        <v>0</v>
      </c>
      <c r="L543" s="155"/>
      <c r="M543" s="77">
        <f t="shared" si="105"/>
        <v>0</v>
      </c>
      <c r="N543" s="155"/>
      <c r="O543" s="153" t="str">
        <f t="shared" si="104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06">SUM(G545:G554)</f>
        <v>0</v>
      </c>
      <c r="H544" s="61">
        <f t="shared" si="106"/>
        <v>0</v>
      </c>
      <c r="I544" s="61">
        <f t="shared" ref="I544" si="107">SUM(I545:I554)</f>
        <v>0</v>
      </c>
      <c r="J544" s="153" t="str">
        <f t="shared" si="103"/>
        <v xml:space="preserve"> </v>
      </c>
      <c r="K544" s="155">
        <v>0</v>
      </c>
      <c r="L544" s="155"/>
      <c r="M544" s="77">
        <f t="shared" si="105"/>
        <v>0</v>
      </c>
      <c r="N544" s="155"/>
      <c r="O544" s="153" t="str">
        <f t="shared" si="104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61"/>
      <c r="I545" s="61"/>
      <c r="J545" s="153" t="str">
        <f t="shared" si="103"/>
        <v xml:space="preserve"> </v>
      </c>
      <c r="K545" s="155">
        <v>0</v>
      </c>
      <c r="L545" s="155"/>
      <c r="M545" s="77">
        <f t="shared" si="105"/>
        <v>0</v>
      </c>
      <c r="N545" s="155"/>
      <c r="O545" s="153" t="str">
        <f t="shared" si="104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61"/>
      <c r="I546" s="61"/>
      <c r="J546" s="153" t="str">
        <f t="shared" si="103"/>
        <v xml:space="preserve"> </v>
      </c>
      <c r="K546" s="155">
        <v>0</v>
      </c>
      <c r="L546" s="155"/>
      <c r="M546" s="77">
        <f t="shared" si="105"/>
        <v>0</v>
      </c>
      <c r="N546" s="155"/>
      <c r="O546" s="153" t="str">
        <f t="shared" si="104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61"/>
      <c r="I547" s="61"/>
      <c r="J547" s="153" t="str">
        <f t="shared" si="103"/>
        <v xml:space="preserve"> </v>
      </c>
      <c r="K547" s="155">
        <v>0</v>
      </c>
      <c r="L547" s="155"/>
      <c r="M547" s="77">
        <f t="shared" si="105"/>
        <v>0</v>
      </c>
      <c r="N547" s="155"/>
      <c r="O547" s="153" t="str">
        <f t="shared" si="104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58"/>
      <c r="I548" s="58"/>
      <c r="J548" s="153" t="str">
        <f t="shared" si="103"/>
        <v xml:space="preserve"> </v>
      </c>
      <c r="K548" s="155">
        <v>0</v>
      </c>
      <c r="L548" s="155"/>
      <c r="M548" s="77">
        <f t="shared" si="105"/>
        <v>0</v>
      </c>
      <c r="N548" s="155"/>
      <c r="O548" s="153" t="str">
        <f t="shared" si="104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58"/>
      <c r="I549" s="58"/>
      <c r="J549" s="153" t="str">
        <f t="shared" si="103"/>
        <v xml:space="preserve"> </v>
      </c>
      <c r="K549" s="155">
        <v>0</v>
      </c>
      <c r="L549" s="155"/>
      <c r="M549" s="77">
        <f t="shared" si="105"/>
        <v>0</v>
      </c>
      <c r="N549" s="155"/>
      <c r="O549" s="153" t="str">
        <f t="shared" si="104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58"/>
      <c r="I550" s="58"/>
      <c r="J550" s="153" t="str">
        <f t="shared" si="103"/>
        <v xml:space="preserve"> </v>
      </c>
      <c r="K550" s="155">
        <v>0</v>
      </c>
      <c r="L550" s="155"/>
      <c r="M550" s="77">
        <f t="shared" si="105"/>
        <v>0</v>
      </c>
      <c r="N550" s="155"/>
      <c r="O550" s="153" t="str">
        <f t="shared" si="104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61"/>
      <c r="I551" s="61"/>
      <c r="J551" s="153" t="str">
        <f t="shared" si="103"/>
        <v xml:space="preserve"> </v>
      </c>
      <c r="K551" s="155">
        <v>0</v>
      </c>
      <c r="L551" s="155"/>
      <c r="M551" s="77">
        <f t="shared" si="105"/>
        <v>0</v>
      </c>
      <c r="N551" s="155"/>
      <c r="O551" s="153" t="str">
        <f t="shared" si="104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61"/>
      <c r="I552" s="61"/>
      <c r="J552" s="153" t="str">
        <f t="shared" si="103"/>
        <v xml:space="preserve"> </v>
      </c>
      <c r="K552" s="155">
        <v>0</v>
      </c>
      <c r="L552" s="155"/>
      <c r="M552" s="77">
        <f t="shared" si="105"/>
        <v>0</v>
      </c>
      <c r="N552" s="155"/>
      <c r="O552" s="153" t="str">
        <f t="shared" si="104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61"/>
      <c r="I553" s="61"/>
      <c r="J553" s="153" t="str">
        <f t="shared" si="103"/>
        <v xml:space="preserve"> </v>
      </c>
      <c r="K553" s="155">
        <v>0</v>
      </c>
      <c r="L553" s="155"/>
      <c r="M553" s="77">
        <f t="shared" si="105"/>
        <v>0</v>
      </c>
      <c r="N553" s="155"/>
      <c r="O553" s="153" t="str">
        <f t="shared" si="104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61"/>
      <c r="I554" s="61"/>
      <c r="J554" s="153" t="str">
        <f t="shared" si="103"/>
        <v xml:space="preserve"> </v>
      </c>
      <c r="K554" s="155">
        <v>0</v>
      </c>
      <c r="L554" s="155"/>
      <c r="M554" s="77">
        <f t="shared" si="105"/>
        <v>0</v>
      </c>
      <c r="N554" s="155"/>
      <c r="O554" s="153" t="str">
        <f t="shared" si="104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08">G496+G497+G508+G519+G530+G532+G543+G544</f>
        <v>0</v>
      </c>
      <c r="H555" s="64">
        <f t="shared" si="108"/>
        <v>0</v>
      </c>
      <c r="I555" s="64">
        <f t="shared" ref="I555" si="109">I496+I497+I508+I519+I530+I532+I543+I544</f>
        <v>0</v>
      </c>
      <c r="J555" s="153" t="str">
        <f t="shared" si="103"/>
        <v xml:space="preserve"> </v>
      </c>
      <c r="K555" s="155">
        <v>0</v>
      </c>
      <c r="L555" s="155"/>
      <c r="M555" s="77">
        <f t="shared" si="105"/>
        <v>0</v>
      </c>
      <c r="N555" s="155"/>
      <c r="O555" s="153" t="str">
        <f t="shared" si="104"/>
        <v xml:space="preserve"> </v>
      </c>
    </row>
    <row r="556" spans="1:15" ht="27.7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3852</v>
      </c>
      <c r="G556" s="64">
        <f t="shared" ref="G556:N556" si="110">G296+G297+G337+G416+G481+G490+G495+G555</f>
        <v>-335</v>
      </c>
      <c r="H556" s="184">
        <f t="shared" si="110"/>
        <v>3517</v>
      </c>
      <c r="I556" s="184">
        <f t="shared" si="110"/>
        <v>3451</v>
      </c>
      <c r="J556" s="184" t="e">
        <f t="shared" si="110"/>
        <v>#VALUE!</v>
      </c>
      <c r="K556" s="184">
        <v>4243</v>
      </c>
      <c r="L556" s="184">
        <f t="shared" si="110"/>
        <v>26</v>
      </c>
      <c r="M556" s="184">
        <f t="shared" si="110"/>
        <v>4269</v>
      </c>
      <c r="N556" s="184">
        <f t="shared" si="110"/>
        <v>2551</v>
      </c>
      <c r="O556" s="153">
        <f t="shared" si="104"/>
        <v>0.59756383227922227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74"/>
      <c r="E558" s="81"/>
      <c r="F558" s="81">
        <v>0.75</v>
      </c>
      <c r="G558" s="81">
        <v>0</v>
      </c>
      <c r="H558" s="81">
        <v>0.75</v>
      </c>
      <c r="I558" s="156"/>
      <c r="J558" s="157"/>
      <c r="K558" s="155"/>
      <c r="L558" s="155">
        <v>0.75</v>
      </c>
      <c r="M558" s="155">
        <v>0.75</v>
      </c>
      <c r="N558" s="155"/>
      <c r="O558" s="155"/>
    </row>
    <row r="559" spans="1:15" x14ac:dyDescent="0.2">
      <c r="A559" s="80"/>
      <c r="B559" s="80"/>
      <c r="C559" s="5" t="s">
        <v>801</v>
      </c>
      <c r="D559" s="74"/>
      <c r="E559" s="80"/>
      <c r="F559" s="80">
        <v>0</v>
      </c>
      <c r="G559" s="80">
        <v>0</v>
      </c>
      <c r="H559" s="80">
        <v>0</v>
      </c>
      <c r="I559" s="156"/>
      <c r="J559" s="157"/>
      <c r="K559" s="155"/>
      <c r="L559" s="155">
        <v>0</v>
      </c>
      <c r="M559" s="155">
        <v>0</v>
      </c>
      <c r="N559" s="155"/>
      <c r="O559" s="155"/>
    </row>
    <row r="560" spans="1:15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6">
    <mergeCell ref="A32:B32"/>
    <mergeCell ref="A33:B33"/>
    <mergeCell ref="J274:J275"/>
    <mergeCell ref="I274:I275"/>
    <mergeCell ref="J5:J6"/>
    <mergeCell ref="I5:I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G5:G6"/>
    <mergeCell ref="A20:B20"/>
    <mergeCell ref="A21:B21"/>
    <mergeCell ref="A22:B22"/>
    <mergeCell ref="A23:B2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H276" sqref="H276:O443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29" customWidth="1"/>
    <col min="5" max="7" width="0" hidden="1" customWidth="1"/>
    <col min="9" max="9" width="0" style="168" hidden="1" customWidth="1"/>
    <col min="10" max="10" width="0" style="165" hidden="1" customWidth="1"/>
  </cols>
  <sheetData>
    <row r="1" spans="1:15" ht="15" customHeight="1" x14ac:dyDescent="0.2">
      <c r="D1" s="233" t="s">
        <v>870</v>
      </c>
      <c r="E1" s="233"/>
      <c r="F1" s="233"/>
      <c r="G1" s="233"/>
      <c r="H1" s="233"/>
    </row>
    <row r="2" spans="1:15" x14ac:dyDescent="0.2">
      <c r="C2" s="236" t="s">
        <v>876</v>
      </c>
      <c r="D2" s="236"/>
      <c r="E2" s="236"/>
      <c r="F2" s="236"/>
      <c r="G2" s="236"/>
      <c r="H2" s="236"/>
    </row>
    <row r="3" spans="1:15" x14ac:dyDescent="0.2">
      <c r="C3" s="228" t="s">
        <v>855</v>
      </c>
      <c r="D3" s="228"/>
      <c r="E3" s="228"/>
      <c r="F3" s="228"/>
      <c r="G3" s="228"/>
      <c r="H3" s="228"/>
    </row>
    <row r="4" spans="1:15" x14ac:dyDescent="0.2">
      <c r="D4" s="11"/>
    </row>
    <row r="5" spans="1:15" hidden="1" x14ac:dyDescent="0.2">
      <c r="A5" s="213" t="s">
        <v>0</v>
      </c>
      <c r="B5" s="219"/>
      <c r="C5" s="211" t="s">
        <v>835</v>
      </c>
      <c r="D5" s="210" t="s">
        <v>2</v>
      </c>
      <c r="E5" s="128"/>
      <c r="F5" s="210" t="s">
        <v>512</v>
      </c>
    </row>
    <row r="6" spans="1:15" hidden="1" x14ac:dyDescent="0.2">
      <c r="A6" s="214"/>
      <c r="B6" s="220"/>
      <c r="C6" s="212"/>
      <c r="D6" s="210"/>
      <c r="E6" s="128"/>
      <c r="F6" s="210"/>
    </row>
    <row r="7" spans="1:15" hidden="1" x14ac:dyDescent="0.2">
      <c r="A7" s="221" t="s">
        <v>3</v>
      </c>
      <c r="B7" s="222"/>
      <c r="C7" s="130" t="s">
        <v>4</v>
      </c>
      <c r="D7" s="127" t="s">
        <v>5</v>
      </c>
      <c r="E7" s="127"/>
      <c r="F7" s="127" t="s">
        <v>513</v>
      </c>
      <c r="K7" t="s">
        <v>866</v>
      </c>
      <c r="L7" t="s">
        <v>867</v>
      </c>
      <c r="M7" t="s">
        <v>880</v>
      </c>
      <c r="N7" t="s">
        <v>881</v>
      </c>
      <c r="O7" t="s">
        <v>882</v>
      </c>
    </row>
    <row r="8" spans="1:15" hidden="1" x14ac:dyDescent="0.2">
      <c r="A8" s="215" t="s">
        <v>6</v>
      </c>
      <c r="B8" s="216"/>
      <c r="C8" s="3" t="s">
        <v>7</v>
      </c>
      <c r="D8" s="14" t="s">
        <v>8</v>
      </c>
      <c r="E8" s="14"/>
      <c r="F8" s="77"/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</row>
    <row r="14" spans="1:15" hidden="1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0</v>
      </c>
      <c r="I14"/>
      <c r="J14"/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</row>
    <row r="17" spans="1:6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</row>
    <row r="18" spans="1:6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</row>
    <row r="19" spans="1:6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</row>
    <row r="20" spans="1:6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</row>
    <row r="21" spans="1:6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</row>
    <row r="22" spans="1:6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</row>
    <row r="23" spans="1:6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</row>
    <row r="24" spans="1:6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</row>
    <row r="25" spans="1:6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</row>
    <row r="26" spans="1:6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</row>
    <row r="27" spans="1:6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</row>
    <row r="28" spans="1:6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</row>
    <row r="29" spans="1:6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</row>
    <row r="30" spans="1:6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</row>
    <row r="31" spans="1:6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</row>
    <row r="32" spans="1:6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</row>
    <row r="33" spans="1:14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</row>
    <row r="34" spans="1:14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</row>
    <row r="35" spans="1:14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</row>
    <row r="36" spans="1:14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</row>
    <row r="37" spans="1:14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</row>
    <row r="38" spans="1:14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</row>
    <row r="39" spans="1:14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</row>
    <row r="40" spans="1:14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</row>
    <row r="41" spans="1:14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</row>
    <row r="42" spans="1:14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</row>
    <row r="43" spans="1:14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</row>
    <row r="44" spans="1:14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</row>
    <row r="45" spans="1:14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</row>
    <row r="46" spans="1:14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N46" s="200"/>
    </row>
    <row r="47" spans="1:14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</row>
    <row r="48" spans="1:14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</row>
    <row r="49" spans="1:10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</row>
    <row r="50" spans="1:10" ht="25.5" hidden="1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0</v>
      </c>
      <c r="I50"/>
      <c r="J50"/>
    </row>
    <row r="51" spans="1:10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</row>
    <row r="52" spans="1:10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</row>
    <row r="53" spans="1:10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</row>
    <row r="54" spans="1:10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</row>
    <row r="55" spans="1:10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</row>
    <row r="56" spans="1:10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</row>
    <row r="57" spans="1:10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</row>
    <row r="58" spans="1:10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</row>
    <row r="59" spans="1:10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</row>
    <row r="60" spans="1:10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</row>
    <row r="61" spans="1:10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</row>
    <row r="62" spans="1:10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</row>
    <row r="63" spans="1:10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</row>
    <row r="64" spans="1:10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</row>
    <row r="65" spans="1:6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</row>
    <row r="66" spans="1:6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</row>
    <row r="67" spans="1:6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</row>
    <row r="68" spans="1:6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</row>
    <row r="69" spans="1:6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</row>
    <row r="70" spans="1:6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</row>
    <row r="71" spans="1:6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</row>
    <row r="72" spans="1:6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</row>
    <row r="73" spans="1:6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</row>
    <row r="74" spans="1:6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</row>
    <row r="75" spans="1:6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</row>
    <row r="76" spans="1:6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</row>
    <row r="77" spans="1:6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</row>
    <row r="78" spans="1:6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</row>
    <row r="79" spans="1:6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</row>
    <row r="80" spans="1:6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</row>
    <row r="81" spans="1:6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</row>
    <row r="82" spans="1:6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</row>
    <row r="83" spans="1:6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</row>
    <row r="84" spans="1:6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</row>
    <row r="85" spans="1:6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</row>
    <row r="86" spans="1:6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</row>
    <row r="87" spans="1:6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</row>
    <row r="88" spans="1:6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</row>
    <row r="89" spans="1:6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</row>
    <row r="90" spans="1:6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</row>
    <row r="91" spans="1:6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</row>
    <row r="92" spans="1:6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</row>
    <row r="93" spans="1:6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</row>
    <row r="94" spans="1:6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</row>
    <row r="95" spans="1:6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</row>
    <row r="96" spans="1:6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</row>
    <row r="97" spans="1:6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</row>
    <row r="98" spans="1:6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</row>
    <row r="99" spans="1:6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</row>
    <row r="100" spans="1:6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</row>
    <row r="101" spans="1:6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</row>
    <row r="102" spans="1:6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</row>
    <row r="103" spans="1:6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</row>
    <row r="104" spans="1:6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</row>
    <row r="105" spans="1:6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</row>
    <row r="106" spans="1:6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</row>
    <row r="107" spans="1:6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</row>
    <row r="108" spans="1:6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</row>
    <row r="109" spans="1:6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</row>
    <row r="110" spans="1:6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</row>
    <row r="111" spans="1:6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</row>
    <row r="112" spans="1:6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</row>
    <row r="113" spans="1:6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</row>
    <row r="114" spans="1:6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</row>
    <row r="115" spans="1:6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</row>
    <row r="116" spans="1:6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</row>
    <row r="117" spans="1:6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</row>
    <row r="118" spans="1:6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</row>
    <row r="119" spans="1:6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</row>
    <row r="120" spans="1:6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</row>
    <row r="121" spans="1:6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</row>
    <row r="122" spans="1:6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</row>
    <row r="123" spans="1:6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</row>
    <row r="124" spans="1:6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</row>
    <row r="125" spans="1:6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</row>
    <row r="126" spans="1:6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</row>
    <row r="127" spans="1:6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</row>
    <row r="128" spans="1:6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</row>
    <row r="129" spans="1:6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</row>
    <row r="130" spans="1:6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</row>
    <row r="131" spans="1:6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</row>
    <row r="132" spans="1:6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</row>
    <row r="133" spans="1:6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</row>
    <row r="134" spans="1:6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</row>
    <row r="135" spans="1:6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</row>
    <row r="136" spans="1:6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</row>
    <row r="137" spans="1:6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</row>
    <row r="138" spans="1:6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</row>
    <row r="139" spans="1:6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</row>
    <row r="140" spans="1:6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</row>
    <row r="141" spans="1:6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</row>
    <row r="142" spans="1:6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</row>
    <row r="143" spans="1:6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</row>
    <row r="144" spans="1:6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</row>
    <row r="145" spans="1:6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</row>
    <row r="146" spans="1:6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</row>
    <row r="147" spans="1:6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</row>
    <row r="148" spans="1:6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</row>
    <row r="149" spans="1:6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</row>
    <row r="150" spans="1:6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</row>
    <row r="151" spans="1:6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</row>
    <row r="152" spans="1:6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</row>
    <row r="153" spans="1:6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</row>
    <row r="154" spans="1:6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</row>
    <row r="155" spans="1:6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</row>
    <row r="156" spans="1:6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</row>
    <row r="157" spans="1:6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</row>
    <row r="158" spans="1:6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</row>
    <row r="159" spans="1:6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</row>
    <row r="160" spans="1:6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</row>
    <row r="161" spans="1:6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</row>
    <row r="162" spans="1:6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</row>
    <row r="163" spans="1:6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</row>
    <row r="164" spans="1:6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</row>
    <row r="165" spans="1:6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</row>
    <row r="166" spans="1:6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</row>
    <row r="167" spans="1:6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</row>
    <row r="168" spans="1:6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</row>
    <row r="169" spans="1:6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</row>
    <row r="170" spans="1:6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</row>
    <row r="171" spans="1:6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</row>
    <row r="172" spans="1:6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</row>
    <row r="173" spans="1:6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</row>
    <row r="174" spans="1:6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</row>
    <row r="175" spans="1:6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</row>
    <row r="176" spans="1:6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</row>
    <row r="177" spans="1:6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</row>
    <row r="178" spans="1:6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</row>
    <row r="179" spans="1:6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</row>
    <row r="180" spans="1:6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</row>
    <row r="181" spans="1:6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</row>
    <row r="182" spans="1:6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</row>
    <row r="183" spans="1:6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</row>
    <row r="184" spans="1:6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</row>
    <row r="185" spans="1:6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</row>
    <row r="186" spans="1:6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</row>
    <row r="187" spans="1:6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</row>
    <row r="188" spans="1:6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</row>
    <row r="189" spans="1:6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</row>
    <row r="190" spans="1:6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</row>
    <row r="191" spans="1:6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</row>
    <row r="192" spans="1:6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</row>
    <row r="193" spans="1:6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</row>
    <row r="194" spans="1:6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</row>
    <row r="195" spans="1:6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</row>
    <row r="196" spans="1:6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</row>
    <row r="197" spans="1:6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</row>
    <row r="198" spans="1:6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</row>
    <row r="199" spans="1:6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</row>
    <row r="200" spans="1:6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</row>
    <row r="201" spans="1:6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</row>
    <row r="202" spans="1:6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</row>
    <row r="203" spans="1:6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</row>
    <row r="204" spans="1:6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</row>
    <row r="205" spans="1:6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</row>
    <row r="206" spans="1:6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</row>
    <row r="207" spans="1:6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</row>
    <row r="208" spans="1:6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</row>
    <row r="209" spans="1:10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</row>
    <row r="210" spans="1:10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</row>
    <row r="211" spans="1:10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</row>
    <row r="212" spans="1:10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</row>
    <row r="213" spans="1:10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</row>
    <row r="214" spans="1:10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I214"/>
      <c r="J214"/>
    </row>
    <row r="215" spans="1:10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</row>
    <row r="216" spans="1:10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</row>
    <row r="217" spans="1:10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</row>
    <row r="218" spans="1:10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</row>
    <row r="219" spans="1:10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</row>
    <row r="220" spans="1:10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</row>
    <row r="221" spans="1:10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</row>
    <row r="222" spans="1:10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</row>
    <row r="223" spans="1:10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I223"/>
      <c r="J223"/>
    </row>
    <row r="224" spans="1:10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</row>
    <row r="225" spans="1:14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I225"/>
      <c r="J225"/>
    </row>
    <row r="226" spans="1:14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</row>
    <row r="227" spans="1:14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</row>
    <row r="228" spans="1:14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</row>
    <row r="229" spans="1:14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</row>
    <row r="230" spans="1:14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</row>
    <row r="231" spans="1:14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</row>
    <row r="232" spans="1:14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</row>
    <row r="233" spans="1:14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</row>
    <row r="234" spans="1:14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N234" s="200"/>
    </row>
    <row r="235" spans="1:14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</row>
    <row r="236" spans="1:14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</row>
    <row r="237" spans="1:14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</row>
    <row r="238" spans="1:14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</row>
    <row r="239" spans="1:14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</row>
    <row r="240" spans="1:14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</row>
    <row r="241" spans="1:6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</row>
    <row r="242" spans="1:6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</row>
    <row r="243" spans="1:6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</row>
    <row r="244" spans="1:6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</row>
    <row r="245" spans="1:6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</row>
    <row r="246" spans="1:6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</row>
    <row r="247" spans="1:6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</row>
    <row r="248" spans="1:6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</row>
    <row r="249" spans="1:6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</row>
    <row r="250" spans="1:6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</row>
    <row r="251" spans="1:6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</row>
    <row r="252" spans="1:6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</row>
    <row r="253" spans="1:6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</row>
    <row r="254" spans="1:6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</row>
    <row r="255" spans="1:6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</row>
    <row r="256" spans="1:6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</row>
    <row r="257" spans="1:6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</row>
    <row r="258" spans="1:6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</row>
    <row r="259" spans="1:6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</row>
    <row r="260" spans="1:6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</row>
    <row r="261" spans="1:6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</row>
    <row r="262" spans="1:6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</row>
    <row r="263" spans="1:6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</row>
    <row r="264" spans="1:6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</row>
    <row r="265" spans="1:6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</row>
    <row r="266" spans="1:6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</row>
    <row r="267" spans="1:6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</row>
    <row r="268" spans="1:6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</row>
    <row r="269" spans="1:6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</row>
    <row r="270" spans="1:6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</row>
    <row r="271" spans="1:6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</row>
    <row r="272" spans="1:6" hidden="1" x14ac:dyDescent="0.2">
      <c r="A272" s="225" t="s">
        <v>509</v>
      </c>
      <c r="B272" s="226"/>
      <c r="C272" s="7" t="s">
        <v>510</v>
      </c>
      <c r="D272" s="117" t="s">
        <v>511</v>
      </c>
      <c r="E272" s="15"/>
      <c r="F272" s="78">
        <f>F50+F86+F184+F214+F223+F247+F271</f>
        <v>0</v>
      </c>
    </row>
    <row r="273" spans="1:15" x14ac:dyDescent="0.2">
      <c r="D273" s="118"/>
    </row>
    <row r="274" spans="1:15" ht="25.5" customHeight="1" x14ac:dyDescent="0.2">
      <c r="A274" s="210" t="s">
        <v>0</v>
      </c>
      <c r="B274" s="210"/>
      <c r="C274" s="211" t="s">
        <v>836</v>
      </c>
      <c r="D274" s="237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130" t="s">
        <v>4</v>
      </c>
      <c r="D276" s="130" t="s">
        <v>5</v>
      </c>
      <c r="E276" s="54"/>
      <c r="F276" s="142" t="s">
        <v>513</v>
      </c>
      <c r="G276" s="193" t="s">
        <v>857</v>
      </c>
      <c r="H276" s="194" t="s">
        <v>858</v>
      </c>
      <c r="I276" s="158" t="s">
        <v>866</v>
      </c>
      <c r="J276" s="194" t="s">
        <v>867</v>
      </c>
      <c r="K276" s="166" t="s">
        <v>866</v>
      </c>
      <c r="L276" s="166" t="s">
        <v>867</v>
      </c>
      <c r="M276" s="166" t="s">
        <v>880</v>
      </c>
      <c r="N276" s="166" t="s">
        <v>881</v>
      </c>
      <c r="O276" s="166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46"/>
      <c r="H277" s="166"/>
      <c r="I277" s="169"/>
      <c r="J277" s="166"/>
      <c r="K277" s="166"/>
      <c r="L277" s="166"/>
      <c r="M277" s="166"/>
      <c r="N277" s="203"/>
      <c r="O277" s="166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46"/>
      <c r="H278" s="166"/>
      <c r="I278" s="169"/>
      <c r="J278" s="166"/>
      <c r="K278" s="166"/>
      <c r="L278" s="166"/>
      <c r="M278" s="166"/>
      <c r="N278" s="166"/>
      <c r="O278" s="166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46"/>
      <c r="H279" s="166"/>
      <c r="I279" s="169"/>
      <c r="J279" s="166"/>
      <c r="K279" s="166"/>
      <c r="L279" s="166"/>
      <c r="M279" s="166"/>
      <c r="N279" s="166"/>
      <c r="O279" s="166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46"/>
      <c r="H280" s="166"/>
      <c r="I280" s="169"/>
      <c r="J280" s="166"/>
      <c r="K280" s="166"/>
      <c r="L280" s="166"/>
      <c r="M280" s="166"/>
      <c r="N280" s="166"/>
      <c r="O280" s="166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46"/>
      <c r="H281" s="166"/>
      <c r="I281" s="169"/>
      <c r="J281" s="166"/>
      <c r="K281" s="166"/>
      <c r="L281" s="166"/>
      <c r="M281" s="166"/>
      <c r="N281" s="166"/>
      <c r="O281" s="166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46"/>
      <c r="H282" s="166"/>
      <c r="I282" s="169"/>
      <c r="J282" s="166"/>
      <c r="K282" s="166"/>
      <c r="L282" s="166"/>
      <c r="M282" s="166"/>
      <c r="N282" s="166"/>
      <c r="O282" s="166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46"/>
      <c r="H283" s="166"/>
      <c r="I283" s="169"/>
      <c r="J283" s="166"/>
      <c r="K283" s="166"/>
      <c r="L283" s="166"/>
      <c r="M283" s="166"/>
      <c r="N283" s="166"/>
      <c r="O283" s="166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46"/>
      <c r="H284" s="166"/>
      <c r="I284" s="169"/>
      <c r="J284" s="166"/>
      <c r="K284" s="166"/>
      <c r="L284" s="166"/>
      <c r="M284" s="166"/>
      <c r="N284" s="166"/>
      <c r="O284" s="166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46"/>
      <c r="H285" s="166"/>
      <c r="I285" s="169"/>
      <c r="J285" s="166"/>
      <c r="K285" s="166"/>
      <c r="L285" s="166"/>
      <c r="M285" s="166"/>
      <c r="N285" s="166"/>
      <c r="O285" s="166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46"/>
      <c r="H286" s="166"/>
      <c r="I286" s="169"/>
      <c r="J286" s="166"/>
      <c r="K286" s="166"/>
      <c r="L286" s="166"/>
      <c r="M286" s="166"/>
      <c r="N286" s="166"/>
      <c r="O286" s="166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46"/>
      <c r="H287" s="166"/>
      <c r="I287" s="169"/>
      <c r="J287" s="166"/>
      <c r="K287" s="166"/>
      <c r="L287" s="166"/>
      <c r="M287" s="166"/>
      <c r="N287" s="166"/>
      <c r="O287" s="166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46"/>
      <c r="H288" s="166"/>
      <c r="I288" s="169"/>
      <c r="J288" s="166"/>
      <c r="K288" s="166"/>
      <c r="L288" s="166"/>
      <c r="M288" s="166"/>
      <c r="N288" s="166"/>
      <c r="O288" s="166"/>
    </row>
    <row r="289" spans="1:15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46"/>
      <c r="H289" s="166"/>
      <c r="I289" s="169"/>
      <c r="J289" s="166"/>
      <c r="K289" s="166"/>
      <c r="L289" s="166"/>
      <c r="M289" s="166"/>
      <c r="N289" s="166"/>
      <c r="O289" s="166"/>
    </row>
    <row r="290" spans="1:15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47"/>
      <c r="H290" s="166"/>
      <c r="I290" s="169"/>
      <c r="J290" s="166"/>
      <c r="K290" s="166"/>
      <c r="L290" s="166"/>
      <c r="M290" s="166"/>
      <c r="N290" s="166"/>
      <c r="O290" s="166"/>
    </row>
    <row r="291" spans="1:15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48"/>
      <c r="H291" s="166"/>
      <c r="I291" s="166"/>
      <c r="J291" s="166"/>
      <c r="K291" s="166"/>
      <c r="L291" s="166"/>
      <c r="M291" s="166"/>
      <c r="N291" s="166"/>
      <c r="O291" s="166"/>
    </row>
    <row r="292" spans="1:15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46"/>
      <c r="H292" s="166"/>
      <c r="I292" s="169"/>
      <c r="J292" s="166"/>
      <c r="K292" s="166"/>
      <c r="L292" s="166"/>
      <c r="M292" s="166"/>
      <c r="N292" s="166"/>
      <c r="O292" s="166"/>
    </row>
    <row r="293" spans="1:15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46"/>
      <c r="H293" s="166"/>
      <c r="I293" s="169"/>
      <c r="J293" s="166"/>
      <c r="K293" s="166"/>
      <c r="L293" s="166"/>
      <c r="M293" s="166"/>
      <c r="N293" s="166"/>
      <c r="O293" s="166"/>
    </row>
    <row r="294" spans="1:15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46"/>
      <c r="H294" s="166"/>
      <c r="I294" s="169"/>
      <c r="J294" s="166"/>
      <c r="K294" s="166"/>
      <c r="L294" s="166"/>
      <c r="M294" s="166"/>
      <c r="N294" s="166"/>
      <c r="O294" s="166"/>
    </row>
    <row r="295" spans="1:15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48"/>
      <c r="H295" s="166"/>
      <c r="I295" s="166"/>
      <c r="J295" s="166"/>
      <c r="K295" s="166"/>
      <c r="L295" s="166"/>
      <c r="M295" s="166"/>
      <c r="N295" s="166"/>
      <c r="O295" s="166"/>
    </row>
    <row r="296" spans="1:15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0</v>
      </c>
      <c r="G296" s="48"/>
      <c r="H296" s="166"/>
      <c r="I296" s="166"/>
      <c r="J296" s="166"/>
      <c r="K296" s="166"/>
      <c r="L296" s="166"/>
      <c r="M296" s="166"/>
      <c r="N296" s="166"/>
      <c r="O296" s="166"/>
    </row>
    <row r="297" spans="1:15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0</v>
      </c>
      <c r="G297" s="48"/>
      <c r="H297" s="166"/>
      <c r="I297" s="166"/>
      <c r="J297" s="166"/>
      <c r="K297" s="166"/>
      <c r="L297" s="166"/>
      <c r="M297" s="166"/>
      <c r="N297" s="166"/>
      <c r="O297" s="166"/>
    </row>
    <row r="298" spans="1:15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/>
      <c r="G298" s="47"/>
      <c r="H298" s="166"/>
      <c r="I298" s="169"/>
      <c r="J298" s="166"/>
      <c r="K298" s="166"/>
      <c r="L298" s="166"/>
      <c r="M298" s="166"/>
      <c r="N298" s="166"/>
      <c r="O298" s="166"/>
    </row>
    <row r="299" spans="1:15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47"/>
      <c r="H299" s="166"/>
      <c r="I299" s="169"/>
      <c r="J299" s="166"/>
      <c r="K299" s="166"/>
      <c r="L299" s="166"/>
      <c r="M299" s="166"/>
      <c r="N299" s="166"/>
      <c r="O299" s="166"/>
    </row>
    <row r="300" spans="1:15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47"/>
      <c r="H300" s="166"/>
      <c r="I300" s="169"/>
      <c r="J300" s="166"/>
      <c r="K300" s="166"/>
      <c r="L300" s="166"/>
      <c r="M300" s="166"/>
      <c r="N300" s="166"/>
      <c r="O300" s="166"/>
    </row>
    <row r="301" spans="1:15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47"/>
      <c r="H301" s="166"/>
      <c r="I301" s="169"/>
      <c r="J301" s="166"/>
      <c r="K301" s="166"/>
      <c r="L301" s="166"/>
      <c r="M301" s="166"/>
      <c r="N301" s="166"/>
      <c r="O301" s="166"/>
    </row>
    <row r="302" spans="1:15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47"/>
      <c r="H302" s="166"/>
      <c r="I302" s="169"/>
      <c r="J302" s="166"/>
      <c r="K302" s="166"/>
      <c r="L302" s="166"/>
      <c r="M302" s="166"/>
      <c r="N302" s="166"/>
      <c r="O302" s="166"/>
    </row>
    <row r="303" spans="1:15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47"/>
      <c r="H303" s="166"/>
      <c r="I303" s="169"/>
      <c r="J303" s="166"/>
      <c r="K303" s="166"/>
      <c r="L303" s="166"/>
      <c r="M303" s="166"/>
      <c r="N303" s="166"/>
      <c r="O303" s="166"/>
    </row>
    <row r="304" spans="1:15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47"/>
      <c r="H304" s="166"/>
      <c r="I304" s="169"/>
      <c r="J304" s="166"/>
      <c r="K304" s="166"/>
      <c r="L304" s="166"/>
      <c r="M304" s="166"/>
      <c r="N304" s="166"/>
      <c r="O304" s="166"/>
    </row>
    <row r="305" spans="1:15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46"/>
      <c r="H305" s="166"/>
      <c r="I305" s="169"/>
      <c r="J305" s="166"/>
      <c r="K305" s="166"/>
      <c r="L305" s="166"/>
      <c r="M305" s="166"/>
      <c r="N305" s="166"/>
      <c r="O305" s="166"/>
    </row>
    <row r="306" spans="1:15" hidden="1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46"/>
      <c r="H306" s="166"/>
      <c r="I306" s="169"/>
      <c r="J306" s="166"/>
      <c r="K306" s="166"/>
      <c r="L306" s="166"/>
      <c r="M306" s="166"/>
      <c r="N306" s="166"/>
      <c r="O306" s="166"/>
    </row>
    <row r="307" spans="1:15" hidden="1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46"/>
      <c r="H307" s="166"/>
      <c r="I307" s="169"/>
      <c r="J307" s="166"/>
      <c r="K307" s="166"/>
      <c r="L307" s="166"/>
      <c r="M307" s="166"/>
      <c r="N307" s="166"/>
      <c r="O307" s="166"/>
    </row>
    <row r="308" spans="1:15" hidden="1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48"/>
      <c r="H308" s="166"/>
      <c r="I308" s="166"/>
      <c r="J308" s="166"/>
      <c r="K308" s="166"/>
      <c r="L308" s="166"/>
      <c r="M308" s="166"/>
      <c r="N308" s="166"/>
      <c r="O308" s="166"/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46"/>
      <c r="H309" s="166"/>
      <c r="I309" s="169"/>
      <c r="J309" s="166"/>
      <c r="K309" s="166"/>
      <c r="L309" s="166"/>
      <c r="M309" s="166"/>
      <c r="N309" s="166"/>
      <c r="O309" s="166"/>
    </row>
    <row r="310" spans="1:15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46"/>
      <c r="H310" s="166"/>
      <c r="I310" s="169"/>
      <c r="J310" s="166"/>
      <c r="K310" s="166"/>
      <c r="L310" s="166"/>
      <c r="M310" s="166"/>
      <c r="N310" s="166"/>
      <c r="O310" s="166"/>
    </row>
    <row r="311" spans="1:15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48"/>
      <c r="H311" s="166"/>
      <c r="I311" s="166"/>
      <c r="J311" s="166"/>
      <c r="K311" s="166"/>
      <c r="L311" s="166"/>
      <c r="M311" s="166"/>
      <c r="N311" s="166"/>
      <c r="O311" s="166"/>
    </row>
    <row r="312" spans="1:15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46"/>
      <c r="H312" s="166"/>
      <c r="I312" s="169"/>
      <c r="J312" s="166"/>
      <c r="K312" s="166"/>
      <c r="L312" s="166"/>
      <c r="M312" s="166"/>
      <c r="N312" s="166"/>
      <c r="O312" s="166"/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46"/>
      <c r="H313" s="166"/>
      <c r="I313" s="169"/>
      <c r="J313" s="166"/>
      <c r="K313" s="166"/>
      <c r="L313" s="166"/>
      <c r="M313" s="166"/>
      <c r="N313" s="166"/>
      <c r="O313" s="166"/>
    </row>
    <row r="314" spans="1:15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46"/>
      <c r="H314" s="166"/>
      <c r="I314" s="169"/>
      <c r="J314" s="166"/>
      <c r="K314" s="166"/>
      <c r="L314" s="166"/>
      <c r="M314" s="166"/>
      <c r="N314" s="166"/>
      <c r="O314" s="166"/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47"/>
      <c r="H315" s="166"/>
      <c r="I315" s="169"/>
      <c r="J315" s="166"/>
      <c r="K315" s="166"/>
      <c r="L315" s="166"/>
      <c r="M315" s="166"/>
      <c r="N315" s="166"/>
      <c r="O315" s="166"/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46"/>
      <c r="H316" s="166"/>
      <c r="I316" s="169"/>
      <c r="J316" s="166"/>
      <c r="K316" s="166"/>
      <c r="L316" s="166"/>
      <c r="M316" s="166"/>
      <c r="N316" s="166"/>
      <c r="O316" s="166"/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49"/>
      <c r="H317" s="166"/>
      <c r="I317" s="169"/>
      <c r="J317" s="166"/>
      <c r="K317" s="166"/>
      <c r="L317" s="166"/>
      <c r="M317" s="166"/>
      <c r="N317" s="166"/>
      <c r="O317" s="166"/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47"/>
      <c r="H318" s="166"/>
      <c r="I318" s="169"/>
      <c r="J318" s="166"/>
      <c r="K318" s="166"/>
      <c r="L318" s="166"/>
      <c r="M318" s="166"/>
      <c r="N318" s="166"/>
      <c r="O318" s="166"/>
    </row>
    <row r="319" spans="1:15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46"/>
      <c r="H319" s="166"/>
      <c r="I319" s="169"/>
      <c r="J319" s="166"/>
      <c r="K319" s="166"/>
      <c r="L319" s="166"/>
      <c r="M319" s="166"/>
      <c r="N319" s="166"/>
      <c r="O319" s="166"/>
    </row>
    <row r="320" spans="1:15" hidden="1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46"/>
      <c r="H320" s="166"/>
      <c r="I320" s="169"/>
      <c r="J320" s="166"/>
      <c r="K320" s="166"/>
      <c r="L320" s="166"/>
      <c r="M320" s="166"/>
      <c r="N320" s="166"/>
      <c r="O320" s="166"/>
    </row>
    <row r="321" spans="1:15" hidden="1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47"/>
      <c r="H321" s="166"/>
      <c r="I321" s="169"/>
      <c r="J321" s="166"/>
      <c r="K321" s="166"/>
      <c r="L321" s="166"/>
      <c r="M321" s="166"/>
      <c r="N321" s="166"/>
      <c r="O321" s="166"/>
    </row>
    <row r="322" spans="1:15" hidden="1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0</v>
      </c>
      <c r="G322" s="48"/>
      <c r="H322" s="166"/>
      <c r="I322" s="166"/>
      <c r="J322" s="166"/>
      <c r="K322" s="166"/>
      <c r="L322" s="166"/>
      <c r="M322" s="166"/>
      <c r="N322" s="166"/>
      <c r="O322" s="166"/>
    </row>
    <row r="323" spans="1:15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46"/>
      <c r="H323" s="166"/>
      <c r="I323" s="169"/>
      <c r="J323" s="166"/>
      <c r="K323" s="166"/>
      <c r="L323" s="166"/>
      <c r="M323" s="166"/>
      <c r="N323" s="166"/>
      <c r="O323" s="166"/>
    </row>
    <row r="324" spans="1:15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46"/>
      <c r="H324" s="166"/>
      <c r="I324" s="169"/>
      <c r="J324" s="166"/>
      <c r="K324" s="166"/>
      <c r="L324" s="166"/>
      <c r="M324" s="166"/>
      <c r="N324" s="166"/>
      <c r="O324" s="166"/>
    </row>
    <row r="325" spans="1:15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48"/>
      <c r="H325" s="166"/>
      <c r="I325" s="166"/>
      <c r="J325" s="166"/>
      <c r="K325" s="166"/>
      <c r="L325" s="166"/>
      <c r="M325" s="166"/>
      <c r="N325" s="166"/>
      <c r="O325" s="166"/>
    </row>
    <row r="326" spans="1:15" hidden="1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/>
      <c r="G326" s="46"/>
      <c r="H326" s="166"/>
      <c r="I326" s="169"/>
      <c r="J326" s="166"/>
      <c r="K326" s="166"/>
      <c r="L326" s="166"/>
      <c r="M326" s="166"/>
      <c r="N326" s="166"/>
      <c r="O326" s="166"/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46"/>
      <c r="H327" s="166"/>
      <c r="I327" s="169"/>
      <c r="J327" s="166"/>
      <c r="K327" s="166"/>
      <c r="L327" s="166"/>
      <c r="M327" s="166"/>
      <c r="N327" s="166"/>
      <c r="O327" s="166"/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46"/>
      <c r="H328" s="166"/>
      <c r="I328" s="169"/>
      <c r="J328" s="166"/>
      <c r="K328" s="166"/>
      <c r="L328" s="166"/>
      <c r="M328" s="166"/>
      <c r="N328" s="166"/>
      <c r="O328" s="166"/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47"/>
      <c r="H329" s="166"/>
      <c r="I329" s="169"/>
      <c r="J329" s="166"/>
      <c r="K329" s="166"/>
      <c r="L329" s="166"/>
      <c r="M329" s="166"/>
      <c r="N329" s="166"/>
      <c r="O329" s="166"/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47"/>
      <c r="H330" s="166"/>
      <c r="I330" s="169"/>
      <c r="J330" s="166"/>
      <c r="K330" s="166"/>
      <c r="L330" s="166"/>
      <c r="M330" s="166"/>
      <c r="N330" s="166"/>
      <c r="O330" s="166"/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46"/>
      <c r="H331" s="166"/>
      <c r="I331" s="169"/>
      <c r="J331" s="166"/>
      <c r="K331" s="166"/>
      <c r="L331" s="166"/>
      <c r="M331" s="166"/>
      <c r="N331" s="166"/>
      <c r="O331" s="166"/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47"/>
      <c r="H332" s="166"/>
      <c r="I332" s="169"/>
      <c r="J332" s="166"/>
      <c r="K332" s="166"/>
      <c r="L332" s="166"/>
      <c r="M332" s="166"/>
      <c r="N332" s="166"/>
      <c r="O332" s="166"/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47"/>
      <c r="H333" s="166"/>
      <c r="I333" s="169"/>
      <c r="J333" s="166"/>
      <c r="K333" s="166"/>
      <c r="L333" s="166"/>
      <c r="M333" s="166"/>
      <c r="N333" s="166"/>
      <c r="O333" s="166"/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47"/>
      <c r="H334" s="166"/>
      <c r="I334" s="169"/>
      <c r="J334" s="166"/>
      <c r="K334" s="166"/>
      <c r="L334" s="166"/>
      <c r="M334" s="166"/>
      <c r="N334" s="166"/>
      <c r="O334" s="166"/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46"/>
      <c r="H335" s="166"/>
      <c r="I335" s="169"/>
      <c r="J335" s="166"/>
      <c r="K335" s="166"/>
      <c r="L335" s="166"/>
      <c r="M335" s="166"/>
      <c r="N335" s="166"/>
      <c r="O335" s="166"/>
    </row>
    <row r="336" spans="1:15" ht="25.5" hidden="1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0</v>
      </c>
      <c r="G336" s="48"/>
      <c r="H336" s="166">
        <f>H326+H327+H328+H331+H335</f>
        <v>0</v>
      </c>
      <c r="I336" s="166">
        <f t="shared" ref="I336:M336" si="0">I326+I327+I328+I331+I335</f>
        <v>0</v>
      </c>
      <c r="J336" s="166">
        <f t="shared" si="0"/>
        <v>0</v>
      </c>
      <c r="K336" s="166">
        <f t="shared" si="0"/>
        <v>0</v>
      </c>
      <c r="L336" s="166">
        <f t="shared" si="0"/>
        <v>0</v>
      </c>
      <c r="M336" s="166">
        <f t="shared" si="0"/>
        <v>0</v>
      </c>
      <c r="N336" s="166"/>
      <c r="O336" s="166"/>
    </row>
    <row r="337" spans="1:15" hidden="1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0</v>
      </c>
      <c r="G337" s="48"/>
      <c r="H337" s="166"/>
      <c r="I337" s="166"/>
      <c r="J337" s="166"/>
      <c r="K337" s="166"/>
      <c r="L337" s="166"/>
      <c r="M337" s="166"/>
      <c r="N337" s="166"/>
      <c r="O337" s="166"/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50"/>
      <c r="H338" s="166"/>
      <c r="I338" s="169"/>
      <c r="J338" s="166"/>
      <c r="K338" s="166"/>
      <c r="L338" s="166"/>
      <c r="M338" s="166"/>
      <c r="N338" s="166"/>
      <c r="O338" s="166"/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50"/>
      <c r="H339" s="166"/>
      <c r="I339" s="169"/>
      <c r="J339" s="166"/>
      <c r="K339" s="166"/>
      <c r="L339" s="166"/>
      <c r="M339" s="166"/>
      <c r="N339" s="166"/>
      <c r="O339" s="166"/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50"/>
      <c r="H340" s="166"/>
      <c r="I340" s="169"/>
      <c r="J340" s="166"/>
      <c r="K340" s="166"/>
      <c r="L340" s="166"/>
      <c r="M340" s="166"/>
      <c r="N340" s="166"/>
      <c r="O340" s="166"/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50"/>
      <c r="H341" s="166"/>
      <c r="I341" s="169"/>
      <c r="J341" s="166"/>
      <c r="K341" s="166"/>
      <c r="L341" s="166"/>
      <c r="M341" s="166"/>
      <c r="N341" s="166"/>
      <c r="O341" s="166"/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50"/>
      <c r="H342" s="166"/>
      <c r="I342" s="169"/>
      <c r="J342" s="166"/>
      <c r="K342" s="166"/>
      <c r="L342" s="166"/>
      <c r="M342" s="166"/>
      <c r="N342" s="166"/>
      <c r="O342" s="166"/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50"/>
      <c r="H343" s="166"/>
      <c r="I343" s="169"/>
      <c r="J343" s="166"/>
      <c r="K343" s="166"/>
      <c r="L343" s="166"/>
      <c r="M343" s="166"/>
      <c r="N343" s="166"/>
      <c r="O343" s="166"/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50"/>
      <c r="H344" s="166"/>
      <c r="I344" s="169"/>
      <c r="J344" s="166"/>
      <c r="K344" s="166"/>
      <c r="L344" s="166"/>
      <c r="M344" s="166"/>
      <c r="N344" s="166"/>
      <c r="O344" s="166"/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50"/>
      <c r="H345" s="166"/>
      <c r="I345" s="169"/>
      <c r="J345" s="166"/>
      <c r="K345" s="166"/>
      <c r="L345" s="166"/>
      <c r="M345" s="166"/>
      <c r="N345" s="166"/>
      <c r="O345" s="166"/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50"/>
      <c r="H346" s="166"/>
      <c r="I346" s="169"/>
      <c r="J346" s="166"/>
      <c r="K346" s="166"/>
      <c r="L346" s="166"/>
      <c r="M346" s="166"/>
      <c r="N346" s="166"/>
      <c r="O346" s="166"/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50"/>
      <c r="H347" s="166"/>
      <c r="I347" s="169"/>
      <c r="J347" s="166"/>
      <c r="K347" s="166"/>
      <c r="L347" s="166"/>
      <c r="M347" s="166"/>
      <c r="N347" s="166"/>
      <c r="O347" s="166"/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50"/>
      <c r="H348" s="166"/>
      <c r="I348" s="169"/>
      <c r="J348" s="166"/>
      <c r="K348" s="166"/>
      <c r="L348" s="166"/>
      <c r="M348" s="166"/>
      <c r="N348" s="166"/>
      <c r="O348" s="166"/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50"/>
      <c r="H349" s="166"/>
      <c r="I349" s="169"/>
      <c r="J349" s="166"/>
      <c r="K349" s="166"/>
      <c r="L349" s="166"/>
      <c r="M349" s="166"/>
      <c r="N349" s="166"/>
      <c r="O349" s="166"/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50"/>
      <c r="H350" s="166"/>
      <c r="I350" s="169"/>
      <c r="J350" s="166"/>
      <c r="K350" s="166"/>
      <c r="L350" s="166"/>
      <c r="M350" s="166"/>
      <c r="N350" s="166"/>
      <c r="O350" s="166"/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50"/>
      <c r="H351" s="166"/>
      <c r="I351" s="169"/>
      <c r="J351" s="166"/>
      <c r="K351" s="166"/>
      <c r="L351" s="166"/>
      <c r="M351" s="166"/>
      <c r="N351" s="166"/>
      <c r="O351" s="166"/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50"/>
      <c r="H352" s="166"/>
      <c r="I352" s="169"/>
      <c r="J352" s="166"/>
      <c r="K352" s="166"/>
      <c r="L352" s="166"/>
      <c r="M352" s="166"/>
      <c r="N352" s="166"/>
      <c r="O352" s="166"/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50"/>
      <c r="H353" s="166"/>
      <c r="I353" s="169"/>
      <c r="J353" s="166"/>
      <c r="K353" s="166"/>
      <c r="L353" s="166"/>
      <c r="M353" s="166"/>
      <c r="N353" s="166"/>
      <c r="O353" s="166"/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50"/>
      <c r="H354" s="166"/>
      <c r="I354" s="169"/>
      <c r="J354" s="166"/>
      <c r="K354" s="166"/>
      <c r="L354" s="166"/>
      <c r="M354" s="166"/>
      <c r="N354" s="166"/>
      <c r="O354" s="166"/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50"/>
      <c r="H355" s="166"/>
      <c r="I355" s="169"/>
      <c r="J355" s="166"/>
      <c r="K355" s="166"/>
      <c r="L355" s="166"/>
      <c r="M355" s="166"/>
      <c r="N355" s="166"/>
      <c r="O355" s="166"/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51"/>
      <c r="H356" s="166"/>
      <c r="I356" s="169"/>
      <c r="J356" s="166"/>
      <c r="K356" s="166"/>
      <c r="L356" s="166"/>
      <c r="M356" s="166"/>
      <c r="N356" s="166"/>
      <c r="O356" s="166"/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50"/>
      <c r="H357" s="166"/>
      <c r="I357" s="169"/>
      <c r="J357" s="166"/>
      <c r="K357" s="166"/>
      <c r="L357" s="166"/>
      <c r="M357" s="166"/>
      <c r="N357" s="166"/>
      <c r="O357" s="166"/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50"/>
      <c r="H358" s="166"/>
      <c r="I358" s="169"/>
      <c r="J358" s="166"/>
      <c r="K358" s="166"/>
      <c r="L358" s="166"/>
      <c r="M358" s="166"/>
      <c r="N358" s="166"/>
      <c r="O358" s="166"/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50"/>
      <c r="H359" s="166"/>
      <c r="I359" s="169"/>
      <c r="J359" s="166"/>
      <c r="K359" s="166"/>
      <c r="L359" s="166"/>
      <c r="M359" s="166"/>
      <c r="N359" s="166"/>
      <c r="O359" s="166"/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50"/>
      <c r="H360" s="166"/>
      <c r="I360" s="169"/>
      <c r="J360" s="166"/>
      <c r="K360" s="166"/>
      <c r="L360" s="166"/>
      <c r="M360" s="166"/>
      <c r="N360" s="166"/>
      <c r="O360" s="166"/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47"/>
      <c r="H361" s="166"/>
      <c r="I361" s="169"/>
      <c r="J361" s="166"/>
      <c r="K361" s="166"/>
      <c r="L361" s="166"/>
      <c r="M361" s="166"/>
      <c r="N361" s="166"/>
      <c r="O361" s="166"/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50"/>
      <c r="H362" s="166"/>
      <c r="I362" s="169"/>
      <c r="J362" s="166"/>
      <c r="K362" s="166"/>
      <c r="L362" s="166"/>
      <c r="M362" s="166"/>
      <c r="N362" s="166"/>
      <c r="O362" s="166"/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50"/>
      <c r="H363" s="166"/>
      <c r="I363" s="169"/>
      <c r="J363" s="166"/>
      <c r="K363" s="166"/>
      <c r="L363" s="166"/>
      <c r="M363" s="166"/>
      <c r="N363" s="166"/>
      <c r="O363" s="166"/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50"/>
      <c r="H364" s="166"/>
      <c r="I364" s="169"/>
      <c r="J364" s="166"/>
      <c r="K364" s="166"/>
      <c r="L364" s="166"/>
      <c r="M364" s="166"/>
      <c r="N364" s="166"/>
      <c r="O364" s="166"/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50"/>
      <c r="H365" s="166"/>
      <c r="I365" s="169"/>
      <c r="J365" s="166"/>
      <c r="K365" s="166"/>
      <c r="L365" s="166"/>
      <c r="M365" s="166"/>
      <c r="N365" s="166"/>
      <c r="O365" s="166"/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50"/>
      <c r="H366" s="166"/>
      <c r="I366" s="169"/>
      <c r="J366" s="166"/>
      <c r="K366" s="166"/>
      <c r="L366" s="166"/>
      <c r="M366" s="166"/>
      <c r="N366" s="166"/>
      <c r="O366" s="166"/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50"/>
      <c r="H367" s="166"/>
      <c r="I367" s="169"/>
      <c r="J367" s="166"/>
      <c r="K367" s="166"/>
      <c r="L367" s="166"/>
      <c r="M367" s="166"/>
      <c r="N367" s="166"/>
      <c r="O367" s="166"/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50"/>
      <c r="H368" s="166"/>
      <c r="I368" s="169"/>
      <c r="J368" s="166"/>
      <c r="K368" s="166"/>
      <c r="L368" s="166"/>
      <c r="M368" s="166"/>
      <c r="N368" s="166"/>
      <c r="O368" s="166"/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50"/>
      <c r="H369" s="166"/>
      <c r="I369" s="169"/>
      <c r="J369" s="166"/>
      <c r="K369" s="166"/>
      <c r="L369" s="166"/>
      <c r="M369" s="166"/>
      <c r="N369" s="166"/>
      <c r="O369" s="166"/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52"/>
      <c r="H370" s="166"/>
      <c r="I370" s="169"/>
      <c r="J370" s="166"/>
      <c r="K370" s="166"/>
      <c r="L370" s="166"/>
      <c r="M370" s="166"/>
      <c r="N370" s="166"/>
      <c r="O370" s="166"/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50"/>
      <c r="H371" s="166"/>
      <c r="I371" s="169"/>
      <c r="J371" s="166"/>
      <c r="K371" s="166"/>
      <c r="L371" s="166"/>
      <c r="M371" s="166"/>
      <c r="N371" s="166"/>
      <c r="O371" s="166"/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50"/>
      <c r="H372" s="166"/>
      <c r="I372" s="169"/>
      <c r="J372" s="166"/>
      <c r="K372" s="166"/>
      <c r="L372" s="166"/>
      <c r="M372" s="166"/>
      <c r="N372" s="166"/>
      <c r="O372" s="166"/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50"/>
      <c r="H373" s="166"/>
      <c r="I373" s="169"/>
      <c r="J373" s="166"/>
      <c r="K373" s="166"/>
      <c r="L373" s="166"/>
      <c r="M373" s="166"/>
      <c r="N373" s="166"/>
      <c r="O373" s="166"/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50"/>
      <c r="H374" s="166"/>
      <c r="I374" s="169"/>
      <c r="J374" s="166"/>
      <c r="K374" s="166"/>
      <c r="L374" s="166"/>
      <c r="M374" s="166"/>
      <c r="N374" s="166"/>
      <c r="O374" s="166"/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50"/>
      <c r="H375" s="166"/>
      <c r="I375" s="169"/>
      <c r="J375" s="166"/>
      <c r="K375" s="166"/>
      <c r="L375" s="166"/>
      <c r="M375" s="166"/>
      <c r="N375" s="166"/>
      <c r="O375" s="166"/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50"/>
      <c r="H376" s="166"/>
      <c r="I376" s="169"/>
      <c r="J376" s="166"/>
      <c r="K376" s="166"/>
      <c r="L376" s="166"/>
      <c r="M376" s="166"/>
      <c r="N376" s="166"/>
      <c r="O376" s="166"/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50"/>
      <c r="H377" s="166"/>
      <c r="I377" s="169"/>
      <c r="J377" s="166"/>
      <c r="K377" s="166"/>
      <c r="L377" s="166"/>
      <c r="M377" s="166"/>
      <c r="N377" s="166"/>
      <c r="O377" s="166"/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50"/>
      <c r="H378" s="166"/>
      <c r="I378" s="169"/>
      <c r="J378" s="166"/>
      <c r="K378" s="166"/>
      <c r="L378" s="166"/>
      <c r="M378" s="166"/>
      <c r="N378" s="166"/>
      <c r="O378" s="166"/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50"/>
      <c r="H379" s="166"/>
      <c r="I379" s="169"/>
      <c r="J379" s="166"/>
      <c r="K379" s="166"/>
      <c r="L379" s="166"/>
      <c r="M379" s="166"/>
      <c r="N379" s="166"/>
      <c r="O379" s="166"/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50"/>
      <c r="H380" s="166"/>
      <c r="I380" s="169"/>
      <c r="J380" s="166"/>
      <c r="K380" s="166"/>
      <c r="L380" s="166"/>
      <c r="M380" s="166"/>
      <c r="N380" s="166"/>
      <c r="O380" s="166"/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50"/>
      <c r="H381" s="166"/>
      <c r="I381" s="169"/>
      <c r="J381" s="166"/>
      <c r="K381" s="166"/>
      <c r="L381" s="166"/>
      <c r="M381" s="166"/>
      <c r="N381" s="166"/>
      <c r="O381" s="166"/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50"/>
      <c r="H382" s="166"/>
      <c r="I382" s="169"/>
      <c r="J382" s="166"/>
      <c r="K382" s="166"/>
      <c r="L382" s="166"/>
      <c r="M382" s="166"/>
      <c r="N382" s="166"/>
      <c r="O382" s="166"/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50"/>
      <c r="H383" s="166"/>
      <c r="I383" s="169"/>
      <c r="J383" s="166"/>
      <c r="K383" s="166"/>
      <c r="L383" s="166"/>
      <c r="M383" s="166"/>
      <c r="N383" s="166"/>
      <c r="O383" s="166"/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50"/>
      <c r="H384" s="166"/>
      <c r="I384" s="169"/>
      <c r="J384" s="166"/>
      <c r="K384" s="166"/>
      <c r="L384" s="166"/>
      <c r="M384" s="166"/>
      <c r="N384" s="166"/>
      <c r="O384" s="166"/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50"/>
      <c r="H385" s="166"/>
      <c r="I385" s="169"/>
      <c r="J385" s="166"/>
      <c r="K385" s="166"/>
      <c r="L385" s="166"/>
      <c r="M385" s="166"/>
      <c r="N385" s="166"/>
      <c r="O385" s="166"/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52"/>
      <c r="H386" s="166"/>
      <c r="I386" s="169"/>
      <c r="J386" s="166"/>
      <c r="K386" s="166"/>
      <c r="L386" s="166"/>
      <c r="M386" s="166"/>
      <c r="N386" s="166"/>
      <c r="O386" s="166"/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50"/>
      <c r="H387" s="166"/>
      <c r="I387" s="169"/>
      <c r="J387" s="166"/>
      <c r="K387" s="166"/>
      <c r="L387" s="166"/>
      <c r="M387" s="166"/>
      <c r="N387" s="166"/>
      <c r="O387" s="166"/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50"/>
      <c r="H388" s="166"/>
      <c r="I388" s="169"/>
      <c r="J388" s="166"/>
      <c r="K388" s="166"/>
      <c r="L388" s="166"/>
      <c r="M388" s="166"/>
      <c r="N388" s="166"/>
      <c r="O388" s="166"/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50"/>
      <c r="H389" s="166"/>
      <c r="I389" s="169"/>
      <c r="J389" s="166"/>
      <c r="K389" s="166"/>
      <c r="L389" s="166"/>
      <c r="M389" s="166"/>
      <c r="N389" s="166"/>
      <c r="O389" s="166"/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50"/>
      <c r="H390" s="166"/>
      <c r="I390" s="169"/>
      <c r="J390" s="166"/>
      <c r="K390" s="166"/>
      <c r="L390" s="166"/>
      <c r="M390" s="166"/>
      <c r="N390" s="166"/>
      <c r="O390" s="166"/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50"/>
      <c r="H391" s="166"/>
      <c r="I391" s="169"/>
      <c r="J391" s="166"/>
      <c r="K391" s="166"/>
      <c r="L391" s="166"/>
      <c r="M391" s="166"/>
      <c r="N391" s="166"/>
      <c r="O391" s="166"/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50"/>
      <c r="H392" s="166"/>
      <c r="I392" s="169"/>
      <c r="J392" s="166"/>
      <c r="K392" s="166"/>
      <c r="L392" s="166"/>
      <c r="M392" s="166"/>
      <c r="N392" s="166"/>
      <c r="O392" s="166"/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50"/>
      <c r="H393" s="166"/>
      <c r="I393" s="169"/>
      <c r="J393" s="166"/>
      <c r="K393" s="166"/>
      <c r="L393" s="166"/>
      <c r="M393" s="166"/>
      <c r="N393" s="166"/>
      <c r="O393" s="166"/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50"/>
      <c r="H394" s="166"/>
      <c r="I394" s="169"/>
      <c r="J394" s="166"/>
      <c r="K394" s="166"/>
      <c r="L394" s="166"/>
      <c r="M394" s="166"/>
      <c r="N394" s="166"/>
      <c r="O394" s="166"/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50"/>
      <c r="H395" s="166"/>
      <c r="I395" s="169"/>
      <c r="J395" s="166"/>
      <c r="K395" s="166"/>
      <c r="L395" s="166"/>
      <c r="M395" s="166"/>
      <c r="N395" s="166"/>
      <c r="O395" s="166"/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50"/>
      <c r="H396" s="166"/>
      <c r="I396" s="169"/>
      <c r="J396" s="166"/>
      <c r="K396" s="166"/>
      <c r="L396" s="166"/>
      <c r="M396" s="166"/>
      <c r="N396" s="166"/>
      <c r="O396" s="166"/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50"/>
      <c r="H397" s="166"/>
      <c r="I397" s="169"/>
      <c r="J397" s="166"/>
      <c r="K397" s="166"/>
      <c r="L397" s="166"/>
      <c r="M397" s="166"/>
      <c r="N397" s="166"/>
      <c r="O397" s="166"/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50"/>
      <c r="H398" s="166"/>
      <c r="I398" s="169"/>
      <c r="J398" s="166"/>
      <c r="K398" s="166"/>
      <c r="L398" s="166"/>
      <c r="M398" s="166"/>
      <c r="N398" s="166"/>
      <c r="O398" s="166"/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50"/>
      <c r="H399" s="166"/>
      <c r="I399" s="169"/>
      <c r="J399" s="166"/>
      <c r="K399" s="166"/>
      <c r="L399" s="166"/>
      <c r="M399" s="166"/>
      <c r="N399" s="166"/>
      <c r="O399" s="166"/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50"/>
      <c r="H400" s="166"/>
      <c r="I400" s="169"/>
      <c r="J400" s="166"/>
      <c r="K400" s="166"/>
      <c r="L400" s="166"/>
      <c r="M400" s="166"/>
      <c r="N400" s="166"/>
      <c r="O400" s="166"/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50"/>
      <c r="H401" s="166"/>
      <c r="I401" s="169"/>
      <c r="J401" s="166"/>
      <c r="K401" s="166"/>
      <c r="L401" s="166"/>
      <c r="M401" s="166"/>
      <c r="N401" s="166"/>
      <c r="O401" s="166"/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50"/>
      <c r="H402" s="166"/>
      <c r="I402" s="169"/>
      <c r="J402" s="166"/>
      <c r="K402" s="166"/>
      <c r="L402" s="166"/>
      <c r="M402" s="166"/>
      <c r="N402" s="166"/>
      <c r="O402" s="166"/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50"/>
      <c r="H403" s="166"/>
      <c r="I403" s="169"/>
      <c r="J403" s="166"/>
      <c r="K403" s="166"/>
      <c r="L403" s="166"/>
      <c r="M403" s="166"/>
      <c r="N403" s="166"/>
      <c r="O403" s="166"/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50"/>
      <c r="H404" s="166"/>
      <c r="I404" s="169"/>
      <c r="J404" s="166"/>
      <c r="K404" s="166"/>
      <c r="L404" s="166"/>
      <c r="M404" s="166"/>
      <c r="N404" s="166"/>
      <c r="O404" s="166"/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50"/>
      <c r="H405" s="166"/>
      <c r="I405" s="169"/>
      <c r="J405" s="166"/>
      <c r="K405" s="166"/>
      <c r="L405" s="166"/>
      <c r="M405" s="166"/>
      <c r="N405" s="166"/>
      <c r="O405" s="166"/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50"/>
      <c r="H406" s="166"/>
      <c r="I406" s="169"/>
      <c r="J406" s="166"/>
      <c r="K406" s="166"/>
      <c r="L406" s="166"/>
      <c r="M406" s="166"/>
      <c r="N406" s="166"/>
      <c r="O406" s="166"/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50"/>
      <c r="H407" s="166"/>
      <c r="I407" s="169"/>
      <c r="J407" s="166"/>
      <c r="K407" s="166"/>
      <c r="L407" s="166"/>
      <c r="M407" s="166"/>
      <c r="N407" s="166"/>
      <c r="O407" s="166"/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50"/>
      <c r="H408" s="166"/>
      <c r="I408" s="169"/>
      <c r="J408" s="166"/>
      <c r="K408" s="166"/>
      <c r="L408" s="166"/>
      <c r="M408" s="166"/>
      <c r="N408" s="166"/>
      <c r="O408" s="166"/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50"/>
      <c r="H409" s="166"/>
      <c r="I409" s="169"/>
      <c r="J409" s="166"/>
      <c r="K409" s="166"/>
      <c r="L409" s="166"/>
      <c r="M409" s="166"/>
      <c r="N409" s="166"/>
      <c r="O409" s="166"/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50"/>
      <c r="H410" s="166"/>
      <c r="I410" s="169"/>
      <c r="J410" s="166"/>
      <c r="K410" s="166"/>
      <c r="L410" s="166"/>
      <c r="M410" s="166"/>
      <c r="N410" s="166"/>
      <c r="O410" s="166"/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50"/>
      <c r="H411" s="166"/>
      <c r="I411" s="169"/>
      <c r="J411" s="166"/>
      <c r="K411" s="166"/>
      <c r="L411" s="166"/>
      <c r="M411" s="166"/>
      <c r="N411" s="166"/>
      <c r="O411" s="166"/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50"/>
      <c r="H412" s="166"/>
      <c r="I412" s="169"/>
      <c r="J412" s="166"/>
      <c r="K412" s="166"/>
      <c r="L412" s="166"/>
      <c r="M412" s="166"/>
      <c r="N412" s="166"/>
      <c r="O412" s="166"/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50"/>
      <c r="H413" s="166"/>
      <c r="I413" s="169"/>
      <c r="J413" s="166"/>
      <c r="K413" s="166"/>
      <c r="L413" s="166"/>
      <c r="M413" s="166"/>
      <c r="N413" s="166"/>
      <c r="O413" s="166"/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50"/>
      <c r="H414" s="166"/>
      <c r="I414" s="169"/>
      <c r="J414" s="166"/>
      <c r="K414" s="166"/>
      <c r="L414" s="166"/>
      <c r="M414" s="166"/>
      <c r="N414" s="166"/>
      <c r="O414" s="166"/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50"/>
      <c r="H415" s="166"/>
      <c r="I415" s="169"/>
      <c r="J415" s="166"/>
      <c r="K415" s="166"/>
      <c r="L415" s="166"/>
      <c r="M415" s="166"/>
      <c r="N415" s="166"/>
      <c r="O415" s="166"/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53"/>
      <c r="H416" s="166"/>
      <c r="I416" s="169"/>
      <c r="J416" s="166"/>
      <c r="K416" s="166"/>
      <c r="L416" s="166"/>
      <c r="M416" s="166"/>
      <c r="N416" s="166"/>
      <c r="O416" s="166"/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50"/>
      <c r="H417" s="166"/>
      <c r="I417" s="169"/>
      <c r="J417" s="166"/>
      <c r="K417" s="166"/>
      <c r="L417" s="166"/>
      <c r="M417" s="166"/>
      <c r="N417" s="166"/>
      <c r="O417" s="166"/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50"/>
      <c r="H418" s="166"/>
      <c r="I418" s="169"/>
      <c r="J418" s="166"/>
      <c r="K418" s="166"/>
      <c r="L418" s="166"/>
      <c r="M418" s="166"/>
      <c r="N418" s="166"/>
      <c r="O418" s="166"/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50"/>
      <c r="H419" s="166"/>
      <c r="I419" s="169"/>
      <c r="J419" s="166"/>
      <c r="K419" s="166"/>
      <c r="L419" s="166"/>
      <c r="M419" s="166"/>
      <c r="N419" s="166"/>
      <c r="O419" s="166"/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50"/>
      <c r="H420" s="166"/>
      <c r="I420" s="169"/>
      <c r="J420" s="166"/>
      <c r="K420" s="166"/>
      <c r="L420" s="166"/>
      <c r="M420" s="166"/>
      <c r="N420" s="166"/>
      <c r="O420" s="166"/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50"/>
      <c r="H421" s="166"/>
      <c r="I421" s="169"/>
      <c r="J421" s="166"/>
      <c r="K421" s="166"/>
      <c r="L421" s="166"/>
      <c r="M421" s="166"/>
      <c r="N421" s="166"/>
      <c r="O421" s="166"/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50"/>
      <c r="H422" s="166"/>
      <c r="I422" s="169"/>
      <c r="J422" s="166"/>
      <c r="K422" s="166"/>
      <c r="L422" s="166"/>
      <c r="M422" s="166"/>
      <c r="N422" s="166"/>
      <c r="O422" s="166"/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50"/>
      <c r="H423" s="166"/>
      <c r="I423" s="169"/>
      <c r="J423" s="166"/>
      <c r="K423" s="166"/>
      <c r="L423" s="166"/>
      <c r="M423" s="166"/>
      <c r="N423" s="166"/>
      <c r="O423" s="166"/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50"/>
      <c r="H424" s="166"/>
      <c r="I424" s="169"/>
      <c r="J424" s="166"/>
      <c r="K424" s="166"/>
      <c r="L424" s="166"/>
      <c r="M424" s="166"/>
      <c r="N424" s="166"/>
      <c r="O424" s="166"/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50"/>
      <c r="H425" s="166"/>
      <c r="I425" s="169"/>
      <c r="J425" s="166"/>
      <c r="K425" s="166"/>
      <c r="L425" s="166"/>
      <c r="M425" s="166"/>
      <c r="N425" s="166"/>
      <c r="O425" s="166"/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50"/>
      <c r="H426" s="166"/>
      <c r="I426" s="169"/>
      <c r="J426" s="166"/>
      <c r="K426" s="166"/>
      <c r="L426" s="166"/>
      <c r="M426" s="166"/>
      <c r="N426" s="166"/>
      <c r="O426" s="166"/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50"/>
      <c r="H427" s="166"/>
      <c r="I427" s="169"/>
      <c r="J427" s="166"/>
      <c r="K427" s="166"/>
      <c r="L427" s="166"/>
      <c r="M427" s="166"/>
      <c r="N427" s="166"/>
      <c r="O427" s="166"/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50"/>
      <c r="H428" s="166"/>
      <c r="I428" s="169"/>
      <c r="J428" s="166"/>
      <c r="K428" s="166"/>
      <c r="L428" s="166"/>
      <c r="M428" s="166"/>
      <c r="N428" s="166"/>
      <c r="O428" s="166"/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50"/>
      <c r="H429" s="166"/>
      <c r="I429" s="169"/>
      <c r="J429" s="166"/>
      <c r="K429" s="166"/>
      <c r="L429" s="166"/>
      <c r="M429" s="166"/>
      <c r="N429" s="166"/>
      <c r="O429" s="166"/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50"/>
      <c r="H430" s="166"/>
      <c r="I430" s="169"/>
      <c r="J430" s="166"/>
      <c r="K430" s="166"/>
      <c r="L430" s="166"/>
      <c r="M430" s="166"/>
      <c r="N430" s="166"/>
      <c r="O430" s="166"/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50"/>
      <c r="H431" s="166"/>
      <c r="I431" s="169"/>
      <c r="J431" s="166"/>
      <c r="K431" s="166"/>
      <c r="L431" s="166"/>
      <c r="M431" s="166"/>
      <c r="N431" s="166"/>
      <c r="O431" s="166"/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50"/>
      <c r="H432" s="166"/>
      <c r="I432" s="169"/>
      <c r="J432" s="166"/>
      <c r="K432" s="166"/>
      <c r="L432" s="166"/>
      <c r="M432" s="166"/>
      <c r="N432" s="166"/>
      <c r="O432" s="166"/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50"/>
      <c r="H433" s="166"/>
      <c r="I433" s="169"/>
      <c r="J433" s="166"/>
      <c r="K433" s="166"/>
      <c r="L433" s="166"/>
      <c r="M433" s="166"/>
      <c r="N433" s="166"/>
      <c r="O433" s="166"/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50"/>
      <c r="H434" s="166"/>
      <c r="I434" s="169"/>
      <c r="J434" s="166"/>
      <c r="K434" s="166"/>
      <c r="L434" s="166"/>
      <c r="M434" s="166"/>
      <c r="N434" s="166"/>
      <c r="O434" s="166"/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50"/>
      <c r="H435" s="166"/>
      <c r="I435" s="169"/>
      <c r="J435" s="166"/>
      <c r="K435" s="166"/>
      <c r="L435" s="166"/>
      <c r="M435" s="166"/>
      <c r="N435" s="166"/>
      <c r="O435" s="166"/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50"/>
      <c r="H436" s="166"/>
      <c r="I436" s="169"/>
      <c r="J436" s="166"/>
      <c r="K436" s="166"/>
      <c r="L436" s="166"/>
      <c r="M436" s="166"/>
      <c r="N436" s="166"/>
      <c r="O436" s="166"/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50"/>
      <c r="H437" s="166"/>
      <c r="I437" s="169"/>
      <c r="J437" s="166"/>
      <c r="K437" s="166"/>
      <c r="L437" s="166"/>
      <c r="M437" s="166"/>
      <c r="N437" s="166"/>
      <c r="O437" s="166"/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50"/>
      <c r="H438" s="166"/>
      <c r="I438" s="169"/>
      <c r="J438" s="166"/>
      <c r="K438" s="166"/>
      <c r="L438" s="166"/>
      <c r="M438" s="166"/>
      <c r="N438" s="166"/>
      <c r="O438" s="166"/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50"/>
      <c r="H439" s="166"/>
      <c r="I439" s="169"/>
      <c r="J439" s="166"/>
      <c r="K439" s="166"/>
      <c r="L439" s="166"/>
      <c r="M439" s="166"/>
      <c r="N439" s="166"/>
      <c r="O439" s="166"/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50"/>
      <c r="H440" s="166"/>
      <c r="I440" s="169"/>
      <c r="J440" s="166"/>
      <c r="K440" s="166"/>
      <c r="L440" s="166"/>
      <c r="M440" s="166"/>
      <c r="N440" s="166"/>
      <c r="O440" s="166"/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50"/>
      <c r="H441" s="166"/>
      <c r="I441" s="169"/>
      <c r="J441" s="166"/>
      <c r="K441" s="166"/>
      <c r="L441" s="166"/>
      <c r="M441" s="166"/>
      <c r="N441" s="166"/>
      <c r="O441" s="166"/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50"/>
      <c r="H442" s="166"/>
      <c r="I442" s="169"/>
      <c r="J442" s="166"/>
      <c r="K442" s="166"/>
      <c r="L442" s="166"/>
      <c r="M442" s="166"/>
      <c r="N442" s="166"/>
      <c r="O442" s="166"/>
    </row>
    <row r="443" spans="1:15" ht="25.5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202">
        <f t="shared" ref="G443:H443" si="1">SUM(G444:G453)</f>
        <v>0</v>
      </c>
      <c r="H443" s="204">
        <f t="shared" si="1"/>
        <v>0</v>
      </c>
      <c r="I443" s="169"/>
      <c r="J443" s="167" t="str">
        <f t="shared" ref="J443:J506" si="2">IF(H443=0," ",I443/H443)</f>
        <v xml:space="preserve"> </v>
      </c>
      <c r="K443" s="166">
        <v>0</v>
      </c>
      <c r="L443" s="166"/>
      <c r="M443" s="166">
        <f>K443+L443</f>
        <v>0</v>
      </c>
      <c r="N443" s="166"/>
      <c r="O443" s="167" t="str">
        <f t="shared" ref="O443:O506" si="3">IF(M443=0," ",N443/M443)</f>
        <v xml:space="preserve"> </v>
      </c>
    </row>
    <row r="444" spans="1:15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61"/>
      <c r="I444" s="169"/>
      <c r="J444" s="167" t="str">
        <f t="shared" si="2"/>
        <v xml:space="preserve"> </v>
      </c>
      <c r="K444" s="155"/>
      <c r="L444" s="155"/>
      <c r="M444" s="155"/>
      <c r="N444" s="155"/>
      <c r="O444" s="167" t="str">
        <f t="shared" si="3"/>
        <v xml:space="preserve"> </v>
      </c>
    </row>
    <row r="445" spans="1:15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61"/>
      <c r="I445" s="169"/>
      <c r="J445" s="167" t="str">
        <f t="shared" si="2"/>
        <v xml:space="preserve"> </v>
      </c>
      <c r="K445" s="155"/>
      <c r="L445" s="155"/>
      <c r="M445" s="155"/>
      <c r="N445" s="155"/>
      <c r="O445" s="167" t="str">
        <f t="shared" si="3"/>
        <v xml:space="preserve"> </v>
      </c>
    </row>
    <row r="446" spans="1:15" ht="25.5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61"/>
      <c r="I446" s="169"/>
      <c r="J446" s="167" t="str">
        <f t="shared" si="2"/>
        <v xml:space="preserve"> </v>
      </c>
      <c r="K446" s="155"/>
      <c r="L446" s="155"/>
      <c r="M446" s="155"/>
      <c r="N446" s="155"/>
      <c r="O446" s="167" t="str">
        <f t="shared" si="3"/>
        <v xml:space="preserve"> </v>
      </c>
    </row>
    <row r="447" spans="1:15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61"/>
      <c r="I447" s="169"/>
      <c r="J447" s="167" t="str">
        <f t="shared" si="2"/>
        <v xml:space="preserve"> </v>
      </c>
      <c r="K447" s="155"/>
      <c r="L447" s="155"/>
      <c r="M447" s="155"/>
      <c r="N447" s="155"/>
      <c r="O447" s="167" t="str">
        <f t="shared" si="3"/>
        <v xml:space="preserve"> </v>
      </c>
    </row>
    <row r="448" spans="1:15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61"/>
      <c r="I448" s="169"/>
      <c r="J448" s="167" t="str">
        <f t="shared" si="2"/>
        <v xml:space="preserve"> </v>
      </c>
      <c r="K448" s="155"/>
      <c r="L448" s="155"/>
      <c r="M448" s="155"/>
      <c r="N448" s="155"/>
      <c r="O448" s="167" t="str">
        <f t="shared" si="3"/>
        <v xml:space="preserve"> </v>
      </c>
    </row>
    <row r="449" spans="1:15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61"/>
      <c r="I449" s="169"/>
      <c r="J449" s="167" t="str">
        <f t="shared" si="2"/>
        <v xml:space="preserve"> </v>
      </c>
      <c r="K449" s="155"/>
      <c r="L449" s="155"/>
      <c r="M449" s="155"/>
      <c r="N449" s="155"/>
      <c r="O449" s="167" t="str">
        <f t="shared" si="3"/>
        <v xml:space="preserve"> </v>
      </c>
    </row>
    <row r="450" spans="1:15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61"/>
      <c r="I450" s="169"/>
      <c r="J450" s="167" t="str">
        <f t="shared" si="2"/>
        <v xml:space="preserve"> </v>
      </c>
      <c r="K450" s="155"/>
      <c r="L450" s="155"/>
      <c r="M450" s="155"/>
      <c r="N450" s="155"/>
      <c r="O450" s="167" t="str">
        <f t="shared" si="3"/>
        <v xml:space="preserve"> </v>
      </c>
    </row>
    <row r="451" spans="1:15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61"/>
      <c r="I451" s="169"/>
      <c r="J451" s="167" t="str">
        <f t="shared" si="2"/>
        <v xml:space="preserve"> </v>
      </c>
      <c r="K451" s="155"/>
      <c r="L451" s="155"/>
      <c r="M451" s="155"/>
      <c r="N451" s="155"/>
      <c r="O451" s="167" t="str">
        <f t="shared" si="3"/>
        <v xml:space="preserve"> </v>
      </c>
    </row>
    <row r="452" spans="1:15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61"/>
      <c r="I452" s="169"/>
      <c r="J452" s="167" t="str">
        <f t="shared" si="2"/>
        <v xml:space="preserve"> </v>
      </c>
      <c r="K452" s="155"/>
      <c r="L452" s="155"/>
      <c r="M452" s="155"/>
      <c r="N452" s="155"/>
      <c r="O452" s="167" t="str">
        <f t="shared" si="3"/>
        <v xml:space="preserve"> </v>
      </c>
    </row>
    <row r="453" spans="1:15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61"/>
      <c r="I453" s="169"/>
      <c r="J453" s="167" t="str">
        <f t="shared" si="2"/>
        <v xml:space="preserve"> </v>
      </c>
      <c r="K453" s="155"/>
      <c r="L453" s="155"/>
      <c r="M453" s="155"/>
      <c r="N453" s="155"/>
      <c r="O453" s="167" t="str">
        <f t="shared" si="3"/>
        <v xml:space="preserve"> </v>
      </c>
    </row>
    <row r="454" spans="1:15" ht="25.5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61"/>
      <c r="I454" s="169"/>
      <c r="J454" s="167" t="str">
        <f t="shared" si="2"/>
        <v xml:space="preserve"> </v>
      </c>
      <c r="K454" s="155"/>
      <c r="L454" s="155"/>
      <c r="M454" s="155"/>
      <c r="N454" s="155"/>
      <c r="O454" s="167" t="str">
        <f t="shared" si="3"/>
        <v xml:space="preserve"> </v>
      </c>
    </row>
    <row r="455" spans="1:15" ht="25.5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61"/>
      <c r="I455" s="169"/>
      <c r="J455" s="167" t="str">
        <f t="shared" si="2"/>
        <v xml:space="preserve"> </v>
      </c>
      <c r="K455" s="155"/>
      <c r="L455" s="155"/>
      <c r="M455" s="155"/>
      <c r="N455" s="155"/>
      <c r="O455" s="167" t="str">
        <f t="shared" si="3"/>
        <v xml:space="preserve"> </v>
      </c>
    </row>
    <row r="456" spans="1:15" ht="25.5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4">SUM(G457:G466)</f>
        <v>0</v>
      </c>
      <c r="H456" s="61">
        <f t="shared" si="4"/>
        <v>0</v>
      </c>
      <c r="I456" s="169"/>
      <c r="J456" s="167" t="str">
        <f t="shared" si="2"/>
        <v xml:space="preserve"> </v>
      </c>
      <c r="K456" s="155"/>
      <c r="L456" s="155"/>
      <c r="M456" s="155"/>
      <c r="N456" s="155"/>
      <c r="O456" s="167" t="str">
        <f t="shared" si="3"/>
        <v xml:space="preserve"> </v>
      </c>
    </row>
    <row r="457" spans="1:15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61"/>
      <c r="I457" s="169"/>
      <c r="J457" s="167" t="str">
        <f t="shared" si="2"/>
        <v xml:space="preserve"> </v>
      </c>
      <c r="K457" s="155"/>
      <c r="L457" s="155"/>
      <c r="M457" s="155"/>
      <c r="N457" s="155"/>
      <c r="O457" s="167" t="str">
        <f t="shared" si="3"/>
        <v xml:space="preserve"> </v>
      </c>
    </row>
    <row r="458" spans="1:15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61"/>
      <c r="I458" s="169"/>
      <c r="J458" s="167" t="str">
        <f t="shared" si="2"/>
        <v xml:space="preserve"> </v>
      </c>
      <c r="K458" s="155"/>
      <c r="L458" s="155"/>
      <c r="M458" s="155"/>
      <c r="N458" s="155"/>
      <c r="O458" s="167" t="str">
        <f t="shared" si="3"/>
        <v xml:space="preserve"> </v>
      </c>
    </row>
    <row r="459" spans="1:15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61"/>
      <c r="I459" s="169"/>
      <c r="J459" s="167" t="str">
        <f t="shared" si="2"/>
        <v xml:space="preserve"> </v>
      </c>
      <c r="K459" s="155"/>
      <c r="L459" s="155"/>
      <c r="M459" s="155"/>
      <c r="N459" s="155"/>
      <c r="O459" s="167" t="str">
        <f t="shared" si="3"/>
        <v xml:space="preserve"> </v>
      </c>
    </row>
    <row r="460" spans="1:15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58"/>
      <c r="I460" s="169"/>
      <c r="J460" s="167" t="str">
        <f t="shared" si="2"/>
        <v xml:space="preserve"> </v>
      </c>
      <c r="K460" s="155"/>
      <c r="L460" s="155"/>
      <c r="M460" s="155"/>
      <c r="N460" s="155"/>
      <c r="O460" s="167" t="str">
        <f t="shared" si="3"/>
        <v xml:space="preserve"> </v>
      </c>
    </row>
    <row r="461" spans="1:15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58"/>
      <c r="I461" s="169"/>
      <c r="J461" s="167" t="str">
        <f t="shared" si="2"/>
        <v xml:space="preserve"> </v>
      </c>
      <c r="K461" s="155"/>
      <c r="L461" s="155"/>
      <c r="M461" s="155"/>
      <c r="N461" s="155"/>
      <c r="O461" s="167" t="str">
        <f t="shared" si="3"/>
        <v xml:space="preserve"> </v>
      </c>
    </row>
    <row r="462" spans="1:15" ht="25.5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58"/>
      <c r="I462" s="169"/>
      <c r="J462" s="167" t="str">
        <f t="shared" si="2"/>
        <v xml:space="preserve"> </v>
      </c>
      <c r="K462" s="155"/>
      <c r="L462" s="155"/>
      <c r="M462" s="155"/>
      <c r="N462" s="155"/>
      <c r="O462" s="187" t="str">
        <f t="shared" si="3"/>
        <v xml:space="preserve"> </v>
      </c>
    </row>
    <row r="463" spans="1:15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61"/>
      <c r="I463" s="169"/>
      <c r="J463" s="167" t="str">
        <f t="shared" si="2"/>
        <v xml:space="preserve"> </v>
      </c>
      <c r="K463" s="155"/>
      <c r="L463" s="155"/>
      <c r="M463" s="155"/>
      <c r="N463" s="155"/>
      <c r="O463" s="187" t="str">
        <f t="shared" si="3"/>
        <v xml:space="preserve"> </v>
      </c>
    </row>
    <row r="464" spans="1:15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61"/>
      <c r="I464" s="169"/>
      <c r="J464" s="167" t="str">
        <f t="shared" si="2"/>
        <v xml:space="preserve"> </v>
      </c>
      <c r="K464" s="155"/>
      <c r="L464" s="155"/>
      <c r="M464" s="155"/>
      <c r="N464" s="155"/>
      <c r="O464" s="187" t="str">
        <f t="shared" si="3"/>
        <v xml:space="preserve"> </v>
      </c>
    </row>
    <row r="465" spans="1:15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61"/>
      <c r="I465" s="169"/>
      <c r="J465" s="167" t="str">
        <f t="shared" si="2"/>
        <v xml:space="preserve"> </v>
      </c>
      <c r="K465" s="155"/>
      <c r="L465" s="155"/>
      <c r="M465" s="155"/>
      <c r="N465" s="155"/>
      <c r="O465" s="187" t="str">
        <f t="shared" si="3"/>
        <v xml:space="preserve"> </v>
      </c>
    </row>
    <row r="466" spans="1:15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61"/>
      <c r="I466" s="169"/>
      <c r="J466" s="167" t="str">
        <f t="shared" si="2"/>
        <v xml:space="preserve"> </v>
      </c>
      <c r="K466" s="155"/>
      <c r="L466" s="155"/>
      <c r="M466" s="155"/>
      <c r="N466" s="155"/>
      <c r="O466" s="187" t="str">
        <f t="shared" si="3"/>
        <v xml:space="preserve"> </v>
      </c>
    </row>
    <row r="467" spans="1:15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61"/>
      <c r="I467" s="169"/>
      <c r="J467" s="167" t="str">
        <f t="shared" si="2"/>
        <v xml:space="preserve"> </v>
      </c>
      <c r="K467" s="155"/>
      <c r="L467" s="155"/>
      <c r="M467" s="155"/>
      <c r="N467" s="155"/>
      <c r="O467" s="187" t="str">
        <f t="shared" si="3"/>
        <v xml:space="preserve"> </v>
      </c>
    </row>
    <row r="468" spans="1:15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61"/>
      <c r="I468" s="169"/>
      <c r="J468" s="167" t="str">
        <f t="shared" si="2"/>
        <v xml:space="preserve"> </v>
      </c>
      <c r="K468" s="155"/>
      <c r="L468" s="155"/>
      <c r="M468" s="155"/>
      <c r="N468" s="155"/>
      <c r="O468" s="187" t="str">
        <f t="shared" si="3"/>
        <v xml:space="preserve"> </v>
      </c>
    </row>
    <row r="469" spans="1:15" ht="25.5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200</v>
      </c>
      <c r="G469" s="61">
        <f t="shared" ref="G469:N469" si="5">SUM(G470:G479)</f>
        <v>100</v>
      </c>
      <c r="H469" s="176">
        <f t="shared" si="5"/>
        <v>300</v>
      </c>
      <c r="I469" s="176">
        <f t="shared" si="5"/>
        <v>300</v>
      </c>
      <c r="J469" s="176">
        <f t="shared" si="5"/>
        <v>1</v>
      </c>
      <c r="K469" s="176">
        <v>400</v>
      </c>
      <c r="L469" s="176"/>
      <c r="M469" s="176">
        <f t="shared" si="5"/>
        <v>400</v>
      </c>
      <c r="N469" s="176">
        <f t="shared" si="5"/>
        <v>100</v>
      </c>
      <c r="O469" s="187">
        <f t="shared" si="3"/>
        <v>0.25</v>
      </c>
    </row>
    <row r="470" spans="1:15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76"/>
      <c r="I470" s="169"/>
      <c r="J470" s="175" t="str">
        <f t="shared" si="2"/>
        <v xml:space="preserve"> </v>
      </c>
      <c r="K470" s="169">
        <v>0</v>
      </c>
      <c r="L470" s="169"/>
      <c r="M470" s="176">
        <f t="shared" ref="M470:M532" si="6">SUM(K470:L470)</f>
        <v>0</v>
      </c>
      <c r="N470" s="169"/>
      <c r="O470" s="187" t="str">
        <f t="shared" si="3"/>
        <v xml:space="preserve"> </v>
      </c>
    </row>
    <row r="471" spans="1:15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>
        <v>200</v>
      </c>
      <c r="G471" s="61">
        <v>100</v>
      </c>
      <c r="H471" s="176">
        <f>SUM(F471:G471)</f>
        <v>300</v>
      </c>
      <c r="I471" s="169">
        <v>300</v>
      </c>
      <c r="J471" s="175">
        <f t="shared" si="2"/>
        <v>1</v>
      </c>
      <c r="K471" s="169">
        <v>400</v>
      </c>
      <c r="L471" s="169"/>
      <c r="M471" s="176">
        <f>SUM(K471:L471)</f>
        <v>400</v>
      </c>
      <c r="N471" s="169">
        <v>100</v>
      </c>
      <c r="O471" s="187">
        <f t="shared" si="3"/>
        <v>0.25</v>
      </c>
    </row>
    <row r="472" spans="1:15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76"/>
      <c r="I472" s="169"/>
      <c r="J472" s="175" t="str">
        <f t="shared" si="2"/>
        <v xml:space="preserve"> </v>
      </c>
      <c r="K472" s="169">
        <v>0</v>
      </c>
      <c r="L472" s="169"/>
      <c r="M472" s="176">
        <f t="shared" si="6"/>
        <v>0</v>
      </c>
      <c r="N472" s="169"/>
      <c r="O472" s="187" t="str">
        <f t="shared" si="3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73"/>
      <c r="I473" s="169"/>
      <c r="J473" s="175" t="str">
        <f t="shared" si="2"/>
        <v xml:space="preserve"> </v>
      </c>
      <c r="K473" s="169">
        <v>0</v>
      </c>
      <c r="L473" s="169"/>
      <c r="M473" s="176">
        <f t="shared" si="6"/>
        <v>0</v>
      </c>
      <c r="N473" s="169"/>
      <c r="O473" s="187" t="str">
        <f t="shared" si="3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73"/>
      <c r="I474" s="169"/>
      <c r="J474" s="175" t="str">
        <f t="shared" si="2"/>
        <v xml:space="preserve"> </v>
      </c>
      <c r="K474" s="169">
        <v>0</v>
      </c>
      <c r="L474" s="169"/>
      <c r="M474" s="176">
        <f t="shared" si="6"/>
        <v>0</v>
      </c>
      <c r="N474" s="169"/>
      <c r="O474" s="187" t="str">
        <f t="shared" si="3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73"/>
      <c r="I475" s="169"/>
      <c r="J475" s="175" t="str">
        <f t="shared" si="2"/>
        <v xml:space="preserve"> </v>
      </c>
      <c r="K475" s="169">
        <v>0</v>
      </c>
      <c r="L475" s="169"/>
      <c r="M475" s="176">
        <f t="shared" si="6"/>
        <v>0</v>
      </c>
      <c r="N475" s="169"/>
      <c r="O475" s="187" t="str">
        <f t="shared" si="3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76"/>
      <c r="I476" s="169"/>
      <c r="J476" s="175" t="str">
        <f t="shared" si="2"/>
        <v xml:space="preserve"> </v>
      </c>
      <c r="K476" s="169">
        <v>0</v>
      </c>
      <c r="L476" s="169"/>
      <c r="M476" s="176">
        <f t="shared" si="6"/>
        <v>0</v>
      </c>
      <c r="N476" s="169"/>
      <c r="O476" s="187" t="str">
        <f t="shared" si="3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76"/>
      <c r="I477" s="169"/>
      <c r="J477" s="175" t="str">
        <f t="shared" si="2"/>
        <v xml:space="preserve"> </v>
      </c>
      <c r="K477" s="169">
        <v>0</v>
      </c>
      <c r="L477" s="169"/>
      <c r="M477" s="176">
        <f t="shared" si="6"/>
        <v>0</v>
      </c>
      <c r="N477" s="169"/>
      <c r="O477" s="187" t="str">
        <f t="shared" si="3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76"/>
      <c r="I478" s="169"/>
      <c r="J478" s="175" t="str">
        <f t="shared" si="2"/>
        <v xml:space="preserve"> </v>
      </c>
      <c r="K478" s="169">
        <v>0</v>
      </c>
      <c r="L478" s="169"/>
      <c r="M478" s="176">
        <f t="shared" si="6"/>
        <v>0</v>
      </c>
      <c r="N478" s="169"/>
      <c r="O478" s="187" t="str">
        <f t="shared" si="3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76"/>
      <c r="I479" s="169"/>
      <c r="J479" s="175" t="str">
        <f t="shared" si="2"/>
        <v xml:space="preserve"> </v>
      </c>
      <c r="K479" s="169">
        <v>0</v>
      </c>
      <c r="L479" s="169"/>
      <c r="M479" s="176">
        <f t="shared" si="6"/>
        <v>0</v>
      </c>
      <c r="N479" s="169"/>
      <c r="O479" s="187" t="str">
        <f t="shared" si="3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76"/>
      <c r="I480" s="169"/>
      <c r="J480" s="175" t="str">
        <f t="shared" si="2"/>
        <v xml:space="preserve"> </v>
      </c>
      <c r="K480" s="169">
        <v>0</v>
      </c>
      <c r="L480" s="169"/>
      <c r="M480" s="176">
        <f t="shared" si="6"/>
        <v>0</v>
      </c>
      <c r="N480" s="169"/>
      <c r="O480" s="187" t="str">
        <f t="shared" si="3"/>
        <v xml:space="preserve"> </v>
      </c>
    </row>
    <row r="481" spans="1:15" ht="25.5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200</v>
      </c>
      <c r="G481" s="64">
        <f t="shared" ref="G481:N481" si="7">G417+G419+G420+G421+G432+G443+G454+G456+G467+G468+G469+G480</f>
        <v>100</v>
      </c>
      <c r="H481" s="177">
        <f t="shared" si="7"/>
        <v>300</v>
      </c>
      <c r="I481" s="177">
        <f t="shared" si="7"/>
        <v>300</v>
      </c>
      <c r="J481" s="177" t="e">
        <f t="shared" si="7"/>
        <v>#VALUE!</v>
      </c>
      <c r="K481" s="177">
        <f t="shared" si="7"/>
        <v>400</v>
      </c>
      <c r="L481" s="177">
        <f t="shared" si="7"/>
        <v>0</v>
      </c>
      <c r="M481" s="177">
        <f t="shared" si="7"/>
        <v>400</v>
      </c>
      <c r="N481" s="177">
        <f t="shared" si="7"/>
        <v>100</v>
      </c>
      <c r="O481" s="187">
        <f t="shared" si="3"/>
        <v>0.25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2"/>
        <v xml:space="preserve"> </v>
      </c>
      <c r="K482" s="169">
        <v>0</v>
      </c>
      <c r="L482" s="169"/>
      <c r="M482" s="176">
        <f t="shared" si="6"/>
        <v>0</v>
      </c>
      <c r="N482" s="169"/>
      <c r="O482" s="187" t="str">
        <f t="shared" si="3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2"/>
        <v xml:space="preserve"> </v>
      </c>
      <c r="K483" s="169">
        <v>0</v>
      </c>
      <c r="L483" s="169"/>
      <c r="M483" s="176">
        <f t="shared" si="6"/>
        <v>0</v>
      </c>
      <c r="N483" s="169"/>
      <c r="O483" s="187" t="str">
        <f t="shared" si="3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2"/>
        <v xml:space="preserve"> </v>
      </c>
      <c r="K484" s="169">
        <v>0</v>
      </c>
      <c r="L484" s="169"/>
      <c r="M484" s="176">
        <f t="shared" si="6"/>
        <v>0</v>
      </c>
      <c r="N484" s="169"/>
      <c r="O484" s="187" t="str">
        <f t="shared" si="3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2"/>
        <v xml:space="preserve"> </v>
      </c>
      <c r="K485" s="169">
        <v>0</v>
      </c>
      <c r="L485" s="169"/>
      <c r="M485" s="176">
        <f t="shared" si="6"/>
        <v>0</v>
      </c>
      <c r="N485" s="169"/>
      <c r="O485" s="187" t="str">
        <f t="shared" si="3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2"/>
        <v xml:space="preserve"> </v>
      </c>
      <c r="K486" s="169">
        <v>0</v>
      </c>
      <c r="L486" s="169"/>
      <c r="M486" s="176">
        <f t="shared" si="6"/>
        <v>0</v>
      </c>
      <c r="N486" s="169"/>
      <c r="O486" s="187" t="str">
        <f t="shared" si="3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2"/>
        <v xml:space="preserve"> </v>
      </c>
      <c r="K487" s="169">
        <v>0</v>
      </c>
      <c r="L487" s="169"/>
      <c r="M487" s="176">
        <f t="shared" si="6"/>
        <v>0</v>
      </c>
      <c r="N487" s="169"/>
      <c r="O487" s="187" t="str">
        <f t="shared" si="3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2"/>
        <v xml:space="preserve"> </v>
      </c>
      <c r="K488" s="169">
        <v>0</v>
      </c>
      <c r="L488" s="169"/>
      <c r="M488" s="176">
        <f t="shared" si="6"/>
        <v>0</v>
      </c>
      <c r="N488" s="169"/>
      <c r="O488" s="187" t="str">
        <f t="shared" si="3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2"/>
        <v xml:space="preserve"> </v>
      </c>
      <c r="K489" s="169">
        <v>0</v>
      </c>
      <c r="L489" s="169"/>
      <c r="M489" s="176">
        <f t="shared" si="6"/>
        <v>0</v>
      </c>
      <c r="N489" s="169"/>
      <c r="O489" s="187" t="str">
        <f t="shared" si="3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8">G482+G483+G485+G486+G487+G488+G489</f>
        <v>0</v>
      </c>
      <c r="H490" s="177">
        <f t="shared" si="8"/>
        <v>0</v>
      </c>
      <c r="I490" s="177">
        <f t="shared" ref="I490" si="9">I482+I483+I485+I486+I487+I488+I489</f>
        <v>0</v>
      </c>
      <c r="J490" s="175" t="str">
        <f t="shared" si="2"/>
        <v xml:space="preserve"> </v>
      </c>
      <c r="K490" s="169">
        <v>0</v>
      </c>
      <c r="L490" s="169"/>
      <c r="M490" s="176">
        <f t="shared" si="6"/>
        <v>0</v>
      </c>
      <c r="N490" s="169"/>
      <c r="O490" s="187" t="str">
        <f t="shared" si="3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2"/>
        <v xml:space="preserve"> </v>
      </c>
      <c r="K491" s="169">
        <v>0</v>
      </c>
      <c r="L491" s="169"/>
      <c r="M491" s="176">
        <f t="shared" si="6"/>
        <v>0</v>
      </c>
      <c r="N491" s="169"/>
      <c r="O491" s="187" t="str">
        <f t="shared" si="3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2"/>
        <v xml:space="preserve"> </v>
      </c>
      <c r="K492" s="169">
        <v>0</v>
      </c>
      <c r="L492" s="169"/>
      <c r="M492" s="176">
        <f t="shared" si="6"/>
        <v>0</v>
      </c>
      <c r="N492" s="169"/>
      <c r="O492" s="187" t="str">
        <f t="shared" si="3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2"/>
        <v xml:space="preserve"> </v>
      </c>
      <c r="K493" s="169">
        <v>0</v>
      </c>
      <c r="L493" s="169"/>
      <c r="M493" s="176">
        <f t="shared" si="6"/>
        <v>0</v>
      </c>
      <c r="N493" s="169"/>
      <c r="O493" s="187" t="str">
        <f t="shared" si="3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2"/>
        <v xml:space="preserve"> </v>
      </c>
      <c r="K494" s="169">
        <v>0</v>
      </c>
      <c r="L494" s="169"/>
      <c r="M494" s="176">
        <f t="shared" si="6"/>
        <v>0</v>
      </c>
      <c r="N494" s="169"/>
      <c r="O494" s="187" t="str">
        <f t="shared" si="3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0">SUM(G491:G494)</f>
        <v>0</v>
      </c>
      <c r="H495" s="177">
        <f t="shared" si="10"/>
        <v>0</v>
      </c>
      <c r="I495" s="177">
        <f t="shared" ref="I495" si="11">SUM(I491:I494)</f>
        <v>0</v>
      </c>
      <c r="J495" s="175" t="str">
        <f t="shared" si="2"/>
        <v xml:space="preserve"> </v>
      </c>
      <c r="K495" s="169">
        <v>0</v>
      </c>
      <c r="L495" s="169"/>
      <c r="M495" s="176">
        <f t="shared" si="6"/>
        <v>0</v>
      </c>
      <c r="N495" s="169"/>
      <c r="O495" s="187" t="str">
        <f t="shared" si="3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2"/>
        <v xml:space="preserve"> </v>
      </c>
      <c r="K496" s="169">
        <v>0</v>
      </c>
      <c r="L496" s="169"/>
      <c r="M496" s="176">
        <f t="shared" si="6"/>
        <v>0</v>
      </c>
      <c r="N496" s="169"/>
      <c r="O496" s="187" t="str">
        <f t="shared" si="3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2">SUM(G498:G507)</f>
        <v>0</v>
      </c>
      <c r="H497" s="176">
        <f t="shared" si="12"/>
        <v>0</v>
      </c>
      <c r="I497" s="176">
        <f t="shared" ref="I497" si="13">SUM(I498:I507)</f>
        <v>0</v>
      </c>
      <c r="J497" s="175" t="str">
        <f t="shared" si="2"/>
        <v xml:space="preserve"> </v>
      </c>
      <c r="K497" s="169">
        <v>0</v>
      </c>
      <c r="L497" s="169"/>
      <c r="M497" s="176">
        <f t="shared" si="6"/>
        <v>0</v>
      </c>
      <c r="N497" s="169"/>
      <c r="O497" s="187" t="str">
        <f t="shared" si="3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2"/>
        <v xml:space="preserve"> </v>
      </c>
      <c r="K498" s="169">
        <v>0</v>
      </c>
      <c r="L498" s="169"/>
      <c r="M498" s="176">
        <f t="shared" si="6"/>
        <v>0</v>
      </c>
      <c r="N498" s="169"/>
      <c r="O498" s="187" t="str">
        <f t="shared" si="3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2"/>
        <v xml:space="preserve"> </v>
      </c>
      <c r="K499" s="169">
        <v>0</v>
      </c>
      <c r="L499" s="169"/>
      <c r="M499" s="176">
        <f t="shared" si="6"/>
        <v>0</v>
      </c>
      <c r="N499" s="169"/>
      <c r="O499" s="187" t="str">
        <f t="shared" si="3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2"/>
        <v xml:space="preserve"> </v>
      </c>
      <c r="K500" s="169">
        <v>0</v>
      </c>
      <c r="L500" s="169"/>
      <c r="M500" s="176">
        <f t="shared" si="6"/>
        <v>0</v>
      </c>
      <c r="N500" s="169"/>
      <c r="O500" s="187" t="str">
        <f t="shared" si="3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2"/>
        <v xml:space="preserve"> </v>
      </c>
      <c r="K501" s="169">
        <v>0</v>
      </c>
      <c r="L501" s="169"/>
      <c r="M501" s="176">
        <f t="shared" si="6"/>
        <v>0</v>
      </c>
      <c r="N501" s="169"/>
      <c r="O501" s="187" t="str">
        <f t="shared" si="3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2"/>
        <v xml:space="preserve"> </v>
      </c>
      <c r="K502" s="169">
        <v>0</v>
      </c>
      <c r="L502" s="169"/>
      <c r="M502" s="176">
        <f t="shared" si="6"/>
        <v>0</v>
      </c>
      <c r="N502" s="169"/>
      <c r="O502" s="187" t="str">
        <f t="shared" si="3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2"/>
        <v xml:space="preserve"> </v>
      </c>
      <c r="K503" s="169">
        <v>0</v>
      </c>
      <c r="L503" s="169"/>
      <c r="M503" s="176">
        <f t="shared" si="6"/>
        <v>0</v>
      </c>
      <c r="N503" s="169"/>
      <c r="O503" s="187" t="str">
        <f t="shared" si="3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2"/>
        <v xml:space="preserve"> </v>
      </c>
      <c r="K504" s="169">
        <v>0</v>
      </c>
      <c r="L504" s="169"/>
      <c r="M504" s="176">
        <f t="shared" si="6"/>
        <v>0</v>
      </c>
      <c r="N504" s="169"/>
      <c r="O504" s="187" t="str">
        <f t="shared" si="3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2"/>
        <v xml:space="preserve"> </v>
      </c>
      <c r="K505" s="169">
        <v>0</v>
      </c>
      <c r="L505" s="169"/>
      <c r="M505" s="176">
        <f t="shared" si="6"/>
        <v>0</v>
      </c>
      <c r="N505" s="169"/>
      <c r="O505" s="187" t="str">
        <f t="shared" si="3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2"/>
        <v xml:space="preserve"> </v>
      </c>
      <c r="K506" s="169">
        <v>0</v>
      </c>
      <c r="L506" s="169"/>
      <c r="M506" s="176">
        <f t="shared" si="6"/>
        <v>0</v>
      </c>
      <c r="N506" s="169"/>
      <c r="O506" s="187" t="str">
        <f t="shared" si="3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ref="J507:J555" si="14">IF(H507=0," ",I507/H507)</f>
        <v xml:space="preserve"> </v>
      </c>
      <c r="K507" s="169">
        <v>0</v>
      </c>
      <c r="L507" s="169"/>
      <c r="M507" s="176">
        <f t="shared" si="6"/>
        <v>0</v>
      </c>
      <c r="N507" s="169"/>
      <c r="O507" s="187" t="str">
        <f t="shared" ref="O507:O556" si="15">IF(M507=0," ",N507/M507)</f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6">SUM(G509:G518)</f>
        <v>0</v>
      </c>
      <c r="H508" s="176">
        <f t="shared" si="16"/>
        <v>0</v>
      </c>
      <c r="I508" s="176">
        <f t="shared" ref="I508" si="17">SUM(I509:I518)</f>
        <v>0</v>
      </c>
      <c r="J508" s="175" t="str">
        <f t="shared" si="14"/>
        <v xml:space="preserve"> </v>
      </c>
      <c r="K508" s="169">
        <v>0</v>
      </c>
      <c r="L508" s="169"/>
      <c r="M508" s="176">
        <f t="shared" si="6"/>
        <v>0</v>
      </c>
      <c r="N508" s="169"/>
      <c r="O508" s="187" t="str">
        <f t="shared" si="15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14"/>
        <v xml:space="preserve"> </v>
      </c>
      <c r="K509" s="169">
        <v>0</v>
      </c>
      <c r="L509" s="169"/>
      <c r="M509" s="176">
        <f t="shared" si="6"/>
        <v>0</v>
      </c>
      <c r="N509" s="169"/>
      <c r="O509" s="187" t="str">
        <f t="shared" si="15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14"/>
        <v xml:space="preserve"> </v>
      </c>
      <c r="K510" s="169">
        <v>0</v>
      </c>
      <c r="L510" s="169"/>
      <c r="M510" s="176">
        <f t="shared" si="6"/>
        <v>0</v>
      </c>
      <c r="N510" s="169"/>
      <c r="O510" s="187" t="str">
        <f t="shared" si="15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14"/>
        <v xml:space="preserve"> </v>
      </c>
      <c r="K511" s="169">
        <v>0</v>
      </c>
      <c r="L511" s="169"/>
      <c r="M511" s="176">
        <f t="shared" si="6"/>
        <v>0</v>
      </c>
      <c r="N511" s="169"/>
      <c r="O511" s="187" t="str">
        <f t="shared" si="15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14"/>
        <v xml:space="preserve"> </v>
      </c>
      <c r="K512" s="169">
        <v>0</v>
      </c>
      <c r="L512" s="169"/>
      <c r="M512" s="176">
        <f t="shared" si="6"/>
        <v>0</v>
      </c>
      <c r="N512" s="169"/>
      <c r="O512" s="187" t="str">
        <f t="shared" si="15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14"/>
        <v xml:space="preserve"> </v>
      </c>
      <c r="K513" s="169">
        <v>0</v>
      </c>
      <c r="L513" s="169"/>
      <c r="M513" s="176">
        <f t="shared" si="6"/>
        <v>0</v>
      </c>
      <c r="N513" s="169"/>
      <c r="O513" s="187" t="str">
        <f t="shared" si="15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14"/>
        <v xml:space="preserve"> </v>
      </c>
      <c r="K514" s="169">
        <v>0</v>
      </c>
      <c r="L514" s="169"/>
      <c r="M514" s="176">
        <f t="shared" si="6"/>
        <v>0</v>
      </c>
      <c r="N514" s="169"/>
      <c r="O514" s="187" t="str">
        <f t="shared" si="15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14"/>
        <v xml:space="preserve"> </v>
      </c>
      <c r="K515" s="169">
        <v>0</v>
      </c>
      <c r="L515" s="169"/>
      <c r="M515" s="176">
        <f t="shared" si="6"/>
        <v>0</v>
      </c>
      <c r="N515" s="169"/>
      <c r="O515" s="187" t="str">
        <f t="shared" si="15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14"/>
        <v xml:space="preserve"> </v>
      </c>
      <c r="K516" s="169">
        <v>0</v>
      </c>
      <c r="L516" s="169"/>
      <c r="M516" s="176">
        <f t="shared" si="6"/>
        <v>0</v>
      </c>
      <c r="N516" s="169"/>
      <c r="O516" s="187" t="str">
        <f t="shared" si="15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14"/>
        <v xml:space="preserve"> </v>
      </c>
      <c r="K517" s="169">
        <v>0</v>
      </c>
      <c r="L517" s="169"/>
      <c r="M517" s="176">
        <f t="shared" si="6"/>
        <v>0</v>
      </c>
      <c r="N517" s="169"/>
      <c r="O517" s="187" t="str">
        <f t="shared" si="15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14"/>
        <v xml:space="preserve"> </v>
      </c>
      <c r="K518" s="169">
        <v>0</v>
      </c>
      <c r="L518" s="169"/>
      <c r="M518" s="176">
        <f t="shared" si="6"/>
        <v>0</v>
      </c>
      <c r="N518" s="169"/>
      <c r="O518" s="187" t="str">
        <f t="shared" si="15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8">SUM(G520:G529)</f>
        <v>0</v>
      </c>
      <c r="H519" s="176">
        <f t="shared" si="18"/>
        <v>0</v>
      </c>
      <c r="I519" s="176">
        <f t="shared" ref="I519" si="19">SUM(I520:I529)</f>
        <v>0</v>
      </c>
      <c r="J519" s="175" t="str">
        <f t="shared" si="14"/>
        <v xml:space="preserve"> </v>
      </c>
      <c r="K519" s="169">
        <v>0</v>
      </c>
      <c r="L519" s="169"/>
      <c r="M519" s="176">
        <f t="shared" si="6"/>
        <v>0</v>
      </c>
      <c r="N519" s="169"/>
      <c r="O519" s="187" t="str">
        <f t="shared" si="15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14"/>
        <v xml:space="preserve"> </v>
      </c>
      <c r="K520" s="169">
        <v>0</v>
      </c>
      <c r="L520" s="169"/>
      <c r="M520" s="176">
        <f t="shared" si="6"/>
        <v>0</v>
      </c>
      <c r="N520" s="169"/>
      <c r="O520" s="187" t="str">
        <f t="shared" si="15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14"/>
        <v xml:space="preserve"> </v>
      </c>
      <c r="K521" s="169">
        <v>0</v>
      </c>
      <c r="L521" s="169"/>
      <c r="M521" s="176">
        <f t="shared" si="6"/>
        <v>0</v>
      </c>
      <c r="N521" s="169"/>
      <c r="O521" s="187" t="str">
        <f t="shared" si="15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14"/>
        <v xml:space="preserve"> </v>
      </c>
      <c r="K522" s="169">
        <v>0</v>
      </c>
      <c r="L522" s="169"/>
      <c r="M522" s="176">
        <f t="shared" si="6"/>
        <v>0</v>
      </c>
      <c r="N522" s="169"/>
      <c r="O522" s="187" t="str">
        <f t="shared" si="15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14"/>
        <v xml:space="preserve"> </v>
      </c>
      <c r="K523" s="169">
        <v>0</v>
      </c>
      <c r="L523" s="169"/>
      <c r="M523" s="176">
        <f t="shared" si="6"/>
        <v>0</v>
      </c>
      <c r="N523" s="169"/>
      <c r="O523" s="187" t="str">
        <f t="shared" si="15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14"/>
        <v xml:space="preserve"> </v>
      </c>
      <c r="K524" s="169">
        <v>0</v>
      </c>
      <c r="L524" s="169"/>
      <c r="M524" s="176">
        <f t="shared" si="6"/>
        <v>0</v>
      </c>
      <c r="N524" s="169"/>
      <c r="O524" s="187" t="str">
        <f t="shared" si="15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14"/>
        <v xml:space="preserve"> </v>
      </c>
      <c r="K525" s="169">
        <v>0</v>
      </c>
      <c r="L525" s="169"/>
      <c r="M525" s="176">
        <f t="shared" si="6"/>
        <v>0</v>
      </c>
      <c r="N525" s="169"/>
      <c r="O525" s="187" t="str">
        <f t="shared" si="15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14"/>
        <v xml:space="preserve"> </v>
      </c>
      <c r="K526" s="169">
        <v>0</v>
      </c>
      <c r="L526" s="169"/>
      <c r="M526" s="176">
        <f t="shared" si="6"/>
        <v>0</v>
      </c>
      <c r="N526" s="169"/>
      <c r="O526" s="187" t="str">
        <f t="shared" si="15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14"/>
        <v xml:space="preserve"> </v>
      </c>
      <c r="K527" s="169">
        <v>0</v>
      </c>
      <c r="L527" s="169"/>
      <c r="M527" s="176">
        <f t="shared" si="6"/>
        <v>0</v>
      </c>
      <c r="N527" s="169"/>
      <c r="O527" s="187" t="str">
        <f t="shared" si="15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14"/>
        <v xml:space="preserve"> </v>
      </c>
      <c r="K528" s="169">
        <v>0</v>
      </c>
      <c r="L528" s="169"/>
      <c r="M528" s="176">
        <f t="shared" si="6"/>
        <v>0</v>
      </c>
      <c r="N528" s="169"/>
      <c r="O528" s="187" t="str">
        <f t="shared" si="15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14"/>
        <v xml:space="preserve"> </v>
      </c>
      <c r="K529" s="169">
        <v>0</v>
      </c>
      <c r="L529" s="169"/>
      <c r="M529" s="176">
        <f t="shared" si="6"/>
        <v>0</v>
      </c>
      <c r="N529" s="169"/>
      <c r="O529" s="187" t="str">
        <f t="shared" si="15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14"/>
        <v xml:space="preserve"> </v>
      </c>
      <c r="K530" s="169">
        <v>0</v>
      </c>
      <c r="L530" s="169"/>
      <c r="M530" s="176">
        <f t="shared" si="6"/>
        <v>0</v>
      </c>
      <c r="N530" s="169"/>
      <c r="O530" s="187" t="str">
        <f t="shared" si="15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14"/>
        <v xml:space="preserve"> </v>
      </c>
      <c r="K531" s="169">
        <v>0</v>
      </c>
      <c r="L531" s="169"/>
      <c r="M531" s="176">
        <f t="shared" si="6"/>
        <v>0</v>
      </c>
      <c r="N531" s="169"/>
      <c r="O531" s="187" t="str">
        <f t="shared" si="15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20">SUM(G533:G542)</f>
        <v>0</v>
      </c>
      <c r="H532" s="176">
        <f t="shared" si="20"/>
        <v>0</v>
      </c>
      <c r="I532" s="176">
        <f t="shared" ref="I532" si="21">SUM(I533:I542)</f>
        <v>0</v>
      </c>
      <c r="J532" s="175" t="str">
        <f t="shared" si="14"/>
        <v xml:space="preserve"> </v>
      </c>
      <c r="K532" s="169">
        <v>0</v>
      </c>
      <c r="L532" s="169"/>
      <c r="M532" s="176">
        <f t="shared" si="6"/>
        <v>0</v>
      </c>
      <c r="N532" s="169"/>
      <c r="O532" s="187" t="str">
        <f t="shared" si="15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14"/>
        <v xml:space="preserve"> </v>
      </c>
      <c r="K533" s="169">
        <v>0</v>
      </c>
      <c r="L533" s="169"/>
      <c r="M533" s="176">
        <f t="shared" ref="M533:M555" si="22">SUM(K533:L533)</f>
        <v>0</v>
      </c>
      <c r="N533" s="169"/>
      <c r="O533" s="187" t="str">
        <f t="shared" si="15"/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14"/>
        <v xml:space="preserve"> </v>
      </c>
      <c r="K534" s="169">
        <v>0</v>
      </c>
      <c r="L534" s="169"/>
      <c r="M534" s="176">
        <f t="shared" si="22"/>
        <v>0</v>
      </c>
      <c r="N534" s="169"/>
      <c r="O534" s="187" t="str">
        <f t="shared" si="15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14"/>
        <v xml:space="preserve"> </v>
      </c>
      <c r="K535" s="169">
        <v>0</v>
      </c>
      <c r="L535" s="169"/>
      <c r="M535" s="176">
        <f t="shared" si="22"/>
        <v>0</v>
      </c>
      <c r="N535" s="169"/>
      <c r="O535" s="187" t="str">
        <f t="shared" si="15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14"/>
        <v xml:space="preserve"> </v>
      </c>
      <c r="K536" s="169">
        <v>0</v>
      </c>
      <c r="L536" s="169"/>
      <c r="M536" s="176">
        <f t="shared" si="22"/>
        <v>0</v>
      </c>
      <c r="N536" s="169"/>
      <c r="O536" s="187" t="str">
        <f t="shared" si="15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14"/>
        <v xml:space="preserve"> </v>
      </c>
      <c r="K537" s="169">
        <v>0</v>
      </c>
      <c r="L537" s="169"/>
      <c r="M537" s="176">
        <f t="shared" si="22"/>
        <v>0</v>
      </c>
      <c r="N537" s="169"/>
      <c r="O537" s="187" t="str">
        <f t="shared" si="15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14"/>
        <v xml:space="preserve"> </v>
      </c>
      <c r="K538" s="169">
        <v>0</v>
      </c>
      <c r="L538" s="169"/>
      <c r="M538" s="176">
        <f t="shared" si="22"/>
        <v>0</v>
      </c>
      <c r="N538" s="169"/>
      <c r="O538" s="187" t="str">
        <f t="shared" si="15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14"/>
        <v xml:space="preserve"> </v>
      </c>
      <c r="K539" s="169">
        <v>0</v>
      </c>
      <c r="L539" s="169"/>
      <c r="M539" s="176">
        <f t="shared" si="22"/>
        <v>0</v>
      </c>
      <c r="N539" s="169"/>
      <c r="O539" s="187" t="str">
        <f t="shared" si="15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14"/>
        <v xml:space="preserve"> </v>
      </c>
      <c r="K540" s="169">
        <v>0</v>
      </c>
      <c r="L540" s="169"/>
      <c r="M540" s="176">
        <f t="shared" si="22"/>
        <v>0</v>
      </c>
      <c r="N540" s="169"/>
      <c r="O540" s="187" t="str">
        <f t="shared" si="15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14"/>
        <v xml:space="preserve"> </v>
      </c>
      <c r="K541" s="169">
        <v>0</v>
      </c>
      <c r="L541" s="169"/>
      <c r="M541" s="176">
        <f t="shared" si="22"/>
        <v>0</v>
      </c>
      <c r="N541" s="169"/>
      <c r="O541" s="187" t="str">
        <f t="shared" si="15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14"/>
        <v xml:space="preserve"> </v>
      </c>
      <c r="K542" s="169">
        <v>0</v>
      </c>
      <c r="L542" s="169"/>
      <c r="M542" s="176">
        <f t="shared" si="22"/>
        <v>0</v>
      </c>
      <c r="N542" s="169"/>
      <c r="O542" s="187" t="str">
        <f t="shared" si="15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14"/>
        <v xml:space="preserve"> </v>
      </c>
      <c r="K543" s="169">
        <v>0</v>
      </c>
      <c r="L543" s="169"/>
      <c r="M543" s="176">
        <f t="shared" si="22"/>
        <v>0</v>
      </c>
      <c r="N543" s="169"/>
      <c r="O543" s="187" t="str">
        <f t="shared" si="15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23">SUM(G545:G554)</f>
        <v>0</v>
      </c>
      <c r="H544" s="176">
        <f t="shared" si="23"/>
        <v>0</v>
      </c>
      <c r="I544" s="176">
        <f t="shared" ref="I544" si="24">SUM(I545:I554)</f>
        <v>0</v>
      </c>
      <c r="J544" s="175" t="str">
        <f t="shared" si="14"/>
        <v xml:space="preserve"> </v>
      </c>
      <c r="K544" s="169">
        <v>0</v>
      </c>
      <c r="L544" s="169"/>
      <c r="M544" s="176">
        <f t="shared" si="22"/>
        <v>0</v>
      </c>
      <c r="N544" s="169"/>
      <c r="O544" s="187" t="str">
        <f t="shared" si="15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14"/>
        <v xml:space="preserve"> </v>
      </c>
      <c r="K545" s="169">
        <v>0</v>
      </c>
      <c r="L545" s="169"/>
      <c r="M545" s="176">
        <f t="shared" si="22"/>
        <v>0</v>
      </c>
      <c r="N545" s="169"/>
      <c r="O545" s="187" t="str">
        <f t="shared" si="15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14"/>
        <v xml:space="preserve"> </v>
      </c>
      <c r="K546" s="169">
        <v>0</v>
      </c>
      <c r="L546" s="169"/>
      <c r="M546" s="176">
        <f t="shared" si="22"/>
        <v>0</v>
      </c>
      <c r="N546" s="169"/>
      <c r="O546" s="187" t="str">
        <f t="shared" si="15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14"/>
        <v xml:space="preserve"> </v>
      </c>
      <c r="K547" s="169">
        <v>0</v>
      </c>
      <c r="L547" s="169"/>
      <c r="M547" s="176">
        <f t="shared" si="22"/>
        <v>0</v>
      </c>
      <c r="N547" s="169"/>
      <c r="O547" s="187" t="str">
        <f t="shared" si="15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14"/>
        <v xml:space="preserve"> </v>
      </c>
      <c r="K548" s="169">
        <v>0</v>
      </c>
      <c r="L548" s="169"/>
      <c r="M548" s="176">
        <f t="shared" si="22"/>
        <v>0</v>
      </c>
      <c r="N548" s="169"/>
      <c r="O548" s="187" t="str">
        <f t="shared" si="15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14"/>
        <v xml:space="preserve"> </v>
      </c>
      <c r="K549" s="169">
        <v>0</v>
      </c>
      <c r="L549" s="169"/>
      <c r="M549" s="176">
        <f t="shared" si="22"/>
        <v>0</v>
      </c>
      <c r="N549" s="169"/>
      <c r="O549" s="187" t="str">
        <f t="shared" si="15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14"/>
        <v xml:space="preserve"> </v>
      </c>
      <c r="K550" s="169">
        <v>0</v>
      </c>
      <c r="L550" s="169"/>
      <c r="M550" s="176">
        <f t="shared" si="22"/>
        <v>0</v>
      </c>
      <c r="N550" s="169"/>
      <c r="O550" s="187" t="str">
        <f t="shared" si="15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14"/>
        <v xml:space="preserve"> </v>
      </c>
      <c r="K551" s="169">
        <v>0</v>
      </c>
      <c r="L551" s="169"/>
      <c r="M551" s="176">
        <f t="shared" si="22"/>
        <v>0</v>
      </c>
      <c r="N551" s="169"/>
      <c r="O551" s="187" t="str">
        <f t="shared" si="15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14"/>
        <v xml:space="preserve"> </v>
      </c>
      <c r="K552" s="169">
        <v>0</v>
      </c>
      <c r="L552" s="169"/>
      <c r="M552" s="176">
        <f t="shared" si="22"/>
        <v>0</v>
      </c>
      <c r="N552" s="169"/>
      <c r="O552" s="187" t="str">
        <f t="shared" si="15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14"/>
        <v xml:space="preserve"> </v>
      </c>
      <c r="K553" s="169">
        <v>0</v>
      </c>
      <c r="L553" s="169"/>
      <c r="M553" s="176">
        <f t="shared" si="22"/>
        <v>0</v>
      </c>
      <c r="N553" s="169"/>
      <c r="O553" s="187" t="str">
        <f t="shared" si="15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14"/>
        <v xml:space="preserve"> </v>
      </c>
      <c r="K554" s="169">
        <v>0</v>
      </c>
      <c r="L554" s="169"/>
      <c r="M554" s="176">
        <f t="shared" si="22"/>
        <v>0</v>
      </c>
      <c r="N554" s="169"/>
      <c r="O554" s="187" t="str">
        <f t="shared" si="15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25">G496+G497+G508+G519+G530+G532+G543+G544</f>
        <v>0</v>
      </c>
      <c r="H555" s="177">
        <f t="shared" si="25"/>
        <v>0</v>
      </c>
      <c r="I555" s="177">
        <f t="shared" ref="I555" si="26">I496+I497+I508+I519+I530+I532+I543+I544</f>
        <v>0</v>
      </c>
      <c r="J555" s="175" t="str">
        <f t="shared" si="14"/>
        <v xml:space="preserve"> </v>
      </c>
      <c r="K555" s="169">
        <v>0</v>
      </c>
      <c r="L555" s="169"/>
      <c r="M555" s="176">
        <f t="shared" si="22"/>
        <v>0</v>
      </c>
      <c r="N555" s="169"/>
      <c r="O555" s="187" t="str">
        <f t="shared" si="15"/>
        <v xml:space="preserve"> </v>
      </c>
    </row>
    <row r="556" spans="1:15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200</v>
      </c>
      <c r="G556" s="64">
        <f t="shared" ref="G556:N556" si="27">G296+G297+G337+G416+G481+G490+G495+G555</f>
        <v>100</v>
      </c>
      <c r="H556" s="177">
        <f t="shared" si="27"/>
        <v>300</v>
      </c>
      <c r="I556" s="177">
        <f t="shared" si="27"/>
        <v>300</v>
      </c>
      <c r="J556" s="177" t="e">
        <f t="shared" si="27"/>
        <v>#VALUE!</v>
      </c>
      <c r="K556" s="177">
        <v>400</v>
      </c>
      <c r="L556" s="177">
        <f t="shared" si="27"/>
        <v>0</v>
      </c>
      <c r="M556" s="177">
        <f t="shared" si="27"/>
        <v>400</v>
      </c>
      <c r="N556" s="177">
        <f t="shared" si="27"/>
        <v>100</v>
      </c>
      <c r="O556" s="187">
        <f t="shared" si="15"/>
        <v>0.25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128"/>
      <c r="E558" s="81"/>
      <c r="F558" s="81">
        <v>0</v>
      </c>
      <c r="G558" s="81">
        <v>0</v>
      </c>
      <c r="H558" s="81">
        <v>0</v>
      </c>
      <c r="I558" s="169"/>
      <c r="J558" s="166"/>
    </row>
    <row r="559" spans="1:15" x14ac:dyDescent="0.2">
      <c r="A559" s="80"/>
      <c r="B559" s="80"/>
      <c r="C559" s="5" t="s">
        <v>801</v>
      </c>
      <c r="D559" s="128"/>
      <c r="E559" s="80"/>
      <c r="F559" s="80">
        <v>0</v>
      </c>
      <c r="G559" s="80">
        <v>0</v>
      </c>
      <c r="H559" s="80">
        <v>0</v>
      </c>
      <c r="I559" s="169"/>
      <c r="J559" s="166"/>
    </row>
    <row r="560" spans="1:15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7">
    <mergeCell ref="A5:B6"/>
    <mergeCell ref="D5:D6"/>
    <mergeCell ref="F5:F6"/>
    <mergeCell ref="A7:B7"/>
    <mergeCell ref="C5:C6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K274:K275"/>
    <mergeCell ref="L274:L275"/>
    <mergeCell ref="M274:M275"/>
    <mergeCell ref="N274:N275"/>
    <mergeCell ref="O274:O275"/>
    <mergeCell ref="D1:H1"/>
    <mergeCell ref="C2:H2"/>
    <mergeCell ref="C3:H3"/>
    <mergeCell ref="I274:I275"/>
    <mergeCell ref="J274:J275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50" zoomScaleNormal="100" zoomScaleSheetLayoutView="100" workbookViewId="0">
      <selection activeCell="N11" sqref="N1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94" customWidth="1"/>
    <col min="5" max="7" width="0" hidden="1" customWidth="1"/>
    <col min="9" max="9" width="0" style="159" hidden="1" customWidth="1"/>
    <col min="10" max="10" width="0" style="163" hidden="1" customWidth="1"/>
  </cols>
  <sheetData>
    <row r="1" spans="1:15" ht="15" customHeight="1" x14ac:dyDescent="0.2">
      <c r="D1" s="233" t="s">
        <v>853</v>
      </c>
      <c r="E1" s="233"/>
      <c r="F1" s="233"/>
      <c r="G1" s="233"/>
      <c r="H1" s="233"/>
    </row>
    <row r="2" spans="1:15" x14ac:dyDescent="0.2">
      <c r="C2" s="229" t="str">
        <f>közművelődés!C2</f>
        <v>Sóly  Község Önkormányzata 2015. évi költségvetés</v>
      </c>
      <c r="D2" s="229"/>
      <c r="E2" s="229"/>
      <c r="F2" s="229"/>
      <c r="G2" s="229"/>
      <c r="H2" s="229"/>
    </row>
    <row r="3" spans="1:15" ht="20.25" customHeight="1" x14ac:dyDescent="0.2">
      <c r="C3" s="228" t="s">
        <v>834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93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4.75" customHeight="1" x14ac:dyDescent="0.2">
      <c r="A6" s="214"/>
      <c r="B6" s="220"/>
      <c r="C6" s="212"/>
      <c r="D6" s="210"/>
      <c r="E6" s="93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95" t="s">
        <v>4</v>
      </c>
      <c r="D7" s="92" t="s">
        <v>5</v>
      </c>
      <c r="E7" s="92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77"/>
      <c r="G8" s="77"/>
      <c r="H8" s="173"/>
      <c r="I8" s="169"/>
      <c r="J8" s="167" t="str">
        <f t="shared" ref="J8:J71" si="0">IF(H8=0," ",I8/H8)</f>
        <v xml:space="preserve"> </v>
      </c>
      <c r="K8" s="166">
        <v>0</v>
      </c>
      <c r="L8" s="166"/>
      <c r="M8" s="173">
        <f t="shared" ref="M8:M71" si="1">SUM(K8:L8)</f>
        <v>0</v>
      </c>
      <c r="N8" s="166"/>
      <c r="O8" s="153" t="str">
        <f t="shared" ref="O8:O71" si="2">IF(M8=0," ",N8/M8)</f>
        <v xml:space="preserve"> </v>
      </c>
    </row>
    <row r="9" spans="1:15" ht="25.5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  <c r="G9" s="77"/>
      <c r="H9" s="173"/>
      <c r="I9" s="169"/>
      <c r="J9" s="167" t="str">
        <f t="shared" si="0"/>
        <v xml:space="preserve"> </v>
      </c>
      <c r="K9" s="166">
        <v>0</v>
      </c>
      <c r="L9" s="166"/>
      <c r="M9" s="173">
        <f t="shared" si="1"/>
        <v>0</v>
      </c>
      <c r="N9" s="166"/>
      <c r="O9" s="153" t="str">
        <f t="shared" si="2"/>
        <v xml:space="preserve"> </v>
      </c>
    </row>
    <row r="10" spans="1:15" ht="25.5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>
        <f>425+600</f>
        <v>1025</v>
      </c>
      <c r="G10" s="77">
        <v>-1025</v>
      </c>
      <c r="H10" s="173">
        <f>SUM(F10:G10)</f>
        <v>0</v>
      </c>
      <c r="I10" s="169"/>
      <c r="J10" s="167" t="str">
        <f t="shared" si="0"/>
        <v xml:space="preserve"> </v>
      </c>
      <c r="K10" s="166">
        <v>1558</v>
      </c>
      <c r="L10" s="166"/>
      <c r="M10" s="173">
        <f t="shared" si="1"/>
        <v>1558</v>
      </c>
      <c r="N10" s="166">
        <v>1370</v>
      </c>
      <c r="O10" s="153">
        <f t="shared" si="2"/>
        <v>0.87933247753530164</v>
      </c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  <c r="G11" s="77"/>
      <c r="H11" s="173"/>
      <c r="I11" s="169"/>
      <c r="J11" s="167" t="str">
        <f t="shared" si="0"/>
        <v xml:space="preserve"> </v>
      </c>
      <c r="K11" s="166">
        <v>0</v>
      </c>
      <c r="L11" s="166"/>
      <c r="M11" s="173">
        <f t="shared" si="1"/>
        <v>0</v>
      </c>
      <c r="N11" s="166"/>
      <c r="O11" s="153" t="str">
        <f t="shared" si="2"/>
        <v xml:space="preserve"> 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  <c r="G12" s="77"/>
      <c r="H12" s="173"/>
      <c r="I12" s="169"/>
      <c r="J12" s="167" t="str">
        <f t="shared" si="0"/>
        <v xml:space="preserve"> </v>
      </c>
      <c r="K12" s="166">
        <v>0</v>
      </c>
      <c r="L12" s="166"/>
      <c r="M12" s="173">
        <f t="shared" si="1"/>
        <v>0</v>
      </c>
      <c r="N12" s="166"/>
      <c r="O12" s="153" t="str">
        <f t="shared" si="2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  <c r="G13" s="77"/>
      <c r="H13" s="173"/>
      <c r="I13" s="169"/>
      <c r="J13" s="167" t="str">
        <f t="shared" si="0"/>
        <v xml:space="preserve"> </v>
      </c>
      <c r="K13" s="166">
        <v>0</v>
      </c>
      <c r="L13" s="166"/>
      <c r="M13" s="173">
        <f t="shared" si="1"/>
        <v>0</v>
      </c>
      <c r="N13" s="166"/>
      <c r="O13" s="153" t="str">
        <f t="shared" si="2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1025</v>
      </c>
      <c r="G14" s="78">
        <f t="shared" ref="G14:N14" si="3">SUM(G8:G13)</f>
        <v>-1025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1558</v>
      </c>
      <c r="L14" s="174">
        <f t="shared" si="3"/>
        <v>0</v>
      </c>
      <c r="M14" s="174">
        <f t="shared" si="3"/>
        <v>1558</v>
      </c>
      <c r="N14" s="174">
        <f t="shared" si="3"/>
        <v>1370</v>
      </c>
      <c r="O14" s="153">
        <f t="shared" si="2"/>
        <v>0.87933247753530164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G15" s="77"/>
      <c r="H15" s="173"/>
      <c r="I15" s="169"/>
      <c r="J15" s="167" t="str">
        <f t="shared" si="0"/>
        <v xml:space="preserve"> </v>
      </c>
      <c r="K15" s="166">
        <v>0</v>
      </c>
      <c r="L15" s="166"/>
      <c r="M15" s="173">
        <f t="shared" si="1"/>
        <v>0</v>
      </c>
      <c r="N15" s="166"/>
      <c r="O15" s="153" t="str">
        <f t="shared" si="2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G16" s="77"/>
      <c r="H16" s="173"/>
      <c r="I16" s="169"/>
      <c r="J16" s="167" t="str">
        <f t="shared" si="0"/>
        <v xml:space="preserve"> </v>
      </c>
      <c r="K16" s="166">
        <v>0</v>
      </c>
      <c r="L16" s="166"/>
      <c r="M16" s="173">
        <f t="shared" si="1"/>
        <v>0</v>
      </c>
      <c r="N16" s="166"/>
      <c r="O16" s="153" t="str">
        <f t="shared" si="2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69"/>
      <c r="J17" s="167" t="str">
        <f t="shared" si="0"/>
        <v xml:space="preserve"> </v>
      </c>
      <c r="K17" s="166">
        <v>0</v>
      </c>
      <c r="L17" s="166"/>
      <c r="M17" s="173">
        <f t="shared" si="1"/>
        <v>0</v>
      </c>
      <c r="N17" s="166"/>
      <c r="O17" s="153" t="str">
        <f t="shared" si="2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G18" s="77"/>
      <c r="H18" s="173"/>
      <c r="I18" s="169"/>
      <c r="J18" s="167" t="str">
        <f t="shared" si="0"/>
        <v xml:space="preserve"> </v>
      </c>
      <c r="K18" s="166">
        <v>0</v>
      </c>
      <c r="L18" s="166"/>
      <c r="M18" s="173">
        <f t="shared" si="1"/>
        <v>0</v>
      </c>
      <c r="N18" s="166"/>
      <c r="O18" s="153" t="str">
        <f t="shared" si="2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G19" s="77"/>
      <c r="H19" s="173"/>
      <c r="I19" s="169"/>
      <c r="J19" s="167" t="str">
        <f t="shared" si="0"/>
        <v xml:space="preserve"> </v>
      </c>
      <c r="K19" s="166">
        <v>0</v>
      </c>
      <c r="L19" s="166"/>
      <c r="M19" s="173">
        <f t="shared" si="1"/>
        <v>0</v>
      </c>
      <c r="N19" s="166"/>
      <c r="O19" s="153" t="str">
        <f t="shared" si="2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G20" s="77"/>
      <c r="H20" s="173"/>
      <c r="I20" s="169"/>
      <c r="J20" s="167" t="str">
        <f t="shared" si="0"/>
        <v xml:space="preserve"> </v>
      </c>
      <c r="K20" s="166">
        <v>0</v>
      </c>
      <c r="L20" s="166"/>
      <c r="M20" s="173">
        <f t="shared" si="1"/>
        <v>0</v>
      </c>
      <c r="N20" s="166"/>
      <c r="O20" s="153" t="str">
        <f t="shared" si="2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G21" s="77"/>
      <c r="H21" s="173"/>
      <c r="I21" s="169"/>
      <c r="J21" s="167" t="str">
        <f t="shared" si="0"/>
        <v xml:space="preserve"> </v>
      </c>
      <c r="K21" s="166">
        <v>0</v>
      </c>
      <c r="L21" s="166"/>
      <c r="M21" s="173">
        <f t="shared" si="1"/>
        <v>0</v>
      </c>
      <c r="N21" s="166"/>
      <c r="O21" s="153" t="str">
        <f t="shared" si="2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G22" s="77"/>
      <c r="H22" s="173"/>
      <c r="I22" s="169"/>
      <c r="J22" s="167" t="str">
        <f t="shared" si="0"/>
        <v xml:space="preserve"> </v>
      </c>
      <c r="K22" s="166">
        <v>0</v>
      </c>
      <c r="L22" s="166"/>
      <c r="M22" s="173">
        <f t="shared" si="1"/>
        <v>0</v>
      </c>
      <c r="N22" s="166"/>
      <c r="O22" s="153" t="str">
        <f t="shared" si="2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G23" s="77"/>
      <c r="H23" s="173"/>
      <c r="I23" s="169"/>
      <c r="J23" s="167" t="str">
        <f t="shared" si="0"/>
        <v xml:space="preserve"> </v>
      </c>
      <c r="K23" s="166">
        <v>0</v>
      </c>
      <c r="L23" s="166"/>
      <c r="M23" s="173">
        <f t="shared" si="1"/>
        <v>0</v>
      </c>
      <c r="N23" s="166"/>
      <c r="O23" s="153" t="str">
        <f t="shared" si="2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G24" s="77"/>
      <c r="H24" s="173"/>
      <c r="I24" s="169"/>
      <c r="J24" s="167" t="str">
        <f t="shared" si="0"/>
        <v xml:space="preserve"> </v>
      </c>
      <c r="K24" s="166">
        <v>0</v>
      </c>
      <c r="L24" s="166"/>
      <c r="M24" s="173">
        <f t="shared" si="1"/>
        <v>0</v>
      </c>
      <c r="N24" s="166"/>
      <c r="O24" s="153" t="str">
        <f t="shared" si="2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G25" s="77"/>
      <c r="H25" s="173"/>
      <c r="I25" s="169"/>
      <c r="J25" s="167" t="str">
        <f t="shared" si="0"/>
        <v xml:space="preserve"> </v>
      </c>
      <c r="K25" s="166">
        <v>0</v>
      </c>
      <c r="L25" s="166"/>
      <c r="M25" s="173">
        <f t="shared" si="1"/>
        <v>0</v>
      </c>
      <c r="N25" s="166"/>
      <c r="O25" s="153" t="str">
        <f t="shared" si="2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G26" s="77"/>
      <c r="H26" s="173"/>
      <c r="I26" s="169"/>
      <c r="J26" s="167" t="str">
        <f t="shared" si="0"/>
        <v xml:space="preserve"> </v>
      </c>
      <c r="K26" s="166">
        <v>0</v>
      </c>
      <c r="L26" s="166"/>
      <c r="M26" s="173">
        <f t="shared" si="1"/>
        <v>0</v>
      </c>
      <c r="N26" s="166"/>
      <c r="O26" s="153" t="str">
        <f t="shared" si="2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G27" s="77"/>
      <c r="H27" s="173"/>
      <c r="I27" s="169"/>
      <c r="J27" s="167" t="str">
        <f t="shared" si="0"/>
        <v xml:space="preserve"> </v>
      </c>
      <c r="K27" s="166">
        <v>0</v>
      </c>
      <c r="L27" s="166"/>
      <c r="M27" s="173">
        <f t="shared" si="1"/>
        <v>0</v>
      </c>
      <c r="N27" s="166"/>
      <c r="O27" s="153" t="str">
        <f t="shared" si="2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5">SUM(G29:G38)</f>
        <v>0</v>
      </c>
      <c r="H28" s="173">
        <f t="shared" si="5"/>
        <v>0</v>
      </c>
      <c r="I28" s="169"/>
      <c r="J28" s="167" t="str">
        <f t="shared" si="0"/>
        <v xml:space="preserve"> </v>
      </c>
      <c r="K28" s="166">
        <v>0</v>
      </c>
      <c r="L28" s="166"/>
      <c r="M28" s="173">
        <f t="shared" si="1"/>
        <v>0</v>
      </c>
      <c r="N28" s="166"/>
      <c r="O28" s="153" t="str">
        <f t="shared" si="2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G29" s="77"/>
      <c r="H29" s="173"/>
      <c r="I29" s="169"/>
      <c r="J29" s="167" t="str">
        <f t="shared" si="0"/>
        <v xml:space="preserve"> </v>
      </c>
      <c r="K29" s="166">
        <v>0</v>
      </c>
      <c r="L29" s="166"/>
      <c r="M29" s="173">
        <f t="shared" si="1"/>
        <v>0</v>
      </c>
      <c r="N29" s="166"/>
      <c r="O29" s="153" t="str">
        <f t="shared" si="2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G30" s="77"/>
      <c r="H30" s="173"/>
      <c r="I30" s="169"/>
      <c r="J30" s="167" t="str">
        <f t="shared" si="0"/>
        <v xml:space="preserve"> </v>
      </c>
      <c r="K30" s="166">
        <v>0</v>
      </c>
      <c r="L30" s="166"/>
      <c r="M30" s="173">
        <f t="shared" si="1"/>
        <v>0</v>
      </c>
      <c r="N30" s="166"/>
      <c r="O30" s="153" t="str">
        <f t="shared" si="2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G31" s="77"/>
      <c r="H31" s="173"/>
      <c r="I31" s="169"/>
      <c r="J31" s="167" t="str">
        <f t="shared" si="0"/>
        <v xml:space="preserve"> </v>
      </c>
      <c r="K31" s="166">
        <v>0</v>
      </c>
      <c r="L31" s="166"/>
      <c r="M31" s="173">
        <f t="shared" si="1"/>
        <v>0</v>
      </c>
      <c r="N31" s="166"/>
      <c r="O31" s="153" t="str">
        <f t="shared" si="2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G32" s="77"/>
      <c r="H32" s="173"/>
      <c r="I32" s="169"/>
      <c r="J32" s="167" t="str">
        <f t="shared" si="0"/>
        <v xml:space="preserve"> </v>
      </c>
      <c r="K32" s="166">
        <v>0</v>
      </c>
      <c r="L32" s="166"/>
      <c r="M32" s="173">
        <f t="shared" si="1"/>
        <v>0</v>
      </c>
      <c r="N32" s="166"/>
      <c r="O32" s="153" t="str">
        <f t="shared" si="2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G33" s="77"/>
      <c r="H33" s="173"/>
      <c r="I33" s="169"/>
      <c r="J33" s="167" t="str">
        <f t="shared" si="0"/>
        <v xml:space="preserve"> </v>
      </c>
      <c r="K33" s="166">
        <v>0</v>
      </c>
      <c r="L33" s="166"/>
      <c r="M33" s="173">
        <f t="shared" si="1"/>
        <v>0</v>
      </c>
      <c r="N33" s="166"/>
      <c r="O33" s="153" t="str">
        <f t="shared" si="2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G34" s="77"/>
      <c r="H34" s="173"/>
      <c r="I34" s="169"/>
      <c r="J34" s="167" t="str">
        <f t="shared" si="0"/>
        <v xml:space="preserve"> </v>
      </c>
      <c r="K34" s="166">
        <v>0</v>
      </c>
      <c r="L34" s="166"/>
      <c r="M34" s="173">
        <f t="shared" si="1"/>
        <v>0</v>
      </c>
      <c r="N34" s="166"/>
      <c r="O34" s="153" t="str">
        <f t="shared" si="2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G35" s="77"/>
      <c r="H35" s="173"/>
      <c r="I35" s="169"/>
      <c r="J35" s="167" t="str">
        <f t="shared" si="0"/>
        <v xml:space="preserve"> </v>
      </c>
      <c r="K35" s="166">
        <v>0</v>
      </c>
      <c r="L35" s="166"/>
      <c r="M35" s="173">
        <f t="shared" si="1"/>
        <v>0</v>
      </c>
      <c r="N35" s="166"/>
      <c r="O35" s="153" t="str">
        <f t="shared" si="2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G36" s="77"/>
      <c r="H36" s="173"/>
      <c r="I36" s="169"/>
      <c r="J36" s="167" t="str">
        <f t="shared" si="0"/>
        <v xml:space="preserve"> </v>
      </c>
      <c r="K36" s="166">
        <v>0</v>
      </c>
      <c r="L36" s="166"/>
      <c r="M36" s="173">
        <f t="shared" si="1"/>
        <v>0</v>
      </c>
      <c r="N36" s="166"/>
      <c r="O36" s="153" t="str">
        <f t="shared" si="2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G37" s="77"/>
      <c r="H37" s="173"/>
      <c r="I37" s="169"/>
      <c r="J37" s="167" t="str">
        <f t="shared" si="0"/>
        <v xml:space="preserve"> </v>
      </c>
      <c r="K37" s="166">
        <v>0</v>
      </c>
      <c r="L37" s="166"/>
      <c r="M37" s="173">
        <f t="shared" si="1"/>
        <v>0</v>
      </c>
      <c r="N37" s="166"/>
      <c r="O37" s="153" t="str">
        <f t="shared" si="2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G38" s="77"/>
      <c r="H38" s="173"/>
      <c r="I38" s="169"/>
      <c r="J38" s="167" t="str">
        <f t="shared" si="0"/>
        <v xml:space="preserve"> </v>
      </c>
      <c r="K38" s="166">
        <v>0</v>
      </c>
      <c r="L38" s="166"/>
      <c r="M38" s="173">
        <f t="shared" si="1"/>
        <v>0</v>
      </c>
      <c r="N38" s="166"/>
      <c r="O38" s="153" t="str">
        <f t="shared" si="2"/>
        <v xml:space="preserve"> </v>
      </c>
    </row>
    <row r="39" spans="1:15" ht="25.5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1500</v>
      </c>
      <c r="G39" s="77">
        <f t="shared" ref="G39:N39" si="6">SUM(G40:G49)</f>
        <v>-1500</v>
      </c>
      <c r="H39" s="173">
        <f t="shared" si="6"/>
        <v>0</v>
      </c>
      <c r="I39" s="173">
        <f t="shared" si="6"/>
        <v>0</v>
      </c>
      <c r="J39" s="173">
        <f t="shared" si="6"/>
        <v>0</v>
      </c>
      <c r="K39" s="173">
        <v>400</v>
      </c>
      <c r="L39" s="173"/>
      <c r="M39" s="173">
        <f t="shared" si="6"/>
        <v>400</v>
      </c>
      <c r="N39" s="173">
        <f t="shared" si="6"/>
        <v>0</v>
      </c>
      <c r="O39" s="153">
        <f t="shared" si="2"/>
        <v>0</v>
      </c>
    </row>
    <row r="40" spans="1:15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>
        <v>1500</v>
      </c>
      <c r="G40" s="77">
        <v>-1500</v>
      </c>
      <c r="H40" s="173">
        <f>SUM(F40:G40)</f>
        <v>0</v>
      </c>
      <c r="I40" s="169"/>
      <c r="J40" s="167" t="str">
        <f t="shared" si="0"/>
        <v xml:space="preserve"> </v>
      </c>
      <c r="K40" s="169">
        <v>400</v>
      </c>
      <c r="L40" s="166"/>
      <c r="M40" s="173">
        <f t="shared" si="1"/>
        <v>400</v>
      </c>
      <c r="N40" s="166"/>
      <c r="O40" s="153">
        <f t="shared" si="2"/>
        <v>0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173"/>
      <c r="I41" s="169"/>
      <c r="J41" s="167" t="str">
        <f t="shared" si="0"/>
        <v xml:space="preserve"> </v>
      </c>
      <c r="K41" s="166">
        <v>0</v>
      </c>
      <c r="L41" s="166"/>
      <c r="M41" s="173">
        <f t="shared" si="1"/>
        <v>0</v>
      </c>
      <c r="N41" s="166"/>
      <c r="O41" s="153" t="str">
        <f t="shared" si="2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173"/>
      <c r="I42" s="169"/>
      <c r="J42" s="167" t="str">
        <f t="shared" si="0"/>
        <v xml:space="preserve"> </v>
      </c>
      <c r="K42" s="166">
        <v>0</v>
      </c>
      <c r="L42" s="166"/>
      <c r="M42" s="173">
        <f t="shared" si="1"/>
        <v>0</v>
      </c>
      <c r="N42" s="166"/>
      <c r="O42" s="153" t="str">
        <f t="shared" si="2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173"/>
      <c r="I43" s="169"/>
      <c r="J43" s="167" t="str">
        <f t="shared" si="0"/>
        <v xml:space="preserve"> </v>
      </c>
      <c r="K43" s="166">
        <v>0</v>
      </c>
      <c r="L43" s="166"/>
      <c r="M43" s="173">
        <f t="shared" si="1"/>
        <v>0</v>
      </c>
      <c r="N43" s="166"/>
      <c r="O43" s="153" t="str">
        <f t="shared" si="2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173"/>
      <c r="I44" s="169"/>
      <c r="J44" s="167" t="str">
        <f t="shared" si="0"/>
        <v xml:space="preserve"> </v>
      </c>
      <c r="K44" s="166">
        <v>0</v>
      </c>
      <c r="L44" s="166"/>
      <c r="M44" s="173">
        <f t="shared" si="1"/>
        <v>0</v>
      </c>
      <c r="N44" s="166"/>
      <c r="O44" s="153" t="str">
        <f t="shared" si="2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173"/>
      <c r="I45" s="169"/>
      <c r="J45" s="167" t="str">
        <f t="shared" si="0"/>
        <v xml:space="preserve"> </v>
      </c>
      <c r="K45" s="166">
        <v>0</v>
      </c>
      <c r="L45" s="166"/>
      <c r="M45" s="173">
        <f t="shared" si="1"/>
        <v>0</v>
      </c>
      <c r="N45" s="166"/>
      <c r="O45" s="153" t="str">
        <f t="shared" si="2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173"/>
      <c r="I46" s="169"/>
      <c r="J46" s="167" t="str">
        <f t="shared" si="0"/>
        <v xml:space="preserve"> </v>
      </c>
      <c r="K46" s="166">
        <v>0</v>
      </c>
      <c r="L46" s="166"/>
      <c r="M46" s="173">
        <f t="shared" si="1"/>
        <v>0</v>
      </c>
      <c r="N46" s="199"/>
      <c r="O46" s="153" t="str">
        <f t="shared" si="2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173"/>
      <c r="I47" s="169"/>
      <c r="J47" s="167" t="str">
        <f t="shared" si="0"/>
        <v xml:space="preserve"> </v>
      </c>
      <c r="K47" s="166">
        <v>0</v>
      </c>
      <c r="L47" s="166"/>
      <c r="M47" s="173">
        <f t="shared" si="1"/>
        <v>0</v>
      </c>
      <c r="N47" s="166"/>
      <c r="O47" s="153" t="str">
        <f t="shared" si="2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173"/>
      <c r="I48" s="169"/>
      <c r="J48" s="167" t="str">
        <f t="shared" si="0"/>
        <v xml:space="preserve"> </v>
      </c>
      <c r="K48" s="166">
        <v>0</v>
      </c>
      <c r="L48" s="166"/>
      <c r="M48" s="173">
        <f t="shared" si="1"/>
        <v>0</v>
      </c>
      <c r="N48" s="166"/>
      <c r="O48" s="153" t="str">
        <f t="shared" si="2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173"/>
      <c r="I49" s="169"/>
      <c r="J49" s="167" t="str">
        <f t="shared" si="0"/>
        <v xml:space="preserve"> </v>
      </c>
      <c r="K49" s="166">
        <v>0</v>
      </c>
      <c r="L49" s="166"/>
      <c r="M49" s="173">
        <f t="shared" si="1"/>
        <v>0</v>
      </c>
      <c r="N49" s="166"/>
      <c r="O49" s="153" t="str">
        <f t="shared" si="2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2525</v>
      </c>
      <c r="G50" s="78">
        <f t="shared" ref="G50:N50" si="7">G14+G15+G16+G17+G28+G39</f>
        <v>-2525</v>
      </c>
      <c r="H50" s="174">
        <f t="shared" si="7"/>
        <v>0</v>
      </c>
      <c r="I50" s="174">
        <f t="shared" si="7"/>
        <v>0</v>
      </c>
      <c r="J50" s="174" t="e">
        <f t="shared" si="7"/>
        <v>#VALUE!</v>
      </c>
      <c r="K50" s="174">
        <f t="shared" si="7"/>
        <v>1958</v>
      </c>
      <c r="L50" s="174">
        <f t="shared" si="7"/>
        <v>0</v>
      </c>
      <c r="M50" s="174">
        <f t="shared" si="7"/>
        <v>1958</v>
      </c>
      <c r="N50" s="174">
        <f t="shared" si="7"/>
        <v>1370</v>
      </c>
      <c r="O50" s="153">
        <f t="shared" si="2"/>
        <v>0.69969356486210421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G51" s="77"/>
      <c r="H51" s="173"/>
      <c r="I51" s="169"/>
      <c r="J51" s="167" t="str">
        <f t="shared" si="0"/>
        <v xml:space="preserve"> </v>
      </c>
      <c r="K51" s="166">
        <v>0</v>
      </c>
      <c r="L51" s="166"/>
      <c r="M51" s="173">
        <f t="shared" si="1"/>
        <v>0</v>
      </c>
      <c r="N51" s="166"/>
      <c r="O51" s="153" t="str">
        <f t="shared" si="2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173"/>
      <c r="I52" s="169"/>
      <c r="J52" s="167" t="str">
        <f t="shared" si="0"/>
        <v xml:space="preserve"> </v>
      </c>
      <c r="K52" s="166">
        <v>0</v>
      </c>
      <c r="L52" s="166"/>
      <c r="M52" s="173">
        <f t="shared" si="1"/>
        <v>0</v>
      </c>
      <c r="N52" s="166"/>
      <c r="O52" s="153" t="str">
        <f t="shared" si="2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8">SUM(G54:G63)</f>
        <v>0</v>
      </c>
      <c r="H53" s="173">
        <f t="shared" si="8"/>
        <v>0</v>
      </c>
      <c r="I53" s="169"/>
      <c r="J53" s="167" t="str">
        <f t="shared" si="0"/>
        <v xml:space="preserve"> </v>
      </c>
      <c r="K53" s="166">
        <v>0</v>
      </c>
      <c r="L53" s="166"/>
      <c r="M53" s="173">
        <f t="shared" si="1"/>
        <v>0</v>
      </c>
      <c r="N53" s="166"/>
      <c r="O53" s="153" t="str">
        <f t="shared" si="2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173"/>
      <c r="I54" s="169"/>
      <c r="J54" s="167" t="str">
        <f t="shared" si="0"/>
        <v xml:space="preserve"> </v>
      </c>
      <c r="K54" s="166">
        <v>0</v>
      </c>
      <c r="L54" s="166"/>
      <c r="M54" s="173">
        <f t="shared" si="1"/>
        <v>0</v>
      </c>
      <c r="N54" s="166"/>
      <c r="O54" s="153" t="str">
        <f t="shared" si="2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173"/>
      <c r="I55" s="169"/>
      <c r="J55" s="167" t="str">
        <f t="shared" si="0"/>
        <v xml:space="preserve"> </v>
      </c>
      <c r="K55" s="166">
        <v>0</v>
      </c>
      <c r="L55" s="166"/>
      <c r="M55" s="173">
        <f t="shared" si="1"/>
        <v>0</v>
      </c>
      <c r="N55" s="166"/>
      <c r="O55" s="153" t="str">
        <f t="shared" si="2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173"/>
      <c r="I56" s="169"/>
      <c r="J56" s="167" t="str">
        <f t="shared" si="0"/>
        <v xml:space="preserve"> </v>
      </c>
      <c r="K56" s="166">
        <v>0</v>
      </c>
      <c r="L56" s="166"/>
      <c r="M56" s="173">
        <f t="shared" si="1"/>
        <v>0</v>
      </c>
      <c r="N56" s="166"/>
      <c r="O56" s="153" t="str">
        <f t="shared" si="2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173"/>
      <c r="I57" s="169"/>
      <c r="J57" s="167" t="str">
        <f t="shared" si="0"/>
        <v xml:space="preserve"> </v>
      </c>
      <c r="K57" s="166">
        <v>0</v>
      </c>
      <c r="L57" s="166"/>
      <c r="M57" s="173">
        <f t="shared" si="1"/>
        <v>0</v>
      </c>
      <c r="N57" s="166"/>
      <c r="O57" s="153" t="str">
        <f t="shared" si="2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173"/>
      <c r="I58" s="169"/>
      <c r="J58" s="167" t="str">
        <f t="shared" si="0"/>
        <v xml:space="preserve"> </v>
      </c>
      <c r="K58" s="166">
        <v>0</v>
      </c>
      <c r="L58" s="166"/>
      <c r="M58" s="173">
        <f t="shared" si="1"/>
        <v>0</v>
      </c>
      <c r="N58" s="166"/>
      <c r="O58" s="153" t="str">
        <f t="shared" si="2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173"/>
      <c r="I59" s="169"/>
      <c r="J59" s="167" t="str">
        <f t="shared" si="0"/>
        <v xml:space="preserve"> </v>
      </c>
      <c r="K59" s="166">
        <v>0</v>
      </c>
      <c r="L59" s="166"/>
      <c r="M59" s="173">
        <f t="shared" si="1"/>
        <v>0</v>
      </c>
      <c r="N59" s="166"/>
      <c r="O59" s="153" t="str">
        <f t="shared" si="2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173"/>
      <c r="I60" s="169"/>
      <c r="J60" s="167" t="str">
        <f t="shared" si="0"/>
        <v xml:space="preserve"> </v>
      </c>
      <c r="K60" s="166">
        <v>0</v>
      </c>
      <c r="L60" s="166"/>
      <c r="M60" s="173">
        <f t="shared" si="1"/>
        <v>0</v>
      </c>
      <c r="N60" s="166"/>
      <c r="O60" s="153" t="str">
        <f t="shared" si="2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173"/>
      <c r="I61" s="169"/>
      <c r="J61" s="167" t="str">
        <f t="shared" si="0"/>
        <v xml:space="preserve"> </v>
      </c>
      <c r="K61" s="166">
        <v>0</v>
      </c>
      <c r="L61" s="166"/>
      <c r="M61" s="173">
        <f t="shared" si="1"/>
        <v>0</v>
      </c>
      <c r="N61" s="166"/>
      <c r="O61" s="153" t="str">
        <f t="shared" si="2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173"/>
      <c r="I62" s="169"/>
      <c r="J62" s="167" t="str">
        <f t="shared" si="0"/>
        <v xml:space="preserve"> </v>
      </c>
      <c r="K62" s="166">
        <v>0</v>
      </c>
      <c r="L62" s="166"/>
      <c r="M62" s="173">
        <f t="shared" si="1"/>
        <v>0</v>
      </c>
      <c r="N62" s="166"/>
      <c r="O62" s="153" t="str">
        <f t="shared" si="2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173"/>
      <c r="I63" s="169"/>
      <c r="J63" s="167" t="str">
        <f t="shared" si="0"/>
        <v xml:space="preserve"> </v>
      </c>
      <c r="K63" s="166">
        <v>0</v>
      </c>
      <c r="L63" s="166"/>
      <c r="M63" s="173">
        <f t="shared" si="1"/>
        <v>0</v>
      </c>
      <c r="N63" s="166"/>
      <c r="O63" s="153" t="str">
        <f t="shared" si="2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9">SUM(G65:G74)</f>
        <v>0</v>
      </c>
      <c r="H64" s="173">
        <f t="shared" si="9"/>
        <v>0</v>
      </c>
      <c r="I64" s="169"/>
      <c r="J64" s="167" t="str">
        <f t="shared" si="0"/>
        <v xml:space="preserve"> </v>
      </c>
      <c r="K64" s="166">
        <v>0</v>
      </c>
      <c r="L64" s="166"/>
      <c r="M64" s="173">
        <f t="shared" si="1"/>
        <v>0</v>
      </c>
      <c r="N64" s="166"/>
      <c r="O64" s="153" t="str">
        <f t="shared" si="2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173"/>
      <c r="I65" s="169"/>
      <c r="J65" s="167" t="str">
        <f t="shared" si="0"/>
        <v xml:space="preserve"> </v>
      </c>
      <c r="K65" s="166">
        <v>0</v>
      </c>
      <c r="L65" s="166"/>
      <c r="M65" s="173">
        <f t="shared" si="1"/>
        <v>0</v>
      </c>
      <c r="N65" s="166"/>
      <c r="O65" s="153" t="str">
        <f t="shared" si="2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173"/>
      <c r="I66" s="169"/>
      <c r="J66" s="167" t="str">
        <f t="shared" si="0"/>
        <v xml:space="preserve"> </v>
      </c>
      <c r="K66" s="166">
        <v>0</v>
      </c>
      <c r="L66" s="166"/>
      <c r="M66" s="173">
        <f t="shared" si="1"/>
        <v>0</v>
      </c>
      <c r="N66" s="166"/>
      <c r="O66" s="153" t="str">
        <f t="shared" si="2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173"/>
      <c r="I67" s="169"/>
      <c r="J67" s="167" t="str">
        <f t="shared" si="0"/>
        <v xml:space="preserve"> </v>
      </c>
      <c r="K67" s="166">
        <v>0</v>
      </c>
      <c r="L67" s="166"/>
      <c r="M67" s="173">
        <f t="shared" si="1"/>
        <v>0</v>
      </c>
      <c r="N67" s="166"/>
      <c r="O67" s="153" t="str">
        <f t="shared" si="2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173"/>
      <c r="I68" s="169"/>
      <c r="J68" s="167" t="str">
        <f t="shared" si="0"/>
        <v xml:space="preserve"> </v>
      </c>
      <c r="K68" s="166">
        <v>0</v>
      </c>
      <c r="L68" s="166"/>
      <c r="M68" s="173">
        <f t="shared" si="1"/>
        <v>0</v>
      </c>
      <c r="N68" s="166"/>
      <c r="O68" s="153" t="str">
        <f t="shared" si="2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173"/>
      <c r="I69" s="169"/>
      <c r="J69" s="167" t="str">
        <f t="shared" si="0"/>
        <v xml:space="preserve"> </v>
      </c>
      <c r="K69" s="166">
        <v>0</v>
      </c>
      <c r="L69" s="166"/>
      <c r="M69" s="173">
        <f t="shared" si="1"/>
        <v>0</v>
      </c>
      <c r="N69" s="166"/>
      <c r="O69" s="153" t="str">
        <f t="shared" si="2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173"/>
      <c r="I70" s="169"/>
      <c r="J70" s="167" t="str">
        <f t="shared" si="0"/>
        <v xml:space="preserve"> </v>
      </c>
      <c r="K70" s="166">
        <v>0</v>
      </c>
      <c r="L70" s="166"/>
      <c r="M70" s="173">
        <f t="shared" si="1"/>
        <v>0</v>
      </c>
      <c r="N70" s="166"/>
      <c r="O70" s="153" t="str">
        <f t="shared" si="2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173"/>
      <c r="I71" s="169"/>
      <c r="J71" s="167" t="str">
        <f t="shared" si="0"/>
        <v xml:space="preserve"> </v>
      </c>
      <c r="K71" s="166">
        <v>0</v>
      </c>
      <c r="L71" s="166"/>
      <c r="M71" s="173">
        <f t="shared" si="1"/>
        <v>0</v>
      </c>
      <c r="N71" s="166"/>
      <c r="O71" s="153" t="str">
        <f t="shared" si="2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173"/>
      <c r="I72" s="169"/>
      <c r="J72" s="167" t="str">
        <f t="shared" ref="J72:J135" si="10">IF(H72=0," ",I72/H72)</f>
        <v xml:space="preserve"> </v>
      </c>
      <c r="K72" s="166">
        <v>0</v>
      </c>
      <c r="L72" s="166"/>
      <c r="M72" s="173">
        <f t="shared" ref="M72:M135" si="11">SUM(K72:L72)</f>
        <v>0</v>
      </c>
      <c r="N72" s="166"/>
      <c r="O72" s="153" t="str">
        <f t="shared" ref="O72:O135" si="12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173"/>
      <c r="I73" s="169"/>
      <c r="J73" s="167" t="str">
        <f t="shared" si="10"/>
        <v xml:space="preserve"> </v>
      </c>
      <c r="K73" s="166">
        <v>0</v>
      </c>
      <c r="L73" s="166"/>
      <c r="M73" s="173">
        <f t="shared" si="11"/>
        <v>0</v>
      </c>
      <c r="N73" s="166"/>
      <c r="O73" s="153" t="str">
        <f t="shared" si="12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173"/>
      <c r="I74" s="169"/>
      <c r="J74" s="167" t="str">
        <f t="shared" si="10"/>
        <v xml:space="preserve"> </v>
      </c>
      <c r="K74" s="166">
        <v>0</v>
      </c>
      <c r="L74" s="166"/>
      <c r="M74" s="173">
        <f t="shared" si="11"/>
        <v>0</v>
      </c>
      <c r="N74" s="166"/>
      <c r="O74" s="153" t="str">
        <f t="shared" si="12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3">SUM(G76:G85)</f>
        <v>0</v>
      </c>
      <c r="H75" s="173">
        <f t="shared" si="13"/>
        <v>0</v>
      </c>
      <c r="I75" s="169"/>
      <c r="J75" s="167" t="str">
        <f t="shared" si="10"/>
        <v xml:space="preserve"> </v>
      </c>
      <c r="K75" s="166">
        <v>0</v>
      </c>
      <c r="L75" s="166"/>
      <c r="M75" s="173">
        <f t="shared" si="11"/>
        <v>0</v>
      </c>
      <c r="N75" s="166"/>
      <c r="O75" s="153" t="str">
        <f t="shared" si="12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173"/>
      <c r="I76" s="169"/>
      <c r="J76" s="167" t="str">
        <f t="shared" si="10"/>
        <v xml:space="preserve"> </v>
      </c>
      <c r="K76" s="166">
        <v>0</v>
      </c>
      <c r="L76" s="166"/>
      <c r="M76" s="173">
        <f t="shared" si="11"/>
        <v>0</v>
      </c>
      <c r="N76" s="166"/>
      <c r="O76" s="153" t="str">
        <f t="shared" si="12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173"/>
      <c r="I77" s="169"/>
      <c r="J77" s="167" t="str">
        <f t="shared" si="10"/>
        <v xml:space="preserve"> </v>
      </c>
      <c r="K77" s="166">
        <v>0</v>
      </c>
      <c r="L77" s="166"/>
      <c r="M77" s="173">
        <f t="shared" si="11"/>
        <v>0</v>
      </c>
      <c r="N77" s="166"/>
      <c r="O77" s="153" t="str">
        <f t="shared" si="12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173"/>
      <c r="I78" s="169"/>
      <c r="J78" s="167" t="str">
        <f t="shared" si="10"/>
        <v xml:space="preserve"> </v>
      </c>
      <c r="K78" s="166">
        <v>0</v>
      </c>
      <c r="L78" s="166"/>
      <c r="M78" s="173">
        <f t="shared" si="11"/>
        <v>0</v>
      </c>
      <c r="N78" s="166"/>
      <c r="O78" s="153" t="str">
        <f t="shared" si="12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173"/>
      <c r="I79" s="169"/>
      <c r="J79" s="167" t="str">
        <f t="shared" si="10"/>
        <v xml:space="preserve"> </v>
      </c>
      <c r="K79" s="166">
        <v>0</v>
      </c>
      <c r="L79" s="166"/>
      <c r="M79" s="173">
        <f t="shared" si="11"/>
        <v>0</v>
      </c>
      <c r="N79" s="166"/>
      <c r="O79" s="153" t="str">
        <f t="shared" si="12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173"/>
      <c r="I80" s="169"/>
      <c r="J80" s="167" t="str">
        <f t="shared" si="10"/>
        <v xml:space="preserve"> </v>
      </c>
      <c r="K80" s="166">
        <v>0</v>
      </c>
      <c r="L80" s="166"/>
      <c r="M80" s="173">
        <f t="shared" si="11"/>
        <v>0</v>
      </c>
      <c r="N80" s="166"/>
      <c r="O80" s="153" t="str">
        <f t="shared" si="12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173"/>
      <c r="I81" s="169"/>
      <c r="J81" s="167" t="str">
        <f t="shared" si="10"/>
        <v xml:space="preserve"> </v>
      </c>
      <c r="K81" s="166">
        <v>0</v>
      </c>
      <c r="L81" s="166"/>
      <c r="M81" s="173">
        <f t="shared" si="11"/>
        <v>0</v>
      </c>
      <c r="N81" s="166"/>
      <c r="O81" s="153" t="str">
        <f t="shared" si="12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173"/>
      <c r="I82" s="169"/>
      <c r="J82" s="167" t="str">
        <f t="shared" si="10"/>
        <v xml:space="preserve"> </v>
      </c>
      <c r="K82" s="166">
        <v>0</v>
      </c>
      <c r="L82" s="166"/>
      <c r="M82" s="173">
        <f t="shared" si="11"/>
        <v>0</v>
      </c>
      <c r="N82" s="166"/>
      <c r="O82" s="153" t="str">
        <f t="shared" si="12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173"/>
      <c r="I83" s="169"/>
      <c r="J83" s="167" t="str">
        <f t="shared" si="10"/>
        <v xml:space="preserve"> </v>
      </c>
      <c r="K83" s="166">
        <v>0</v>
      </c>
      <c r="L83" s="166"/>
      <c r="M83" s="173">
        <f t="shared" si="11"/>
        <v>0</v>
      </c>
      <c r="N83" s="166"/>
      <c r="O83" s="153" t="str">
        <f t="shared" si="12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173"/>
      <c r="I84" s="169"/>
      <c r="J84" s="167" t="str">
        <f t="shared" si="10"/>
        <v xml:space="preserve"> </v>
      </c>
      <c r="K84" s="166">
        <v>0</v>
      </c>
      <c r="L84" s="166"/>
      <c r="M84" s="173">
        <f t="shared" si="11"/>
        <v>0</v>
      </c>
      <c r="N84" s="166"/>
      <c r="O84" s="153" t="str">
        <f t="shared" si="12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173"/>
      <c r="I85" s="169"/>
      <c r="J85" s="167" t="str">
        <f t="shared" si="10"/>
        <v xml:space="preserve"> </v>
      </c>
      <c r="K85" s="166">
        <v>0</v>
      </c>
      <c r="L85" s="166"/>
      <c r="M85" s="173">
        <f t="shared" si="11"/>
        <v>0</v>
      </c>
      <c r="N85" s="166"/>
      <c r="O85" s="153" t="str">
        <f t="shared" si="12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4">G51+G52+G53+G64+G75</f>
        <v>0</v>
      </c>
      <c r="H86" s="174">
        <f t="shared" si="14"/>
        <v>0</v>
      </c>
      <c r="I86" s="169"/>
      <c r="J86" s="167" t="str">
        <f t="shared" si="10"/>
        <v xml:space="preserve"> </v>
      </c>
      <c r="K86" s="166">
        <v>0</v>
      </c>
      <c r="L86" s="166"/>
      <c r="M86" s="173">
        <f t="shared" si="11"/>
        <v>0</v>
      </c>
      <c r="N86" s="166"/>
      <c r="O86" s="153" t="str">
        <f t="shared" si="12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5">SUM(G88:G90)</f>
        <v>0</v>
      </c>
      <c r="H87" s="173">
        <f t="shared" si="15"/>
        <v>0</v>
      </c>
      <c r="I87" s="169"/>
      <c r="J87" s="167" t="str">
        <f t="shared" si="10"/>
        <v xml:space="preserve"> </v>
      </c>
      <c r="K87" s="166">
        <v>0</v>
      </c>
      <c r="L87" s="166"/>
      <c r="M87" s="173">
        <f t="shared" si="11"/>
        <v>0</v>
      </c>
      <c r="N87" s="166"/>
      <c r="O87" s="153" t="str">
        <f t="shared" si="12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173"/>
      <c r="I88" s="169"/>
      <c r="J88" s="167" t="str">
        <f t="shared" si="10"/>
        <v xml:space="preserve"> </v>
      </c>
      <c r="K88" s="166">
        <v>0</v>
      </c>
      <c r="L88" s="166"/>
      <c r="M88" s="173">
        <f t="shared" si="11"/>
        <v>0</v>
      </c>
      <c r="N88" s="166"/>
      <c r="O88" s="153" t="str">
        <f t="shared" si="12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173"/>
      <c r="I89" s="169"/>
      <c r="J89" s="167" t="str">
        <f t="shared" si="10"/>
        <v xml:space="preserve"> </v>
      </c>
      <c r="K89" s="166">
        <v>0</v>
      </c>
      <c r="L89" s="166"/>
      <c r="M89" s="173">
        <f t="shared" si="11"/>
        <v>0</v>
      </c>
      <c r="N89" s="166"/>
      <c r="O89" s="153" t="str">
        <f t="shared" si="12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173"/>
      <c r="I90" s="169"/>
      <c r="J90" s="167" t="str">
        <f t="shared" si="10"/>
        <v xml:space="preserve"> </v>
      </c>
      <c r="K90" s="166">
        <v>0</v>
      </c>
      <c r="L90" s="166"/>
      <c r="M90" s="173">
        <f t="shared" si="11"/>
        <v>0</v>
      </c>
      <c r="N90" s="166"/>
      <c r="O90" s="153" t="str">
        <f t="shared" si="12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16">SUM(G92:G99)</f>
        <v>0</v>
      </c>
      <c r="H91" s="173">
        <f t="shared" si="16"/>
        <v>0</v>
      </c>
      <c r="I91" s="169"/>
      <c r="J91" s="167" t="str">
        <f t="shared" si="10"/>
        <v xml:space="preserve"> </v>
      </c>
      <c r="K91" s="166">
        <v>0</v>
      </c>
      <c r="L91" s="166"/>
      <c r="M91" s="173">
        <f t="shared" si="11"/>
        <v>0</v>
      </c>
      <c r="N91" s="166"/>
      <c r="O91" s="153" t="str">
        <f t="shared" si="12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173"/>
      <c r="I92" s="169"/>
      <c r="J92" s="167" t="str">
        <f t="shared" si="10"/>
        <v xml:space="preserve"> </v>
      </c>
      <c r="K92" s="166">
        <v>0</v>
      </c>
      <c r="L92" s="166"/>
      <c r="M92" s="173">
        <f t="shared" si="11"/>
        <v>0</v>
      </c>
      <c r="N92" s="166"/>
      <c r="O92" s="153" t="str">
        <f t="shared" si="12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173"/>
      <c r="I93" s="169"/>
      <c r="J93" s="167" t="str">
        <f t="shared" si="10"/>
        <v xml:space="preserve"> </v>
      </c>
      <c r="K93" s="166">
        <v>0</v>
      </c>
      <c r="L93" s="166"/>
      <c r="M93" s="173">
        <f t="shared" si="11"/>
        <v>0</v>
      </c>
      <c r="N93" s="166"/>
      <c r="O93" s="153" t="str">
        <f t="shared" si="12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173"/>
      <c r="I94" s="169"/>
      <c r="J94" s="167" t="str">
        <f t="shared" si="10"/>
        <v xml:space="preserve"> </v>
      </c>
      <c r="K94" s="166">
        <v>0</v>
      </c>
      <c r="L94" s="166"/>
      <c r="M94" s="173">
        <f t="shared" si="11"/>
        <v>0</v>
      </c>
      <c r="N94" s="166"/>
      <c r="O94" s="153" t="str">
        <f t="shared" si="12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173"/>
      <c r="I95" s="169"/>
      <c r="J95" s="167" t="str">
        <f t="shared" si="10"/>
        <v xml:space="preserve"> </v>
      </c>
      <c r="K95" s="166">
        <v>0</v>
      </c>
      <c r="L95" s="166"/>
      <c r="M95" s="173">
        <f t="shared" si="11"/>
        <v>0</v>
      </c>
      <c r="N95" s="166"/>
      <c r="O95" s="153" t="str">
        <f t="shared" si="12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173"/>
      <c r="I96" s="169"/>
      <c r="J96" s="167" t="str">
        <f t="shared" si="10"/>
        <v xml:space="preserve"> </v>
      </c>
      <c r="K96" s="166">
        <v>0</v>
      </c>
      <c r="L96" s="166"/>
      <c r="M96" s="173">
        <f t="shared" si="11"/>
        <v>0</v>
      </c>
      <c r="N96" s="166"/>
      <c r="O96" s="153" t="str">
        <f t="shared" si="12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173"/>
      <c r="I97" s="169"/>
      <c r="J97" s="167" t="str">
        <f t="shared" si="10"/>
        <v xml:space="preserve"> </v>
      </c>
      <c r="K97" s="166">
        <v>0</v>
      </c>
      <c r="L97" s="166"/>
      <c r="M97" s="173">
        <f t="shared" si="11"/>
        <v>0</v>
      </c>
      <c r="N97" s="166"/>
      <c r="O97" s="153" t="str">
        <f t="shared" si="12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173"/>
      <c r="I98" s="169"/>
      <c r="J98" s="167" t="str">
        <f t="shared" si="10"/>
        <v xml:space="preserve"> </v>
      </c>
      <c r="K98" s="166">
        <v>0</v>
      </c>
      <c r="L98" s="166"/>
      <c r="M98" s="173">
        <f t="shared" si="11"/>
        <v>0</v>
      </c>
      <c r="N98" s="166"/>
      <c r="O98" s="153" t="str">
        <f t="shared" si="12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173"/>
      <c r="I99" s="169"/>
      <c r="J99" s="167" t="str">
        <f t="shared" si="10"/>
        <v xml:space="preserve"> </v>
      </c>
      <c r="K99" s="166">
        <v>0</v>
      </c>
      <c r="L99" s="166"/>
      <c r="M99" s="173">
        <f t="shared" si="11"/>
        <v>0</v>
      </c>
      <c r="N99" s="166"/>
      <c r="O99" s="153" t="str">
        <f t="shared" si="12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17">G87+G91</f>
        <v>0</v>
      </c>
      <c r="H100" s="174">
        <f t="shared" si="17"/>
        <v>0</v>
      </c>
      <c r="I100" s="169"/>
      <c r="J100" s="167" t="str">
        <f t="shared" si="10"/>
        <v xml:space="preserve"> </v>
      </c>
      <c r="K100" s="166">
        <v>0</v>
      </c>
      <c r="L100" s="166"/>
      <c r="M100" s="173">
        <f t="shared" si="11"/>
        <v>0</v>
      </c>
      <c r="N100" s="166"/>
      <c r="O100" s="153" t="str">
        <f t="shared" si="12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18">SUM(G102:G107)</f>
        <v>0</v>
      </c>
      <c r="H101" s="173">
        <f t="shared" si="18"/>
        <v>0</v>
      </c>
      <c r="I101" s="169"/>
      <c r="J101" s="167" t="str">
        <f t="shared" si="10"/>
        <v xml:space="preserve"> </v>
      </c>
      <c r="K101" s="166">
        <v>0</v>
      </c>
      <c r="L101" s="166"/>
      <c r="M101" s="173">
        <f t="shared" si="11"/>
        <v>0</v>
      </c>
      <c r="N101" s="166"/>
      <c r="O101" s="153" t="str">
        <f t="shared" si="12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173"/>
      <c r="I102" s="169"/>
      <c r="J102" s="167" t="str">
        <f t="shared" si="10"/>
        <v xml:space="preserve"> </v>
      </c>
      <c r="K102" s="166">
        <v>0</v>
      </c>
      <c r="L102" s="166"/>
      <c r="M102" s="173">
        <f t="shared" si="11"/>
        <v>0</v>
      </c>
      <c r="N102" s="166"/>
      <c r="O102" s="153" t="str">
        <f t="shared" si="12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173"/>
      <c r="I103" s="169"/>
      <c r="J103" s="167" t="str">
        <f t="shared" si="10"/>
        <v xml:space="preserve"> </v>
      </c>
      <c r="K103" s="166">
        <v>0</v>
      </c>
      <c r="L103" s="166"/>
      <c r="M103" s="173">
        <f t="shared" si="11"/>
        <v>0</v>
      </c>
      <c r="N103" s="166"/>
      <c r="O103" s="153" t="str">
        <f t="shared" si="12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173"/>
      <c r="I104" s="169"/>
      <c r="J104" s="167" t="str">
        <f t="shared" si="10"/>
        <v xml:space="preserve"> </v>
      </c>
      <c r="K104" s="166">
        <v>0</v>
      </c>
      <c r="L104" s="166"/>
      <c r="M104" s="173">
        <f t="shared" si="11"/>
        <v>0</v>
      </c>
      <c r="N104" s="166"/>
      <c r="O104" s="153" t="str">
        <f t="shared" si="12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173"/>
      <c r="I105" s="169"/>
      <c r="J105" s="167" t="str">
        <f t="shared" si="10"/>
        <v xml:space="preserve"> </v>
      </c>
      <c r="K105" s="166">
        <v>0</v>
      </c>
      <c r="L105" s="166"/>
      <c r="M105" s="173">
        <f t="shared" si="11"/>
        <v>0</v>
      </c>
      <c r="N105" s="166"/>
      <c r="O105" s="153" t="str">
        <f t="shared" si="12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173"/>
      <c r="I106" s="169"/>
      <c r="J106" s="167" t="str">
        <f t="shared" si="10"/>
        <v xml:space="preserve"> </v>
      </c>
      <c r="K106" s="166">
        <v>0</v>
      </c>
      <c r="L106" s="166"/>
      <c r="M106" s="173">
        <f t="shared" si="11"/>
        <v>0</v>
      </c>
      <c r="N106" s="166"/>
      <c r="O106" s="153" t="str">
        <f t="shared" si="12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173"/>
      <c r="I107" s="169"/>
      <c r="J107" s="167" t="str">
        <f t="shared" si="10"/>
        <v xml:space="preserve"> </v>
      </c>
      <c r="K107" s="166">
        <v>0</v>
      </c>
      <c r="L107" s="166"/>
      <c r="M107" s="173">
        <f t="shared" si="11"/>
        <v>0</v>
      </c>
      <c r="N107" s="166"/>
      <c r="O107" s="153" t="str">
        <f t="shared" si="12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19">SUM(G109:G114)</f>
        <v>0</v>
      </c>
      <c r="H108" s="173">
        <f t="shared" si="19"/>
        <v>0</v>
      </c>
      <c r="I108" s="169"/>
      <c r="J108" s="167" t="str">
        <f t="shared" si="10"/>
        <v xml:space="preserve"> </v>
      </c>
      <c r="K108" s="166">
        <v>0</v>
      </c>
      <c r="L108" s="166"/>
      <c r="M108" s="173">
        <f t="shared" si="11"/>
        <v>0</v>
      </c>
      <c r="N108" s="166"/>
      <c r="O108" s="153" t="str">
        <f t="shared" si="12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173"/>
      <c r="I109" s="169"/>
      <c r="J109" s="167" t="str">
        <f t="shared" si="10"/>
        <v xml:space="preserve"> </v>
      </c>
      <c r="K109" s="166">
        <v>0</v>
      </c>
      <c r="L109" s="166"/>
      <c r="M109" s="173">
        <f t="shared" si="11"/>
        <v>0</v>
      </c>
      <c r="N109" s="166"/>
      <c r="O109" s="153" t="str">
        <f t="shared" si="12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173"/>
      <c r="I110" s="169"/>
      <c r="J110" s="167" t="str">
        <f t="shared" si="10"/>
        <v xml:space="preserve"> </v>
      </c>
      <c r="K110" s="166">
        <v>0</v>
      </c>
      <c r="L110" s="166"/>
      <c r="M110" s="173">
        <f t="shared" si="11"/>
        <v>0</v>
      </c>
      <c r="N110" s="166"/>
      <c r="O110" s="153" t="str">
        <f t="shared" si="12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173"/>
      <c r="I111" s="169"/>
      <c r="J111" s="167" t="str">
        <f t="shared" si="10"/>
        <v xml:space="preserve"> </v>
      </c>
      <c r="K111" s="166">
        <v>0</v>
      </c>
      <c r="L111" s="166"/>
      <c r="M111" s="173">
        <f t="shared" si="11"/>
        <v>0</v>
      </c>
      <c r="N111" s="166"/>
      <c r="O111" s="153" t="str">
        <f t="shared" si="12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173"/>
      <c r="I112" s="169"/>
      <c r="J112" s="167" t="str">
        <f t="shared" si="10"/>
        <v xml:space="preserve"> </v>
      </c>
      <c r="K112" s="166">
        <v>0</v>
      </c>
      <c r="L112" s="166"/>
      <c r="M112" s="173">
        <f t="shared" si="11"/>
        <v>0</v>
      </c>
      <c r="N112" s="166"/>
      <c r="O112" s="153" t="str">
        <f t="shared" si="12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173"/>
      <c r="I113" s="169"/>
      <c r="J113" s="167" t="str">
        <f t="shared" si="10"/>
        <v xml:space="preserve"> </v>
      </c>
      <c r="K113" s="166">
        <v>0</v>
      </c>
      <c r="L113" s="166"/>
      <c r="M113" s="173">
        <f t="shared" si="11"/>
        <v>0</v>
      </c>
      <c r="N113" s="166"/>
      <c r="O113" s="153" t="str">
        <f t="shared" si="12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173"/>
      <c r="I114" s="169"/>
      <c r="J114" s="167" t="str">
        <f t="shared" si="10"/>
        <v xml:space="preserve"> </v>
      </c>
      <c r="K114" s="166">
        <v>0</v>
      </c>
      <c r="L114" s="166"/>
      <c r="M114" s="173">
        <f t="shared" si="11"/>
        <v>0</v>
      </c>
      <c r="N114" s="166"/>
      <c r="O114" s="153" t="str">
        <f t="shared" si="12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0">SUM(G116:G123)</f>
        <v>0</v>
      </c>
      <c r="H115" s="173">
        <f t="shared" si="20"/>
        <v>0</v>
      </c>
      <c r="I115" s="169"/>
      <c r="J115" s="167" t="str">
        <f t="shared" si="10"/>
        <v xml:space="preserve"> </v>
      </c>
      <c r="K115" s="166">
        <v>0</v>
      </c>
      <c r="L115" s="166"/>
      <c r="M115" s="173">
        <f t="shared" si="11"/>
        <v>0</v>
      </c>
      <c r="N115" s="166"/>
      <c r="O115" s="153" t="str">
        <f t="shared" si="12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172"/>
      <c r="I116" s="169"/>
      <c r="J116" s="167" t="str">
        <f t="shared" si="10"/>
        <v xml:space="preserve"> </v>
      </c>
      <c r="K116" s="166">
        <v>0</v>
      </c>
      <c r="L116" s="166"/>
      <c r="M116" s="173">
        <f t="shared" si="11"/>
        <v>0</v>
      </c>
      <c r="N116" s="166"/>
      <c r="O116" s="153" t="str">
        <f t="shared" si="12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172"/>
      <c r="I117" s="169"/>
      <c r="J117" s="167" t="str">
        <f t="shared" si="10"/>
        <v xml:space="preserve"> </v>
      </c>
      <c r="K117" s="166">
        <v>0</v>
      </c>
      <c r="L117" s="166"/>
      <c r="M117" s="173">
        <f t="shared" si="11"/>
        <v>0</v>
      </c>
      <c r="N117" s="166"/>
      <c r="O117" s="153" t="str">
        <f t="shared" si="12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172"/>
      <c r="I118" s="169"/>
      <c r="J118" s="167" t="str">
        <f t="shared" si="10"/>
        <v xml:space="preserve"> </v>
      </c>
      <c r="K118" s="166">
        <v>0</v>
      </c>
      <c r="L118" s="166"/>
      <c r="M118" s="173">
        <f t="shared" si="11"/>
        <v>0</v>
      </c>
      <c r="N118" s="166"/>
      <c r="O118" s="153" t="str">
        <f t="shared" si="12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172"/>
      <c r="I119" s="169"/>
      <c r="J119" s="167" t="str">
        <f t="shared" si="10"/>
        <v xml:space="preserve"> </v>
      </c>
      <c r="K119" s="166">
        <v>0</v>
      </c>
      <c r="L119" s="166"/>
      <c r="M119" s="173">
        <f t="shared" si="11"/>
        <v>0</v>
      </c>
      <c r="N119" s="166"/>
      <c r="O119" s="153" t="str">
        <f t="shared" si="12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172"/>
      <c r="I120" s="169"/>
      <c r="J120" s="167" t="str">
        <f t="shared" si="10"/>
        <v xml:space="preserve"> </v>
      </c>
      <c r="K120" s="166">
        <v>0</v>
      </c>
      <c r="L120" s="166"/>
      <c r="M120" s="173">
        <f t="shared" si="11"/>
        <v>0</v>
      </c>
      <c r="N120" s="166"/>
      <c r="O120" s="153" t="str">
        <f t="shared" si="12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172"/>
      <c r="I121" s="169"/>
      <c r="J121" s="167" t="str">
        <f t="shared" si="10"/>
        <v xml:space="preserve"> </v>
      </c>
      <c r="K121" s="166">
        <v>0</v>
      </c>
      <c r="L121" s="166"/>
      <c r="M121" s="173">
        <f t="shared" si="11"/>
        <v>0</v>
      </c>
      <c r="N121" s="166"/>
      <c r="O121" s="153" t="str">
        <f t="shared" si="12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172"/>
      <c r="I122" s="169"/>
      <c r="J122" s="167" t="str">
        <f t="shared" si="10"/>
        <v xml:space="preserve"> </v>
      </c>
      <c r="K122" s="166">
        <v>0</v>
      </c>
      <c r="L122" s="166"/>
      <c r="M122" s="173">
        <f t="shared" si="11"/>
        <v>0</v>
      </c>
      <c r="N122" s="166"/>
      <c r="O122" s="153" t="str">
        <f t="shared" si="12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172"/>
      <c r="I123" s="169"/>
      <c r="J123" s="167" t="str">
        <f t="shared" si="10"/>
        <v xml:space="preserve"> </v>
      </c>
      <c r="K123" s="166">
        <v>0</v>
      </c>
      <c r="L123" s="166"/>
      <c r="M123" s="173">
        <f t="shared" si="11"/>
        <v>0</v>
      </c>
      <c r="N123" s="166"/>
      <c r="O123" s="153" t="str">
        <f t="shared" si="12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21">SUM(G125:G143)</f>
        <v>0</v>
      </c>
      <c r="H124" s="173">
        <f t="shared" si="21"/>
        <v>0</v>
      </c>
      <c r="I124" s="169"/>
      <c r="J124" s="167" t="str">
        <f t="shared" si="10"/>
        <v xml:space="preserve"> </v>
      </c>
      <c r="K124" s="166">
        <v>0</v>
      </c>
      <c r="L124" s="166"/>
      <c r="M124" s="173">
        <f t="shared" si="11"/>
        <v>0</v>
      </c>
      <c r="N124" s="166"/>
      <c r="O124" s="153" t="str">
        <f t="shared" si="12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172"/>
      <c r="I125" s="169"/>
      <c r="J125" s="167" t="str">
        <f t="shared" si="10"/>
        <v xml:space="preserve"> </v>
      </c>
      <c r="K125" s="166">
        <v>0</v>
      </c>
      <c r="L125" s="166"/>
      <c r="M125" s="173">
        <f t="shared" si="11"/>
        <v>0</v>
      </c>
      <c r="N125" s="166"/>
      <c r="O125" s="153" t="str">
        <f t="shared" si="12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172"/>
      <c r="I126" s="169"/>
      <c r="J126" s="167" t="str">
        <f t="shared" si="10"/>
        <v xml:space="preserve"> </v>
      </c>
      <c r="K126" s="166">
        <v>0</v>
      </c>
      <c r="L126" s="166"/>
      <c r="M126" s="173">
        <f t="shared" si="11"/>
        <v>0</v>
      </c>
      <c r="N126" s="166"/>
      <c r="O126" s="153" t="str">
        <f t="shared" si="12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172"/>
      <c r="I127" s="169"/>
      <c r="J127" s="167" t="str">
        <f t="shared" si="10"/>
        <v xml:space="preserve"> </v>
      </c>
      <c r="K127" s="166">
        <v>0</v>
      </c>
      <c r="L127" s="166"/>
      <c r="M127" s="173">
        <f t="shared" si="11"/>
        <v>0</v>
      </c>
      <c r="N127" s="166"/>
      <c r="O127" s="153" t="str">
        <f t="shared" si="12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172"/>
      <c r="I128" s="169"/>
      <c r="J128" s="167" t="str">
        <f t="shared" si="10"/>
        <v xml:space="preserve"> </v>
      </c>
      <c r="K128" s="166">
        <v>0</v>
      </c>
      <c r="L128" s="166"/>
      <c r="M128" s="173">
        <f t="shared" si="11"/>
        <v>0</v>
      </c>
      <c r="N128" s="166"/>
      <c r="O128" s="153" t="str">
        <f t="shared" si="12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172"/>
      <c r="I129" s="169"/>
      <c r="J129" s="167" t="str">
        <f t="shared" si="10"/>
        <v xml:space="preserve"> </v>
      </c>
      <c r="K129" s="166">
        <v>0</v>
      </c>
      <c r="L129" s="166"/>
      <c r="M129" s="173">
        <f t="shared" si="11"/>
        <v>0</v>
      </c>
      <c r="N129" s="166"/>
      <c r="O129" s="153" t="str">
        <f t="shared" si="12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172"/>
      <c r="I130" s="169"/>
      <c r="J130" s="167" t="str">
        <f t="shared" si="10"/>
        <v xml:space="preserve"> </v>
      </c>
      <c r="K130" s="166">
        <v>0</v>
      </c>
      <c r="L130" s="166"/>
      <c r="M130" s="173">
        <f t="shared" si="11"/>
        <v>0</v>
      </c>
      <c r="N130" s="166"/>
      <c r="O130" s="153" t="str">
        <f t="shared" si="12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172"/>
      <c r="I131" s="169"/>
      <c r="J131" s="167" t="str">
        <f t="shared" si="10"/>
        <v xml:space="preserve"> </v>
      </c>
      <c r="K131" s="166">
        <v>0</v>
      </c>
      <c r="L131" s="166"/>
      <c r="M131" s="173">
        <f t="shared" si="11"/>
        <v>0</v>
      </c>
      <c r="N131" s="166"/>
      <c r="O131" s="153" t="str">
        <f t="shared" si="12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172"/>
      <c r="I132" s="169"/>
      <c r="J132" s="167" t="str">
        <f t="shared" si="10"/>
        <v xml:space="preserve"> </v>
      </c>
      <c r="K132" s="166">
        <v>0</v>
      </c>
      <c r="L132" s="166"/>
      <c r="M132" s="173">
        <f t="shared" si="11"/>
        <v>0</v>
      </c>
      <c r="N132" s="166"/>
      <c r="O132" s="153" t="str">
        <f t="shared" si="12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172"/>
      <c r="I133" s="169"/>
      <c r="J133" s="167" t="str">
        <f t="shared" si="10"/>
        <v xml:space="preserve"> </v>
      </c>
      <c r="K133" s="166">
        <v>0</v>
      </c>
      <c r="L133" s="166"/>
      <c r="M133" s="173">
        <f t="shared" si="11"/>
        <v>0</v>
      </c>
      <c r="N133" s="166"/>
      <c r="O133" s="153" t="str">
        <f t="shared" si="12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172"/>
      <c r="I134" s="169"/>
      <c r="J134" s="167" t="str">
        <f t="shared" si="10"/>
        <v xml:space="preserve"> </v>
      </c>
      <c r="K134" s="166">
        <v>0</v>
      </c>
      <c r="L134" s="166"/>
      <c r="M134" s="173">
        <f t="shared" si="11"/>
        <v>0</v>
      </c>
      <c r="N134" s="166"/>
      <c r="O134" s="153" t="str">
        <f t="shared" si="12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172"/>
      <c r="I135" s="169"/>
      <c r="J135" s="167" t="str">
        <f t="shared" si="10"/>
        <v xml:space="preserve"> </v>
      </c>
      <c r="K135" s="166">
        <v>0</v>
      </c>
      <c r="L135" s="166"/>
      <c r="M135" s="173">
        <f t="shared" si="11"/>
        <v>0</v>
      </c>
      <c r="N135" s="166"/>
      <c r="O135" s="153" t="str">
        <f t="shared" si="12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172"/>
      <c r="I136" s="169"/>
      <c r="J136" s="167" t="str">
        <f t="shared" ref="J136:J199" si="22">IF(H136=0," ",I136/H136)</f>
        <v xml:space="preserve"> </v>
      </c>
      <c r="K136" s="166">
        <v>0</v>
      </c>
      <c r="L136" s="166"/>
      <c r="M136" s="173">
        <f t="shared" ref="M136:M199" si="23">SUM(K136:L136)</f>
        <v>0</v>
      </c>
      <c r="N136" s="166"/>
      <c r="O136" s="153" t="str">
        <f t="shared" ref="O136:O199" si="24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172"/>
      <c r="I137" s="169"/>
      <c r="J137" s="167" t="str">
        <f t="shared" si="22"/>
        <v xml:space="preserve"> </v>
      </c>
      <c r="K137" s="166">
        <v>0</v>
      </c>
      <c r="L137" s="166"/>
      <c r="M137" s="173">
        <f t="shared" si="23"/>
        <v>0</v>
      </c>
      <c r="N137" s="166"/>
      <c r="O137" s="153" t="str">
        <f t="shared" si="24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172"/>
      <c r="I138" s="169"/>
      <c r="J138" s="167" t="str">
        <f t="shared" si="22"/>
        <v xml:space="preserve"> </v>
      </c>
      <c r="K138" s="166">
        <v>0</v>
      </c>
      <c r="L138" s="166"/>
      <c r="M138" s="173">
        <f t="shared" si="23"/>
        <v>0</v>
      </c>
      <c r="N138" s="166"/>
      <c r="O138" s="153" t="str">
        <f t="shared" si="24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172"/>
      <c r="I139" s="169"/>
      <c r="J139" s="167" t="str">
        <f t="shared" si="22"/>
        <v xml:space="preserve"> </v>
      </c>
      <c r="K139" s="166">
        <v>0</v>
      </c>
      <c r="L139" s="166"/>
      <c r="M139" s="173">
        <f t="shared" si="23"/>
        <v>0</v>
      </c>
      <c r="N139" s="166"/>
      <c r="O139" s="153" t="str">
        <f t="shared" si="24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172"/>
      <c r="I140" s="169"/>
      <c r="J140" s="167" t="str">
        <f t="shared" si="22"/>
        <v xml:space="preserve"> </v>
      </c>
      <c r="K140" s="166">
        <v>0</v>
      </c>
      <c r="L140" s="166"/>
      <c r="M140" s="173">
        <f t="shared" si="23"/>
        <v>0</v>
      </c>
      <c r="N140" s="166"/>
      <c r="O140" s="153" t="str">
        <f t="shared" si="24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172"/>
      <c r="I141" s="169"/>
      <c r="J141" s="167" t="str">
        <f t="shared" si="22"/>
        <v xml:space="preserve"> </v>
      </c>
      <c r="K141" s="166">
        <v>0</v>
      </c>
      <c r="L141" s="166"/>
      <c r="M141" s="173">
        <f t="shared" si="23"/>
        <v>0</v>
      </c>
      <c r="N141" s="166"/>
      <c r="O141" s="153" t="str">
        <f t="shared" si="24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172"/>
      <c r="I142" s="169"/>
      <c r="J142" s="167" t="str">
        <f t="shared" si="22"/>
        <v xml:space="preserve"> </v>
      </c>
      <c r="K142" s="166">
        <v>0</v>
      </c>
      <c r="L142" s="166"/>
      <c r="M142" s="173">
        <f t="shared" si="23"/>
        <v>0</v>
      </c>
      <c r="N142" s="166"/>
      <c r="O142" s="153" t="str">
        <f t="shared" si="24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172"/>
      <c r="I143" s="169"/>
      <c r="J143" s="167" t="str">
        <f t="shared" si="22"/>
        <v xml:space="preserve"> </v>
      </c>
      <c r="K143" s="166">
        <v>0</v>
      </c>
      <c r="L143" s="166"/>
      <c r="M143" s="173">
        <f t="shared" si="23"/>
        <v>0</v>
      </c>
      <c r="N143" s="166"/>
      <c r="O143" s="153" t="str">
        <f t="shared" si="24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25">SUM(G145:G147)</f>
        <v>0</v>
      </c>
      <c r="H144" s="173">
        <f t="shared" si="25"/>
        <v>0</v>
      </c>
      <c r="I144" s="169"/>
      <c r="J144" s="167" t="str">
        <f t="shared" si="22"/>
        <v xml:space="preserve"> </v>
      </c>
      <c r="K144" s="166">
        <v>0</v>
      </c>
      <c r="L144" s="166"/>
      <c r="M144" s="173">
        <f t="shared" si="23"/>
        <v>0</v>
      </c>
      <c r="N144" s="166"/>
      <c r="O144" s="153" t="str">
        <f t="shared" si="24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172"/>
      <c r="I145" s="169"/>
      <c r="J145" s="167" t="str">
        <f t="shared" si="22"/>
        <v xml:space="preserve"> </v>
      </c>
      <c r="K145" s="166">
        <v>0</v>
      </c>
      <c r="L145" s="166"/>
      <c r="M145" s="173">
        <f t="shared" si="23"/>
        <v>0</v>
      </c>
      <c r="N145" s="166"/>
      <c r="O145" s="153" t="str">
        <f t="shared" si="24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172"/>
      <c r="I146" s="169"/>
      <c r="J146" s="167" t="str">
        <f t="shared" si="22"/>
        <v xml:space="preserve"> </v>
      </c>
      <c r="K146" s="166">
        <v>0</v>
      </c>
      <c r="L146" s="166"/>
      <c r="M146" s="173">
        <f t="shared" si="23"/>
        <v>0</v>
      </c>
      <c r="N146" s="166"/>
      <c r="O146" s="153" t="str">
        <f t="shared" si="24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172"/>
      <c r="I147" s="169"/>
      <c r="J147" s="167" t="str">
        <f t="shared" si="22"/>
        <v xml:space="preserve"> </v>
      </c>
      <c r="K147" s="166">
        <v>0</v>
      </c>
      <c r="L147" s="166"/>
      <c r="M147" s="173">
        <f t="shared" si="23"/>
        <v>0</v>
      </c>
      <c r="N147" s="166"/>
      <c r="O147" s="153" t="str">
        <f t="shared" si="24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173"/>
      <c r="I148" s="169"/>
      <c r="J148" s="167" t="str">
        <f t="shared" si="22"/>
        <v xml:space="preserve"> </v>
      </c>
      <c r="K148" s="166">
        <v>0</v>
      </c>
      <c r="L148" s="166"/>
      <c r="M148" s="173">
        <f t="shared" si="23"/>
        <v>0</v>
      </c>
      <c r="N148" s="166"/>
      <c r="O148" s="153" t="str">
        <f t="shared" si="24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26">SUM(G150:G153)</f>
        <v>0</v>
      </c>
      <c r="H149" s="173">
        <f t="shared" si="26"/>
        <v>0</v>
      </c>
      <c r="I149" s="169"/>
      <c r="J149" s="167" t="str">
        <f t="shared" si="22"/>
        <v xml:space="preserve"> </v>
      </c>
      <c r="K149" s="166">
        <v>0</v>
      </c>
      <c r="L149" s="166"/>
      <c r="M149" s="173">
        <f t="shared" si="23"/>
        <v>0</v>
      </c>
      <c r="N149" s="166"/>
      <c r="O149" s="153" t="str">
        <f t="shared" si="24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172"/>
      <c r="I150" s="169"/>
      <c r="J150" s="167" t="str">
        <f t="shared" si="22"/>
        <v xml:space="preserve"> </v>
      </c>
      <c r="K150" s="166">
        <v>0</v>
      </c>
      <c r="L150" s="166"/>
      <c r="M150" s="173">
        <f t="shared" si="23"/>
        <v>0</v>
      </c>
      <c r="N150" s="166"/>
      <c r="O150" s="153" t="str">
        <f t="shared" si="24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172"/>
      <c r="I151" s="169"/>
      <c r="J151" s="167" t="str">
        <f t="shared" si="22"/>
        <v xml:space="preserve"> </v>
      </c>
      <c r="K151" s="166">
        <v>0</v>
      </c>
      <c r="L151" s="166"/>
      <c r="M151" s="173">
        <f t="shared" si="23"/>
        <v>0</v>
      </c>
      <c r="N151" s="166"/>
      <c r="O151" s="153" t="str">
        <f t="shared" si="24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172"/>
      <c r="I152" s="169"/>
      <c r="J152" s="167" t="str">
        <f t="shared" si="22"/>
        <v xml:space="preserve"> </v>
      </c>
      <c r="K152" s="166">
        <v>0</v>
      </c>
      <c r="L152" s="166"/>
      <c r="M152" s="173">
        <f t="shared" si="23"/>
        <v>0</v>
      </c>
      <c r="N152" s="166"/>
      <c r="O152" s="153" t="str">
        <f t="shared" si="24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172"/>
      <c r="I153" s="169"/>
      <c r="J153" s="167" t="str">
        <f t="shared" si="22"/>
        <v xml:space="preserve"> </v>
      </c>
      <c r="K153" s="166">
        <v>0</v>
      </c>
      <c r="L153" s="166"/>
      <c r="M153" s="173">
        <f t="shared" si="23"/>
        <v>0</v>
      </c>
      <c r="N153" s="166"/>
      <c r="O153" s="153" t="str">
        <f t="shared" si="24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27">SUM(G155:G169)</f>
        <v>0</v>
      </c>
      <c r="H154" s="173">
        <f t="shared" si="27"/>
        <v>0</v>
      </c>
      <c r="I154" s="169"/>
      <c r="J154" s="167" t="str">
        <f t="shared" si="22"/>
        <v xml:space="preserve"> </v>
      </c>
      <c r="K154" s="166">
        <v>0</v>
      </c>
      <c r="L154" s="166"/>
      <c r="M154" s="173">
        <f t="shared" si="23"/>
        <v>0</v>
      </c>
      <c r="N154" s="166"/>
      <c r="O154" s="153" t="str">
        <f t="shared" si="24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172"/>
      <c r="I155" s="169"/>
      <c r="J155" s="167" t="str">
        <f t="shared" si="22"/>
        <v xml:space="preserve"> </v>
      </c>
      <c r="K155" s="166">
        <v>0</v>
      </c>
      <c r="L155" s="166"/>
      <c r="M155" s="173">
        <f t="shared" si="23"/>
        <v>0</v>
      </c>
      <c r="N155" s="166"/>
      <c r="O155" s="153" t="str">
        <f t="shared" si="24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172"/>
      <c r="I156" s="169"/>
      <c r="J156" s="167" t="str">
        <f t="shared" si="22"/>
        <v xml:space="preserve"> </v>
      </c>
      <c r="K156" s="166">
        <v>0</v>
      </c>
      <c r="L156" s="166"/>
      <c r="M156" s="173">
        <f t="shared" si="23"/>
        <v>0</v>
      </c>
      <c r="N156" s="166"/>
      <c r="O156" s="153" t="str">
        <f t="shared" si="24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172"/>
      <c r="I157" s="169"/>
      <c r="J157" s="167" t="str">
        <f t="shared" si="22"/>
        <v xml:space="preserve"> </v>
      </c>
      <c r="K157" s="166">
        <v>0</v>
      </c>
      <c r="L157" s="166"/>
      <c r="M157" s="173">
        <f t="shared" si="23"/>
        <v>0</v>
      </c>
      <c r="N157" s="166"/>
      <c r="O157" s="153" t="str">
        <f t="shared" si="24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172"/>
      <c r="I158" s="169"/>
      <c r="J158" s="167" t="str">
        <f t="shared" si="22"/>
        <v xml:space="preserve"> </v>
      </c>
      <c r="K158" s="166">
        <v>0</v>
      </c>
      <c r="L158" s="166"/>
      <c r="M158" s="173">
        <f t="shared" si="23"/>
        <v>0</v>
      </c>
      <c r="N158" s="166"/>
      <c r="O158" s="153" t="str">
        <f t="shared" si="24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172"/>
      <c r="I159" s="169"/>
      <c r="J159" s="167" t="str">
        <f t="shared" si="22"/>
        <v xml:space="preserve"> </v>
      </c>
      <c r="K159" s="166">
        <v>0</v>
      </c>
      <c r="L159" s="166"/>
      <c r="M159" s="173">
        <f t="shared" si="23"/>
        <v>0</v>
      </c>
      <c r="N159" s="166"/>
      <c r="O159" s="153" t="str">
        <f t="shared" si="24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172"/>
      <c r="I160" s="169"/>
      <c r="J160" s="167" t="str">
        <f t="shared" si="22"/>
        <v xml:space="preserve"> </v>
      </c>
      <c r="K160" s="166">
        <v>0</v>
      </c>
      <c r="L160" s="166"/>
      <c r="M160" s="173">
        <f t="shared" si="23"/>
        <v>0</v>
      </c>
      <c r="N160" s="166"/>
      <c r="O160" s="153" t="str">
        <f t="shared" si="24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172"/>
      <c r="I161" s="169"/>
      <c r="J161" s="167" t="str">
        <f t="shared" si="22"/>
        <v xml:space="preserve"> </v>
      </c>
      <c r="K161" s="166">
        <v>0</v>
      </c>
      <c r="L161" s="166"/>
      <c r="M161" s="173">
        <f t="shared" si="23"/>
        <v>0</v>
      </c>
      <c r="N161" s="166"/>
      <c r="O161" s="153" t="str">
        <f t="shared" si="24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172"/>
      <c r="I162" s="169"/>
      <c r="J162" s="167" t="str">
        <f t="shared" si="22"/>
        <v xml:space="preserve"> </v>
      </c>
      <c r="K162" s="166">
        <v>0</v>
      </c>
      <c r="L162" s="166"/>
      <c r="M162" s="173">
        <f t="shared" si="23"/>
        <v>0</v>
      </c>
      <c r="N162" s="166"/>
      <c r="O162" s="153" t="str">
        <f t="shared" si="24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172"/>
      <c r="I163" s="169"/>
      <c r="J163" s="167" t="str">
        <f t="shared" si="22"/>
        <v xml:space="preserve"> </v>
      </c>
      <c r="K163" s="166">
        <v>0</v>
      </c>
      <c r="L163" s="166"/>
      <c r="M163" s="173">
        <f t="shared" si="23"/>
        <v>0</v>
      </c>
      <c r="N163" s="166"/>
      <c r="O163" s="153" t="str">
        <f t="shared" si="24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172"/>
      <c r="I164" s="169"/>
      <c r="J164" s="167" t="str">
        <f t="shared" si="22"/>
        <v xml:space="preserve"> </v>
      </c>
      <c r="K164" s="166">
        <v>0</v>
      </c>
      <c r="L164" s="166"/>
      <c r="M164" s="173">
        <f t="shared" si="23"/>
        <v>0</v>
      </c>
      <c r="N164" s="166"/>
      <c r="O164" s="153" t="str">
        <f t="shared" si="24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172"/>
      <c r="I165" s="169"/>
      <c r="J165" s="167" t="str">
        <f t="shared" si="22"/>
        <v xml:space="preserve"> </v>
      </c>
      <c r="K165" s="166">
        <v>0</v>
      </c>
      <c r="L165" s="166"/>
      <c r="M165" s="173">
        <f t="shared" si="23"/>
        <v>0</v>
      </c>
      <c r="N165" s="166"/>
      <c r="O165" s="153" t="str">
        <f t="shared" si="24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172"/>
      <c r="I166" s="169"/>
      <c r="J166" s="167" t="str">
        <f t="shared" si="22"/>
        <v xml:space="preserve"> </v>
      </c>
      <c r="K166" s="166">
        <v>0</v>
      </c>
      <c r="L166" s="166"/>
      <c r="M166" s="173">
        <f t="shared" si="23"/>
        <v>0</v>
      </c>
      <c r="N166" s="166"/>
      <c r="O166" s="153" t="str">
        <f t="shared" si="24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172"/>
      <c r="I167" s="169"/>
      <c r="J167" s="167" t="str">
        <f t="shared" si="22"/>
        <v xml:space="preserve"> </v>
      </c>
      <c r="K167" s="166">
        <v>0</v>
      </c>
      <c r="L167" s="166"/>
      <c r="M167" s="173">
        <f t="shared" si="23"/>
        <v>0</v>
      </c>
      <c r="N167" s="166"/>
      <c r="O167" s="153" t="str">
        <f t="shared" si="24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172"/>
      <c r="I168" s="169"/>
      <c r="J168" s="167" t="str">
        <f t="shared" si="22"/>
        <v xml:space="preserve"> </v>
      </c>
      <c r="K168" s="166">
        <v>0</v>
      </c>
      <c r="L168" s="166"/>
      <c r="M168" s="173">
        <f t="shared" si="23"/>
        <v>0</v>
      </c>
      <c r="N168" s="166"/>
      <c r="O168" s="153" t="str">
        <f t="shared" si="24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172"/>
      <c r="I169" s="169"/>
      <c r="J169" s="167" t="str">
        <f t="shared" si="22"/>
        <v xml:space="preserve"> </v>
      </c>
      <c r="K169" s="166">
        <v>0</v>
      </c>
      <c r="L169" s="166"/>
      <c r="M169" s="173">
        <f t="shared" si="23"/>
        <v>0</v>
      </c>
      <c r="N169" s="166"/>
      <c r="O169" s="153" t="str">
        <f t="shared" si="24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28">G124+G144+G149+G154</f>
        <v>0</v>
      </c>
      <c r="H170" s="174">
        <f t="shared" si="28"/>
        <v>0</v>
      </c>
      <c r="I170" s="169"/>
      <c r="J170" s="167" t="str">
        <f t="shared" si="22"/>
        <v xml:space="preserve"> </v>
      </c>
      <c r="K170" s="166">
        <v>0</v>
      </c>
      <c r="L170" s="166"/>
      <c r="M170" s="173">
        <f t="shared" si="23"/>
        <v>0</v>
      </c>
      <c r="N170" s="166"/>
      <c r="O170" s="153" t="str">
        <f t="shared" si="24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/>
      <c r="H171" s="173"/>
      <c r="I171" s="169"/>
      <c r="J171" s="167" t="str">
        <f t="shared" si="22"/>
        <v xml:space="preserve"> </v>
      </c>
      <c r="K171" s="166">
        <v>0</v>
      </c>
      <c r="L171" s="166"/>
      <c r="M171" s="173">
        <f t="shared" si="23"/>
        <v>0</v>
      </c>
      <c r="N171" s="166"/>
      <c r="O171" s="153" t="str">
        <f t="shared" si="24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172"/>
      <c r="I172" s="169"/>
      <c r="J172" s="167" t="str">
        <f t="shared" si="22"/>
        <v xml:space="preserve"> </v>
      </c>
      <c r="K172" s="166">
        <v>0</v>
      </c>
      <c r="L172" s="166"/>
      <c r="M172" s="173">
        <f t="shared" si="23"/>
        <v>0</v>
      </c>
      <c r="N172" s="166"/>
      <c r="O172" s="153" t="str">
        <f t="shared" si="24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172"/>
      <c r="I173" s="169"/>
      <c r="J173" s="167" t="str">
        <f t="shared" si="22"/>
        <v xml:space="preserve"> </v>
      </c>
      <c r="K173" s="166">
        <v>0</v>
      </c>
      <c r="L173" s="166"/>
      <c r="M173" s="173">
        <f t="shared" si="23"/>
        <v>0</v>
      </c>
      <c r="N173" s="166"/>
      <c r="O173" s="153" t="str">
        <f t="shared" si="24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9"/>
      <c r="H174" s="172"/>
      <c r="I174" s="169"/>
      <c r="J174" s="167" t="str">
        <f t="shared" si="22"/>
        <v xml:space="preserve"> </v>
      </c>
      <c r="K174" s="166">
        <v>0</v>
      </c>
      <c r="L174" s="166"/>
      <c r="M174" s="173">
        <f t="shared" si="23"/>
        <v>0</v>
      </c>
      <c r="N174" s="166"/>
      <c r="O174" s="153" t="str">
        <f t="shared" si="24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172"/>
      <c r="I175" s="169"/>
      <c r="J175" s="167" t="str">
        <f t="shared" si="22"/>
        <v xml:space="preserve"> </v>
      </c>
      <c r="K175" s="166">
        <v>0</v>
      </c>
      <c r="L175" s="166"/>
      <c r="M175" s="173">
        <f t="shared" si="23"/>
        <v>0</v>
      </c>
      <c r="N175" s="166"/>
      <c r="O175" s="153" t="str">
        <f t="shared" si="24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172"/>
      <c r="I176" s="169"/>
      <c r="J176" s="167" t="str">
        <f t="shared" si="22"/>
        <v xml:space="preserve"> </v>
      </c>
      <c r="K176" s="166">
        <v>0</v>
      </c>
      <c r="L176" s="166"/>
      <c r="M176" s="173">
        <f t="shared" si="23"/>
        <v>0</v>
      </c>
      <c r="N176" s="166"/>
      <c r="O176" s="153" t="str">
        <f t="shared" si="24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172"/>
      <c r="I177" s="169"/>
      <c r="J177" s="167" t="str">
        <f t="shared" si="22"/>
        <v xml:space="preserve"> </v>
      </c>
      <c r="K177" s="166">
        <v>0</v>
      </c>
      <c r="L177" s="166"/>
      <c r="M177" s="173">
        <f t="shared" si="23"/>
        <v>0</v>
      </c>
      <c r="N177" s="166"/>
      <c r="O177" s="153" t="str">
        <f t="shared" si="24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172"/>
      <c r="I178" s="169"/>
      <c r="J178" s="167" t="str">
        <f t="shared" si="22"/>
        <v xml:space="preserve"> </v>
      </c>
      <c r="K178" s="166">
        <v>0</v>
      </c>
      <c r="L178" s="166"/>
      <c r="M178" s="173">
        <f t="shared" si="23"/>
        <v>0</v>
      </c>
      <c r="N178" s="166"/>
      <c r="O178" s="153" t="str">
        <f t="shared" si="24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172"/>
      <c r="I179" s="169"/>
      <c r="J179" s="167" t="str">
        <f t="shared" si="22"/>
        <v xml:space="preserve"> </v>
      </c>
      <c r="K179" s="166">
        <v>0</v>
      </c>
      <c r="L179" s="166"/>
      <c r="M179" s="173">
        <f t="shared" si="23"/>
        <v>0</v>
      </c>
      <c r="N179" s="166"/>
      <c r="O179" s="153" t="str">
        <f t="shared" si="24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172"/>
      <c r="I180" s="169"/>
      <c r="J180" s="167" t="str">
        <f t="shared" si="22"/>
        <v xml:space="preserve"> </v>
      </c>
      <c r="K180" s="166">
        <v>0</v>
      </c>
      <c r="L180" s="166"/>
      <c r="M180" s="173">
        <f t="shared" si="23"/>
        <v>0</v>
      </c>
      <c r="N180" s="166"/>
      <c r="O180" s="153" t="str">
        <f t="shared" si="24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172"/>
      <c r="I181" s="169"/>
      <c r="J181" s="167" t="str">
        <f t="shared" si="22"/>
        <v xml:space="preserve"> </v>
      </c>
      <c r="K181" s="166">
        <v>0</v>
      </c>
      <c r="L181" s="166"/>
      <c r="M181" s="173">
        <f t="shared" si="23"/>
        <v>0</v>
      </c>
      <c r="N181" s="166"/>
      <c r="O181" s="153" t="str">
        <f t="shared" si="24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172"/>
      <c r="I182" s="169"/>
      <c r="J182" s="167" t="str">
        <f t="shared" si="22"/>
        <v xml:space="preserve"> </v>
      </c>
      <c r="K182" s="166">
        <v>0</v>
      </c>
      <c r="L182" s="166"/>
      <c r="M182" s="173">
        <f t="shared" si="23"/>
        <v>0</v>
      </c>
      <c r="N182" s="166"/>
      <c r="O182" s="153" t="str">
        <f t="shared" si="24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172"/>
      <c r="I183" s="169"/>
      <c r="J183" s="167" t="str">
        <f t="shared" si="22"/>
        <v xml:space="preserve"> </v>
      </c>
      <c r="K183" s="166">
        <v>0</v>
      </c>
      <c r="L183" s="166"/>
      <c r="M183" s="173">
        <f t="shared" si="23"/>
        <v>0</v>
      </c>
      <c r="N183" s="166"/>
      <c r="O183" s="153" t="str">
        <f t="shared" si="24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29">G100+G101+G108+G115+G170+G171</f>
        <v>0</v>
      </c>
      <c r="H184" s="174">
        <f t="shared" si="29"/>
        <v>0</v>
      </c>
      <c r="I184" s="169"/>
      <c r="J184" s="167" t="str">
        <f t="shared" si="22"/>
        <v xml:space="preserve"> </v>
      </c>
      <c r="K184" s="166">
        <v>0</v>
      </c>
      <c r="L184" s="166"/>
      <c r="M184" s="173">
        <f t="shared" si="23"/>
        <v>0</v>
      </c>
      <c r="N184" s="166"/>
      <c r="O184" s="153" t="str">
        <f t="shared" si="24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173"/>
      <c r="I185" s="169"/>
      <c r="J185" s="167" t="str">
        <f t="shared" si="22"/>
        <v xml:space="preserve"> </v>
      </c>
      <c r="K185" s="166">
        <v>0</v>
      </c>
      <c r="L185" s="166"/>
      <c r="M185" s="173">
        <f t="shared" si="23"/>
        <v>0</v>
      </c>
      <c r="N185" s="166"/>
      <c r="O185" s="153" t="str">
        <f t="shared" si="24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  <c r="G186" s="77"/>
      <c r="H186" s="173"/>
      <c r="I186" s="169"/>
      <c r="J186" s="167" t="str">
        <f t="shared" si="22"/>
        <v xml:space="preserve"> </v>
      </c>
      <c r="K186" s="166">
        <v>0</v>
      </c>
      <c r="L186" s="166"/>
      <c r="M186" s="173">
        <f t="shared" si="23"/>
        <v>0</v>
      </c>
      <c r="N186" s="166"/>
      <c r="O186" s="153" t="str">
        <f t="shared" si="24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172"/>
      <c r="I187" s="169"/>
      <c r="J187" s="167" t="str">
        <f t="shared" si="22"/>
        <v xml:space="preserve"> </v>
      </c>
      <c r="K187" s="166">
        <v>0</v>
      </c>
      <c r="L187" s="166"/>
      <c r="M187" s="173">
        <f t="shared" si="23"/>
        <v>0</v>
      </c>
      <c r="N187" s="166"/>
      <c r="O187" s="153" t="str">
        <f t="shared" si="24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172"/>
      <c r="I188" s="169"/>
      <c r="J188" s="167" t="str">
        <f t="shared" si="22"/>
        <v xml:space="preserve"> </v>
      </c>
      <c r="K188" s="166">
        <v>0</v>
      </c>
      <c r="L188" s="166"/>
      <c r="M188" s="173">
        <f t="shared" si="23"/>
        <v>0</v>
      </c>
      <c r="N188" s="166"/>
      <c r="O188" s="153" t="str">
        <f t="shared" si="24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G189" s="77"/>
      <c r="H189" s="173"/>
      <c r="I189" s="169"/>
      <c r="J189" s="167" t="str">
        <f t="shared" si="22"/>
        <v xml:space="preserve"> </v>
      </c>
      <c r="K189" s="166">
        <v>0</v>
      </c>
      <c r="L189" s="166"/>
      <c r="M189" s="173">
        <f t="shared" si="23"/>
        <v>0</v>
      </c>
      <c r="N189" s="166"/>
      <c r="O189" s="153" t="str">
        <f t="shared" si="24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173"/>
      <c r="I190" s="169"/>
      <c r="J190" s="167" t="str">
        <f t="shared" si="22"/>
        <v xml:space="preserve"> </v>
      </c>
      <c r="K190" s="166">
        <v>0</v>
      </c>
      <c r="L190" s="166"/>
      <c r="M190" s="173">
        <f t="shared" si="23"/>
        <v>0</v>
      </c>
      <c r="N190" s="166"/>
      <c r="O190" s="153" t="str">
        <f t="shared" si="24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173"/>
      <c r="I191" s="169"/>
      <c r="J191" s="167" t="str">
        <f t="shared" si="22"/>
        <v xml:space="preserve"> </v>
      </c>
      <c r="K191" s="166">
        <v>0</v>
      </c>
      <c r="L191" s="166"/>
      <c r="M191" s="173">
        <f t="shared" si="23"/>
        <v>0</v>
      </c>
      <c r="N191" s="166"/>
      <c r="O191" s="153" t="str">
        <f t="shared" si="24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172"/>
      <c r="I192" s="169"/>
      <c r="J192" s="167" t="str">
        <f t="shared" si="22"/>
        <v xml:space="preserve"> </v>
      </c>
      <c r="K192" s="166">
        <v>0</v>
      </c>
      <c r="L192" s="166"/>
      <c r="M192" s="173">
        <f t="shared" si="23"/>
        <v>0</v>
      </c>
      <c r="N192" s="166"/>
      <c r="O192" s="153" t="str">
        <f t="shared" si="24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172"/>
      <c r="I193" s="169"/>
      <c r="J193" s="167" t="str">
        <f t="shared" si="22"/>
        <v xml:space="preserve"> </v>
      </c>
      <c r="K193" s="166">
        <v>0</v>
      </c>
      <c r="L193" s="166"/>
      <c r="M193" s="173">
        <f t="shared" si="23"/>
        <v>0</v>
      </c>
      <c r="N193" s="166"/>
      <c r="O193" s="153" t="str">
        <f t="shared" si="24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172"/>
      <c r="I194" s="169"/>
      <c r="J194" s="167" t="str">
        <f t="shared" si="22"/>
        <v xml:space="preserve"> </v>
      </c>
      <c r="K194" s="166">
        <v>0</v>
      </c>
      <c r="L194" s="166"/>
      <c r="M194" s="173">
        <f t="shared" si="23"/>
        <v>0</v>
      </c>
      <c r="N194" s="166"/>
      <c r="O194" s="153" t="str">
        <f t="shared" si="24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172"/>
      <c r="I195" s="169"/>
      <c r="J195" s="167" t="str">
        <f t="shared" si="22"/>
        <v xml:space="preserve"> </v>
      </c>
      <c r="K195" s="166">
        <v>0</v>
      </c>
      <c r="L195" s="166"/>
      <c r="M195" s="173">
        <f t="shared" si="23"/>
        <v>0</v>
      </c>
      <c r="N195" s="166"/>
      <c r="O195" s="153" t="str">
        <f t="shared" si="24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172"/>
      <c r="I196" s="169"/>
      <c r="J196" s="167" t="str">
        <f t="shared" si="22"/>
        <v xml:space="preserve"> </v>
      </c>
      <c r="K196" s="166">
        <v>0</v>
      </c>
      <c r="L196" s="166"/>
      <c r="M196" s="173">
        <f t="shared" si="23"/>
        <v>0</v>
      </c>
      <c r="N196" s="166"/>
      <c r="O196" s="153" t="str">
        <f t="shared" si="24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172"/>
      <c r="I197" s="169"/>
      <c r="J197" s="167" t="str">
        <f t="shared" si="22"/>
        <v xml:space="preserve"> </v>
      </c>
      <c r="K197" s="166">
        <v>0</v>
      </c>
      <c r="L197" s="166"/>
      <c r="M197" s="173">
        <f t="shared" si="23"/>
        <v>0</v>
      </c>
      <c r="N197" s="166"/>
      <c r="O197" s="153" t="str">
        <f t="shared" si="24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173"/>
      <c r="I198" s="169"/>
      <c r="J198" s="167" t="str">
        <f t="shared" si="22"/>
        <v xml:space="preserve"> </v>
      </c>
      <c r="K198" s="166">
        <v>0</v>
      </c>
      <c r="L198" s="166"/>
      <c r="M198" s="173">
        <f t="shared" si="23"/>
        <v>0</v>
      </c>
      <c r="N198" s="166"/>
      <c r="O198" s="153" t="str">
        <f t="shared" si="24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173"/>
      <c r="I199" s="169"/>
      <c r="J199" s="167" t="str">
        <f t="shared" si="22"/>
        <v xml:space="preserve"> </v>
      </c>
      <c r="K199" s="166">
        <v>0</v>
      </c>
      <c r="L199" s="166"/>
      <c r="M199" s="173">
        <f t="shared" si="23"/>
        <v>0</v>
      </c>
      <c r="N199" s="166"/>
      <c r="O199" s="153" t="str">
        <f t="shared" si="24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173"/>
      <c r="I200" s="169"/>
      <c r="J200" s="167" t="str">
        <f t="shared" ref="J200:J263" si="30">IF(H200=0," ",I200/H200)</f>
        <v xml:space="preserve"> </v>
      </c>
      <c r="K200" s="166">
        <v>0</v>
      </c>
      <c r="L200" s="166"/>
      <c r="M200" s="173">
        <f t="shared" ref="M200:M263" si="31">SUM(K200:L200)</f>
        <v>0</v>
      </c>
      <c r="N200" s="166"/>
      <c r="O200" s="153" t="str">
        <f t="shared" ref="O200:O263" si="32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G201" s="77"/>
      <c r="H201" s="173"/>
      <c r="I201" s="169"/>
      <c r="J201" s="167" t="str">
        <f t="shared" si="30"/>
        <v xml:space="preserve"> </v>
      </c>
      <c r="K201" s="166">
        <v>0</v>
      </c>
      <c r="L201" s="166"/>
      <c r="M201" s="173">
        <f t="shared" si="31"/>
        <v>0</v>
      </c>
      <c r="N201" s="166"/>
      <c r="O201" s="153" t="str">
        <f t="shared" si="32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173"/>
      <c r="I202" s="169"/>
      <c r="J202" s="167" t="str">
        <f t="shared" si="30"/>
        <v xml:space="preserve"> </v>
      </c>
      <c r="K202" s="166">
        <v>0</v>
      </c>
      <c r="L202" s="166"/>
      <c r="M202" s="173">
        <f t="shared" si="31"/>
        <v>0</v>
      </c>
      <c r="N202" s="166"/>
      <c r="O202" s="153" t="str">
        <f t="shared" si="32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173"/>
      <c r="I203" s="169"/>
      <c r="J203" s="167" t="str">
        <f t="shared" si="30"/>
        <v xml:space="preserve"> </v>
      </c>
      <c r="K203" s="166">
        <v>0</v>
      </c>
      <c r="L203" s="166"/>
      <c r="M203" s="173">
        <f t="shared" si="31"/>
        <v>0</v>
      </c>
      <c r="N203" s="166"/>
      <c r="O203" s="153" t="str">
        <f t="shared" si="32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173"/>
      <c r="I204" s="169"/>
      <c r="J204" s="167" t="str">
        <f t="shared" si="30"/>
        <v xml:space="preserve"> </v>
      </c>
      <c r="K204" s="166">
        <v>0</v>
      </c>
      <c r="L204" s="166"/>
      <c r="M204" s="173">
        <f t="shared" si="31"/>
        <v>0</v>
      </c>
      <c r="N204" s="166"/>
      <c r="O204" s="153" t="str">
        <f t="shared" si="32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173"/>
      <c r="I205" s="169"/>
      <c r="J205" s="167" t="str">
        <f t="shared" si="30"/>
        <v xml:space="preserve"> </v>
      </c>
      <c r="K205" s="166">
        <v>0</v>
      </c>
      <c r="L205" s="166"/>
      <c r="M205" s="173">
        <f t="shared" si="31"/>
        <v>0</v>
      </c>
      <c r="N205" s="166"/>
      <c r="O205" s="153" t="str">
        <f t="shared" si="32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173"/>
      <c r="I206" s="169"/>
      <c r="J206" s="167" t="str">
        <f t="shared" si="30"/>
        <v xml:space="preserve"> </v>
      </c>
      <c r="K206" s="166">
        <v>0</v>
      </c>
      <c r="L206" s="166"/>
      <c r="M206" s="173">
        <f t="shared" si="31"/>
        <v>0</v>
      </c>
      <c r="N206" s="166"/>
      <c r="O206" s="153" t="str">
        <f t="shared" si="32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173"/>
      <c r="I207" s="169"/>
      <c r="J207" s="167" t="str">
        <f t="shared" si="30"/>
        <v xml:space="preserve"> </v>
      </c>
      <c r="K207" s="166">
        <v>0</v>
      </c>
      <c r="L207" s="166"/>
      <c r="M207" s="173">
        <f t="shared" si="31"/>
        <v>0</v>
      </c>
      <c r="N207" s="166"/>
      <c r="O207" s="153" t="str">
        <f t="shared" si="32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173"/>
      <c r="I208" s="169"/>
      <c r="J208" s="167" t="str">
        <f t="shared" si="30"/>
        <v xml:space="preserve"> </v>
      </c>
      <c r="K208" s="166">
        <v>0</v>
      </c>
      <c r="L208" s="166"/>
      <c r="M208" s="173">
        <f t="shared" si="31"/>
        <v>0</v>
      </c>
      <c r="N208" s="166"/>
      <c r="O208" s="153" t="str">
        <f t="shared" si="32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173"/>
      <c r="I209" s="169"/>
      <c r="J209" s="167" t="str">
        <f t="shared" si="30"/>
        <v xml:space="preserve"> </v>
      </c>
      <c r="K209" s="166">
        <v>0</v>
      </c>
      <c r="L209" s="166"/>
      <c r="M209" s="173">
        <f t="shared" si="31"/>
        <v>0</v>
      </c>
      <c r="N209" s="166"/>
      <c r="O209" s="153" t="str">
        <f t="shared" si="32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/>
      <c r="H210" s="173"/>
      <c r="I210" s="169"/>
      <c r="J210" s="167" t="str">
        <f t="shared" si="30"/>
        <v xml:space="preserve"> </v>
      </c>
      <c r="K210" s="166">
        <v>0</v>
      </c>
      <c r="L210" s="166"/>
      <c r="M210" s="173">
        <f t="shared" si="31"/>
        <v>0</v>
      </c>
      <c r="N210" s="166"/>
      <c r="O210" s="153" t="str">
        <f t="shared" si="32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/>
      <c r="H211" s="173"/>
      <c r="I211" s="169"/>
      <c r="J211" s="167" t="str">
        <f t="shared" si="30"/>
        <v xml:space="preserve"> </v>
      </c>
      <c r="K211" s="166">
        <v>0</v>
      </c>
      <c r="L211" s="166"/>
      <c r="M211" s="173">
        <f t="shared" si="31"/>
        <v>0</v>
      </c>
      <c r="N211" s="166"/>
      <c r="O211" s="153" t="str">
        <f t="shared" si="32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173"/>
      <c r="I212" s="169"/>
      <c r="J212" s="167" t="str">
        <f t="shared" si="30"/>
        <v xml:space="preserve"> </v>
      </c>
      <c r="K212" s="166">
        <v>0</v>
      </c>
      <c r="L212" s="166"/>
      <c r="M212" s="173">
        <f t="shared" si="31"/>
        <v>0</v>
      </c>
      <c r="N212" s="166"/>
      <c r="O212" s="153" t="str">
        <f t="shared" si="32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173"/>
      <c r="I213" s="169"/>
      <c r="J213" s="167" t="str">
        <f t="shared" si="30"/>
        <v xml:space="preserve"> </v>
      </c>
      <c r="K213" s="166">
        <v>0</v>
      </c>
      <c r="L213" s="166"/>
      <c r="M213" s="173">
        <f t="shared" si="31"/>
        <v>0</v>
      </c>
      <c r="N213" s="166"/>
      <c r="O213" s="153" t="str">
        <f t="shared" si="32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33">G185+G186+G189+G191+G198+G199+G200+G201+G205+G210</f>
        <v>0</v>
      </c>
      <c r="H214" s="174">
        <f t="shared" si="33"/>
        <v>0</v>
      </c>
      <c r="I214" s="174">
        <f t="shared" si="33"/>
        <v>0</v>
      </c>
      <c r="J214" s="174" t="e">
        <f t="shared" si="33"/>
        <v>#VALUE!</v>
      </c>
      <c r="K214" s="174">
        <f t="shared" si="33"/>
        <v>0</v>
      </c>
      <c r="L214" s="174">
        <f t="shared" si="33"/>
        <v>0</v>
      </c>
      <c r="M214" s="174">
        <f t="shared" si="33"/>
        <v>0</v>
      </c>
      <c r="N214" s="166"/>
      <c r="O214" s="153" t="str">
        <f t="shared" si="32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173"/>
      <c r="I215" s="169"/>
      <c r="J215" s="167" t="str">
        <f t="shared" si="30"/>
        <v xml:space="preserve"> </v>
      </c>
      <c r="K215" s="166">
        <v>0</v>
      </c>
      <c r="L215" s="166"/>
      <c r="M215" s="173">
        <f t="shared" si="31"/>
        <v>0</v>
      </c>
      <c r="N215" s="166"/>
      <c r="O215" s="153" t="str">
        <f t="shared" si="32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173"/>
      <c r="I216" s="169"/>
      <c r="J216" s="167" t="str">
        <f t="shared" si="30"/>
        <v xml:space="preserve"> </v>
      </c>
      <c r="K216" s="166">
        <v>0</v>
      </c>
      <c r="L216" s="166"/>
      <c r="M216" s="173">
        <f t="shared" si="31"/>
        <v>0</v>
      </c>
      <c r="N216" s="166"/>
      <c r="O216" s="153" t="str">
        <f t="shared" si="32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G217" s="77"/>
      <c r="H217" s="173"/>
      <c r="I217" s="169"/>
      <c r="J217" s="167" t="str">
        <f t="shared" si="30"/>
        <v xml:space="preserve"> </v>
      </c>
      <c r="K217" s="166">
        <v>0</v>
      </c>
      <c r="L217" s="166"/>
      <c r="M217" s="173">
        <f t="shared" si="31"/>
        <v>0</v>
      </c>
      <c r="N217" s="166"/>
      <c r="O217" s="153" t="str">
        <f t="shared" si="32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173"/>
      <c r="I218" s="169"/>
      <c r="J218" s="167" t="str">
        <f t="shared" si="30"/>
        <v xml:space="preserve"> </v>
      </c>
      <c r="K218" s="166">
        <v>0</v>
      </c>
      <c r="L218" s="166"/>
      <c r="M218" s="173">
        <f t="shared" si="31"/>
        <v>0</v>
      </c>
      <c r="N218" s="166"/>
      <c r="O218" s="153" t="str">
        <f t="shared" si="32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173"/>
      <c r="I219" s="169"/>
      <c r="J219" s="167" t="str">
        <f t="shared" si="30"/>
        <v xml:space="preserve"> </v>
      </c>
      <c r="K219" s="166">
        <v>0</v>
      </c>
      <c r="L219" s="166"/>
      <c r="M219" s="173">
        <f t="shared" si="31"/>
        <v>0</v>
      </c>
      <c r="N219" s="166"/>
      <c r="O219" s="153" t="str">
        <f t="shared" si="32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173"/>
      <c r="I220" s="169"/>
      <c r="J220" s="167" t="str">
        <f t="shared" si="30"/>
        <v xml:space="preserve"> </v>
      </c>
      <c r="K220" s="166">
        <v>0</v>
      </c>
      <c r="L220" s="166"/>
      <c r="M220" s="173">
        <f t="shared" si="31"/>
        <v>0</v>
      </c>
      <c r="N220" s="166"/>
      <c r="O220" s="153" t="str">
        <f t="shared" si="32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173"/>
      <c r="I221" s="169"/>
      <c r="J221" s="167" t="str">
        <f t="shared" si="30"/>
        <v xml:space="preserve"> </v>
      </c>
      <c r="K221" s="166">
        <v>0</v>
      </c>
      <c r="L221" s="166"/>
      <c r="M221" s="173">
        <f t="shared" si="31"/>
        <v>0</v>
      </c>
      <c r="N221" s="166"/>
      <c r="O221" s="153" t="str">
        <f t="shared" si="32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173"/>
      <c r="I222" s="169"/>
      <c r="J222" s="167" t="str">
        <f t="shared" si="30"/>
        <v xml:space="preserve"> </v>
      </c>
      <c r="K222" s="166">
        <v>0</v>
      </c>
      <c r="L222" s="166"/>
      <c r="M222" s="173">
        <f t="shared" si="31"/>
        <v>0</v>
      </c>
      <c r="N222" s="166"/>
      <c r="O222" s="153" t="str">
        <f t="shared" si="32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34">G215+G217+G219+G220+G222</f>
        <v>0</v>
      </c>
      <c r="H223" s="174">
        <f t="shared" si="34"/>
        <v>0</v>
      </c>
      <c r="I223" s="174">
        <f t="shared" si="34"/>
        <v>0</v>
      </c>
      <c r="J223" s="174" t="e">
        <f t="shared" si="34"/>
        <v>#VALUE!</v>
      </c>
      <c r="K223" s="174">
        <f t="shared" si="34"/>
        <v>0</v>
      </c>
      <c r="L223" s="174">
        <f t="shared" si="34"/>
        <v>0</v>
      </c>
      <c r="M223" s="173">
        <f t="shared" si="31"/>
        <v>0</v>
      </c>
      <c r="N223" s="166"/>
      <c r="O223" s="153" t="str">
        <f t="shared" si="32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173"/>
      <c r="I224" s="169"/>
      <c r="J224" s="167" t="str">
        <f t="shared" si="30"/>
        <v xml:space="preserve"> </v>
      </c>
      <c r="K224" s="166">
        <v>0</v>
      </c>
      <c r="L224" s="166"/>
      <c r="M224" s="173">
        <f t="shared" si="31"/>
        <v>0</v>
      </c>
      <c r="N224" s="166"/>
      <c r="O224" s="153" t="str">
        <f t="shared" si="32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35">SUM(G226:G235)</f>
        <v>0</v>
      </c>
      <c r="H225" s="173">
        <f t="shared" si="35"/>
        <v>0</v>
      </c>
      <c r="I225" s="173">
        <f t="shared" si="35"/>
        <v>0</v>
      </c>
      <c r="J225" s="173">
        <f t="shared" si="35"/>
        <v>0</v>
      </c>
      <c r="K225" s="173">
        <f t="shared" si="35"/>
        <v>0</v>
      </c>
      <c r="L225" s="173">
        <f t="shared" si="35"/>
        <v>0</v>
      </c>
      <c r="M225" s="173">
        <f t="shared" si="35"/>
        <v>0</v>
      </c>
      <c r="N225" s="166"/>
      <c r="O225" s="153" t="str">
        <f t="shared" si="32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172"/>
      <c r="I226" s="169"/>
      <c r="J226" s="167" t="str">
        <f t="shared" si="30"/>
        <v xml:space="preserve"> </v>
      </c>
      <c r="K226" s="166">
        <v>0</v>
      </c>
      <c r="L226" s="166"/>
      <c r="M226" s="173">
        <f t="shared" si="31"/>
        <v>0</v>
      </c>
      <c r="N226" s="166"/>
      <c r="O226" s="153" t="str">
        <f t="shared" si="32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172"/>
      <c r="I227" s="169"/>
      <c r="J227" s="167" t="str">
        <f t="shared" si="30"/>
        <v xml:space="preserve"> </v>
      </c>
      <c r="K227" s="166">
        <v>0</v>
      </c>
      <c r="L227" s="166"/>
      <c r="M227" s="173">
        <f t="shared" si="31"/>
        <v>0</v>
      </c>
      <c r="N227" s="166"/>
      <c r="O227" s="153" t="str">
        <f t="shared" si="32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172"/>
      <c r="I228" s="169"/>
      <c r="J228" s="167" t="str">
        <f t="shared" si="30"/>
        <v xml:space="preserve"> </v>
      </c>
      <c r="K228" s="166">
        <v>0</v>
      </c>
      <c r="L228" s="166"/>
      <c r="M228" s="173">
        <f t="shared" si="31"/>
        <v>0</v>
      </c>
      <c r="N228" s="166"/>
      <c r="O228" s="153" t="str">
        <f t="shared" si="32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172"/>
      <c r="I229" s="169"/>
      <c r="J229" s="167" t="str">
        <f t="shared" si="30"/>
        <v xml:space="preserve"> </v>
      </c>
      <c r="K229" s="166">
        <v>0</v>
      </c>
      <c r="L229" s="166"/>
      <c r="M229" s="173">
        <f t="shared" si="31"/>
        <v>0</v>
      </c>
      <c r="N229" s="166"/>
      <c r="O229" s="153" t="str">
        <f t="shared" si="32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172"/>
      <c r="I230" s="169"/>
      <c r="J230" s="167" t="str">
        <f t="shared" si="30"/>
        <v xml:space="preserve"> </v>
      </c>
      <c r="K230" s="166">
        <v>0</v>
      </c>
      <c r="L230" s="166"/>
      <c r="M230" s="173">
        <f t="shared" si="31"/>
        <v>0</v>
      </c>
      <c r="N230" s="166"/>
      <c r="O230" s="153" t="str">
        <f t="shared" si="32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172"/>
      <c r="I231" s="169"/>
      <c r="J231" s="167" t="str">
        <f t="shared" si="30"/>
        <v xml:space="preserve"> </v>
      </c>
      <c r="K231" s="166">
        <v>0</v>
      </c>
      <c r="L231" s="166"/>
      <c r="M231" s="173">
        <f t="shared" si="31"/>
        <v>0</v>
      </c>
      <c r="N231" s="166"/>
      <c r="O231" s="153" t="str">
        <f t="shared" si="32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172"/>
      <c r="I232" s="169"/>
      <c r="J232" s="167" t="str">
        <f t="shared" si="30"/>
        <v xml:space="preserve"> </v>
      </c>
      <c r="K232" s="166">
        <v>0</v>
      </c>
      <c r="L232" s="166"/>
      <c r="M232" s="173">
        <f t="shared" si="31"/>
        <v>0</v>
      </c>
      <c r="N232" s="166"/>
      <c r="O232" s="153" t="str">
        <f t="shared" si="32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172"/>
      <c r="I233" s="169"/>
      <c r="J233" s="167" t="str">
        <f t="shared" si="30"/>
        <v xml:space="preserve"> </v>
      </c>
      <c r="K233" s="166">
        <v>0</v>
      </c>
      <c r="L233" s="166"/>
      <c r="M233" s="173">
        <f t="shared" si="31"/>
        <v>0</v>
      </c>
      <c r="N233" s="166"/>
      <c r="O233" s="153" t="str">
        <f t="shared" si="32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172"/>
      <c r="I234" s="169"/>
      <c r="J234" s="167" t="str">
        <f t="shared" si="30"/>
        <v xml:space="preserve"> </v>
      </c>
      <c r="K234" s="166">
        <v>0</v>
      </c>
      <c r="L234" s="166"/>
      <c r="M234" s="173">
        <f t="shared" si="31"/>
        <v>0</v>
      </c>
      <c r="N234" s="199"/>
      <c r="O234" s="153" t="str">
        <f t="shared" si="32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172"/>
      <c r="I235" s="169"/>
      <c r="J235" s="167" t="str">
        <f t="shared" si="30"/>
        <v xml:space="preserve"> </v>
      </c>
      <c r="K235" s="166">
        <v>0</v>
      </c>
      <c r="L235" s="166"/>
      <c r="M235" s="173">
        <f t="shared" si="31"/>
        <v>0</v>
      </c>
      <c r="N235" s="166"/>
      <c r="O235" s="153" t="str">
        <f t="shared" si="32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36">SUM(G237:G246)</f>
        <v>0</v>
      </c>
      <c r="H236" s="173">
        <f t="shared" si="36"/>
        <v>0</v>
      </c>
      <c r="I236" s="169"/>
      <c r="J236" s="167" t="str">
        <f t="shared" si="30"/>
        <v xml:space="preserve"> </v>
      </c>
      <c r="K236" s="166">
        <v>0</v>
      </c>
      <c r="L236" s="166"/>
      <c r="M236" s="173">
        <f t="shared" si="31"/>
        <v>0</v>
      </c>
      <c r="N236" s="166"/>
      <c r="O236" s="153" t="str">
        <f t="shared" si="32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172"/>
      <c r="I237" s="169"/>
      <c r="J237" s="167" t="str">
        <f t="shared" si="30"/>
        <v xml:space="preserve"> </v>
      </c>
      <c r="K237" s="166">
        <v>0</v>
      </c>
      <c r="L237" s="166"/>
      <c r="M237" s="173">
        <f t="shared" si="31"/>
        <v>0</v>
      </c>
      <c r="N237" s="166"/>
      <c r="O237" s="153" t="str">
        <f t="shared" si="32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172"/>
      <c r="I238" s="169"/>
      <c r="J238" s="167" t="str">
        <f t="shared" si="30"/>
        <v xml:space="preserve"> </v>
      </c>
      <c r="K238" s="166">
        <v>0</v>
      </c>
      <c r="L238" s="166"/>
      <c r="M238" s="173">
        <f t="shared" si="31"/>
        <v>0</v>
      </c>
      <c r="N238" s="166"/>
      <c r="O238" s="153" t="str">
        <f t="shared" si="32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172"/>
      <c r="I239" s="169"/>
      <c r="J239" s="167" t="str">
        <f t="shared" si="30"/>
        <v xml:space="preserve"> </v>
      </c>
      <c r="K239" s="166">
        <v>0</v>
      </c>
      <c r="L239" s="166"/>
      <c r="M239" s="173">
        <f t="shared" si="31"/>
        <v>0</v>
      </c>
      <c r="N239" s="166"/>
      <c r="O239" s="153" t="str">
        <f t="shared" si="32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172"/>
      <c r="I240" s="169"/>
      <c r="J240" s="167" t="str">
        <f t="shared" si="30"/>
        <v xml:space="preserve"> </v>
      </c>
      <c r="K240" s="166">
        <v>0</v>
      </c>
      <c r="L240" s="166"/>
      <c r="M240" s="173">
        <f t="shared" si="31"/>
        <v>0</v>
      </c>
      <c r="N240" s="166"/>
      <c r="O240" s="153" t="str">
        <f t="shared" si="32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172"/>
      <c r="I241" s="169"/>
      <c r="J241" s="167" t="str">
        <f t="shared" si="30"/>
        <v xml:space="preserve"> </v>
      </c>
      <c r="K241" s="166">
        <v>0</v>
      </c>
      <c r="L241" s="166"/>
      <c r="M241" s="173">
        <f t="shared" si="31"/>
        <v>0</v>
      </c>
      <c r="N241" s="166"/>
      <c r="O241" s="153" t="str">
        <f t="shared" si="32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172"/>
      <c r="I242" s="169"/>
      <c r="J242" s="167" t="str">
        <f t="shared" si="30"/>
        <v xml:space="preserve"> </v>
      </c>
      <c r="K242" s="166">
        <v>0</v>
      </c>
      <c r="L242" s="166"/>
      <c r="M242" s="173">
        <f t="shared" si="31"/>
        <v>0</v>
      </c>
      <c r="N242" s="166"/>
      <c r="O242" s="153" t="str">
        <f t="shared" si="32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9"/>
      <c r="H243" s="172"/>
      <c r="I243" s="169"/>
      <c r="J243" s="167" t="str">
        <f t="shared" si="30"/>
        <v xml:space="preserve"> </v>
      </c>
      <c r="K243" s="166">
        <v>0</v>
      </c>
      <c r="L243" s="166"/>
      <c r="M243" s="173">
        <f t="shared" si="31"/>
        <v>0</v>
      </c>
      <c r="N243" s="166"/>
      <c r="O243" s="153" t="str">
        <f t="shared" si="32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172"/>
      <c r="I244" s="169"/>
      <c r="J244" s="167" t="str">
        <f t="shared" si="30"/>
        <v xml:space="preserve"> </v>
      </c>
      <c r="K244" s="166">
        <v>0</v>
      </c>
      <c r="L244" s="166"/>
      <c r="M244" s="173">
        <f t="shared" si="31"/>
        <v>0</v>
      </c>
      <c r="N244" s="166"/>
      <c r="O244" s="153" t="str">
        <f t="shared" si="32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172"/>
      <c r="I245" s="169"/>
      <c r="J245" s="167" t="str">
        <f t="shared" si="30"/>
        <v xml:space="preserve"> </v>
      </c>
      <c r="K245" s="166">
        <v>0</v>
      </c>
      <c r="L245" s="166"/>
      <c r="M245" s="173">
        <f t="shared" si="31"/>
        <v>0</v>
      </c>
      <c r="N245" s="166"/>
      <c r="O245" s="153" t="str">
        <f t="shared" si="32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172"/>
      <c r="I246" s="169"/>
      <c r="J246" s="167" t="str">
        <f t="shared" si="30"/>
        <v xml:space="preserve"> </v>
      </c>
      <c r="K246" s="166">
        <v>0</v>
      </c>
      <c r="L246" s="166"/>
      <c r="M246" s="173">
        <f t="shared" si="31"/>
        <v>0</v>
      </c>
      <c r="N246" s="166"/>
      <c r="O246" s="153" t="str">
        <f t="shared" si="32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37">G224+G225+G236</f>
        <v>0</v>
      </c>
      <c r="H247" s="174">
        <f t="shared" si="37"/>
        <v>0</v>
      </c>
      <c r="I247" s="169"/>
      <c r="J247" s="167" t="str">
        <f t="shared" si="30"/>
        <v xml:space="preserve"> </v>
      </c>
      <c r="K247" s="166">
        <v>0</v>
      </c>
      <c r="L247" s="166"/>
      <c r="M247" s="173">
        <f t="shared" si="31"/>
        <v>0</v>
      </c>
      <c r="N247" s="166"/>
      <c r="O247" s="153" t="str">
        <f t="shared" si="32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173"/>
      <c r="I248" s="169"/>
      <c r="J248" s="167" t="str">
        <f t="shared" si="30"/>
        <v xml:space="preserve"> </v>
      </c>
      <c r="K248" s="166">
        <v>0</v>
      </c>
      <c r="L248" s="166"/>
      <c r="M248" s="173">
        <f t="shared" si="31"/>
        <v>0</v>
      </c>
      <c r="N248" s="166"/>
      <c r="O248" s="153" t="str">
        <f t="shared" si="32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38">SUM(G250:G259)</f>
        <v>0</v>
      </c>
      <c r="H249" s="173">
        <f t="shared" si="38"/>
        <v>0</v>
      </c>
      <c r="I249" s="169"/>
      <c r="J249" s="167" t="str">
        <f t="shared" si="30"/>
        <v xml:space="preserve"> </v>
      </c>
      <c r="K249" s="166">
        <v>0</v>
      </c>
      <c r="L249" s="166"/>
      <c r="M249" s="173">
        <f t="shared" si="31"/>
        <v>0</v>
      </c>
      <c r="N249" s="166"/>
      <c r="O249" s="153" t="str">
        <f t="shared" si="32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172"/>
      <c r="I250" s="169"/>
      <c r="J250" s="167" t="str">
        <f t="shared" si="30"/>
        <v xml:space="preserve"> </v>
      </c>
      <c r="K250" s="166">
        <v>0</v>
      </c>
      <c r="L250" s="166"/>
      <c r="M250" s="173">
        <f t="shared" si="31"/>
        <v>0</v>
      </c>
      <c r="N250" s="166"/>
      <c r="O250" s="153" t="str">
        <f t="shared" si="32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172"/>
      <c r="I251" s="169"/>
      <c r="J251" s="167" t="str">
        <f t="shared" si="30"/>
        <v xml:space="preserve"> </v>
      </c>
      <c r="K251" s="166">
        <v>0</v>
      </c>
      <c r="L251" s="166"/>
      <c r="M251" s="173">
        <f t="shared" si="31"/>
        <v>0</v>
      </c>
      <c r="N251" s="166"/>
      <c r="O251" s="153" t="str">
        <f t="shared" si="32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172"/>
      <c r="I252" s="169"/>
      <c r="J252" s="167" t="str">
        <f t="shared" si="30"/>
        <v xml:space="preserve"> </v>
      </c>
      <c r="K252" s="166">
        <v>0</v>
      </c>
      <c r="L252" s="166"/>
      <c r="M252" s="173">
        <f t="shared" si="31"/>
        <v>0</v>
      </c>
      <c r="N252" s="166"/>
      <c r="O252" s="153" t="str">
        <f t="shared" si="32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172"/>
      <c r="I253" s="169"/>
      <c r="J253" s="167" t="str">
        <f t="shared" si="30"/>
        <v xml:space="preserve"> </v>
      </c>
      <c r="K253" s="166">
        <v>0</v>
      </c>
      <c r="L253" s="166"/>
      <c r="M253" s="173">
        <f t="shared" si="31"/>
        <v>0</v>
      </c>
      <c r="N253" s="166"/>
      <c r="O253" s="153" t="str">
        <f t="shared" si="32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172"/>
      <c r="I254" s="169"/>
      <c r="J254" s="167" t="str">
        <f t="shared" si="30"/>
        <v xml:space="preserve"> </v>
      </c>
      <c r="K254" s="166">
        <v>0</v>
      </c>
      <c r="L254" s="166"/>
      <c r="M254" s="173">
        <f t="shared" si="31"/>
        <v>0</v>
      </c>
      <c r="N254" s="166"/>
      <c r="O254" s="153" t="str">
        <f t="shared" si="32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172"/>
      <c r="I255" s="169"/>
      <c r="J255" s="167" t="str">
        <f t="shared" si="30"/>
        <v xml:space="preserve"> </v>
      </c>
      <c r="K255" s="166">
        <v>0</v>
      </c>
      <c r="L255" s="166"/>
      <c r="M255" s="173">
        <f t="shared" si="31"/>
        <v>0</v>
      </c>
      <c r="N255" s="166"/>
      <c r="O255" s="153" t="str">
        <f t="shared" si="32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172"/>
      <c r="I256" s="169"/>
      <c r="J256" s="167" t="str">
        <f t="shared" si="30"/>
        <v xml:space="preserve"> </v>
      </c>
      <c r="K256" s="166">
        <v>0</v>
      </c>
      <c r="L256" s="166"/>
      <c r="M256" s="173">
        <f t="shared" si="31"/>
        <v>0</v>
      </c>
      <c r="N256" s="166"/>
      <c r="O256" s="153" t="str">
        <f t="shared" si="32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172"/>
      <c r="I257" s="169"/>
      <c r="J257" s="167" t="str">
        <f t="shared" si="30"/>
        <v xml:space="preserve"> </v>
      </c>
      <c r="K257" s="166">
        <v>0</v>
      </c>
      <c r="L257" s="166"/>
      <c r="M257" s="173">
        <f t="shared" si="31"/>
        <v>0</v>
      </c>
      <c r="N257" s="166"/>
      <c r="O257" s="153" t="str">
        <f t="shared" si="32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172"/>
      <c r="I258" s="169"/>
      <c r="J258" s="167" t="str">
        <f t="shared" si="30"/>
        <v xml:space="preserve"> </v>
      </c>
      <c r="K258" s="166">
        <v>0</v>
      </c>
      <c r="L258" s="166"/>
      <c r="M258" s="173">
        <f t="shared" si="31"/>
        <v>0</v>
      </c>
      <c r="N258" s="166"/>
      <c r="O258" s="153" t="str">
        <f t="shared" si="32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172"/>
      <c r="I259" s="169"/>
      <c r="J259" s="167" t="str">
        <f t="shared" si="30"/>
        <v xml:space="preserve"> </v>
      </c>
      <c r="K259" s="166">
        <v>0</v>
      </c>
      <c r="L259" s="166"/>
      <c r="M259" s="173">
        <f t="shared" si="31"/>
        <v>0</v>
      </c>
      <c r="N259" s="166"/>
      <c r="O259" s="153" t="str">
        <f t="shared" si="32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39">SUM(G261:G270)</f>
        <v>0</v>
      </c>
      <c r="H260" s="173">
        <f t="shared" si="39"/>
        <v>0</v>
      </c>
      <c r="I260" s="169"/>
      <c r="J260" s="167" t="str">
        <f t="shared" si="30"/>
        <v xml:space="preserve"> </v>
      </c>
      <c r="K260" s="166">
        <v>0</v>
      </c>
      <c r="L260" s="166"/>
      <c r="M260" s="173">
        <f t="shared" si="31"/>
        <v>0</v>
      </c>
      <c r="N260" s="166"/>
      <c r="O260" s="153" t="str">
        <f t="shared" si="32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172"/>
      <c r="I261" s="169"/>
      <c r="J261" s="167" t="str">
        <f t="shared" si="30"/>
        <v xml:space="preserve"> </v>
      </c>
      <c r="K261" s="166">
        <v>0</v>
      </c>
      <c r="L261" s="166"/>
      <c r="M261" s="173">
        <f t="shared" si="31"/>
        <v>0</v>
      </c>
      <c r="N261" s="166"/>
      <c r="O261" s="153" t="str">
        <f t="shared" si="32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172"/>
      <c r="I262" s="169"/>
      <c r="J262" s="167" t="str">
        <f t="shared" si="30"/>
        <v xml:space="preserve"> </v>
      </c>
      <c r="K262" s="166">
        <v>0</v>
      </c>
      <c r="L262" s="166"/>
      <c r="M262" s="173">
        <f t="shared" si="31"/>
        <v>0</v>
      </c>
      <c r="N262" s="166"/>
      <c r="O262" s="153" t="str">
        <f t="shared" si="32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172"/>
      <c r="I263" s="169"/>
      <c r="J263" s="167" t="str">
        <f t="shared" si="30"/>
        <v xml:space="preserve"> </v>
      </c>
      <c r="K263" s="166">
        <v>0</v>
      </c>
      <c r="L263" s="166"/>
      <c r="M263" s="173">
        <f t="shared" si="31"/>
        <v>0</v>
      </c>
      <c r="N263" s="166"/>
      <c r="O263" s="153" t="str">
        <f t="shared" si="32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172"/>
      <c r="I264" s="169"/>
      <c r="J264" s="167" t="str">
        <f t="shared" ref="J264:J271" si="40">IF(H264=0," ",I264/H264)</f>
        <v xml:space="preserve"> </v>
      </c>
      <c r="K264" s="166">
        <v>0</v>
      </c>
      <c r="L264" s="166"/>
      <c r="M264" s="173">
        <f t="shared" ref="M264:M271" si="41">SUM(K264:L264)</f>
        <v>0</v>
      </c>
      <c r="N264" s="166"/>
      <c r="O264" s="153" t="str">
        <f t="shared" ref="O264:O272" si="42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172"/>
      <c r="I265" s="169"/>
      <c r="J265" s="167" t="str">
        <f t="shared" si="40"/>
        <v xml:space="preserve"> </v>
      </c>
      <c r="K265" s="166">
        <v>0</v>
      </c>
      <c r="L265" s="166"/>
      <c r="M265" s="173">
        <f t="shared" si="41"/>
        <v>0</v>
      </c>
      <c r="N265" s="166"/>
      <c r="O265" s="153" t="str">
        <f t="shared" si="42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172"/>
      <c r="I266" s="169"/>
      <c r="J266" s="167" t="str">
        <f t="shared" si="40"/>
        <v xml:space="preserve"> </v>
      </c>
      <c r="K266" s="166">
        <v>0</v>
      </c>
      <c r="L266" s="166"/>
      <c r="M266" s="173">
        <f t="shared" si="41"/>
        <v>0</v>
      </c>
      <c r="N266" s="166"/>
      <c r="O266" s="153" t="str">
        <f t="shared" si="42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172"/>
      <c r="I267" s="169"/>
      <c r="J267" s="167" t="str">
        <f t="shared" si="40"/>
        <v xml:space="preserve"> </v>
      </c>
      <c r="K267" s="166">
        <v>0</v>
      </c>
      <c r="L267" s="166"/>
      <c r="M267" s="173">
        <f t="shared" si="41"/>
        <v>0</v>
      </c>
      <c r="N267" s="166"/>
      <c r="O267" s="153" t="str">
        <f t="shared" si="42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172"/>
      <c r="I268" s="169"/>
      <c r="J268" s="167" t="str">
        <f t="shared" si="40"/>
        <v xml:space="preserve"> </v>
      </c>
      <c r="K268" s="166">
        <v>0</v>
      </c>
      <c r="L268" s="166"/>
      <c r="M268" s="173">
        <f t="shared" si="41"/>
        <v>0</v>
      </c>
      <c r="N268" s="166"/>
      <c r="O268" s="153" t="str">
        <f t="shared" si="42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172"/>
      <c r="I269" s="169"/>
      <c r="J269" s="167" t="str">
        <f t="shared" si="40"/>
        <v xml:space="preserve"> </v>
      </c>
      <c r="K269" s="166">
        <v>0</v>
      </c>
      <c r="L269" s="166"/>
      <c r="M269" s="173">
        <f t="shared" si="41"/>
        <v>0</v>
      </c>
      <c r="N269" s="166"/>
      <c r="O269" s="153" t="str">
        <f t="shared" si="42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172"/>
      <c r="I270" s="169"/>
      <c r="J270" s="167" t="str">
        <f t="shared" si="40"/>
        <v xml:space="preserve"> </v>
      </c>
      <c r="K270" s="166">
        <v>0</v>
      </c>
      <c r="L270" s="166"/>
      <c r="M270" s="173">
        <f t="shared" si="41"/>
        <v>0</v>
      </c>
      <c r="N270" s="166"/>
      <c r="O270" s="153" t="str">
        <f t="shared" si="42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43">G248+G249+G260</f>
        <v>0</v>
      </c>
      <c r="H271" s="174">
        <f t="shared" si="43"/>
        <v>0</v>
      </c>
      <c r="I271" s="169"/>
      <c r="J271" s="167" t="str">
        <f t="shared" si="40"/>
        <v xml:space="preserve"> </v>
      </c>
      <c r="K271" s="166">
        <v>0</v>
      </c>
      <c r="L271" s="166"/>
      <c r="M271" s="173">
        <f t="shared" si="41"/>
        <v>0</v>
      </c>
      <c r="N271" s="166"/>
      <c r="O271" s="153" t="str">
        <f t="shared" si="42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2525</v>
      </c>
      <c r="G272" s="78">
        <f t="shared" ref="G272:N272" si="44">G50+G86+G184+G214+G223+G247+G271</f>
        <v>-2525</v>
      </c>
      <c r="H272" s="174">
        <f t="shared" si="44"/>
        <v>0</v>
      </c>
      <c r="I272" s="174">
        <f t="shared" si="44"/>
        <v>0</v>
      </c>
      <c r="J272" s="174" t="e">
        <f t="shared" si="44"/>
        <v>#VALUE!</v>
      </c>
      <c r="K272" s="174">
        <v>1958</v>
      </c>
      <c r="L272" s="174">
        <f t="shared" si="44"/>
        <v>0</v>
      </c>
      <c r="M272" s="174">
        <f t="shared" si="44"/>
        <v>1958</v>
      </c>
      <c r="N272" s="174">
        <f t="shared" si="44"/>
        <v>1370</v>
      </c>
      <c r="O272" s="153">
        <f t="shared" si="42"/>
        <v>0.69969356486210421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95" t="s">
        <v>4</v>
      </c>
      <c r="D276" s="95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46"/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46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46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46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46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46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46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46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46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46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46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46"/>
    </row>
    <row r="289" spans="1:10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46"/>
    </row>
    <row r="290" spans="1:10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47"/>
    </row>
    <row r="291" spans="1:10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J291"/>
    </row>
    <row r="292" spans="1:10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46"/>
    </row>
    <row r="293" spans="1:10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46"/>
    </row>
    <row r="294" spans="1:10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46"/>
    </row>
    <row r="295" spans="1:10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J295"/>
    </row>
    <row r="296" spans="1:10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J296"/>
    </row>
    <row r="297" spans="1:10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J297"/>
    </row>
    <row r="298" spans="1:10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/>
      <c r="G298" s="47"/>
    </row>
    <row r="299" spans="1:10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47"/>
    </row>
    <row r="300" spans="1:10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47"/>
    </row>
    <row r="301" spans="1:10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47"/>
    </row>
    <row r="302" spans="1:10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47"/>
    </row>
    <row r="303" spans="1:10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47"/>
    </row>
    <row r="304" spans="1:10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47"/>
    </row>
    <row r="305" spans="1:10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46"/>
    </row>
    <row r="306" spans="1:10" hidden="1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46"/>
    </row>
    <row r="307" spans="1:10" hidden="1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46"/>
    </row>
    <row r="308" spans="1:10" hidden="1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48"/>
      <c r="I308"/>
      <c r="J308"/>
    </row>
    <row r="309" spans="1:10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46"/>
    </row>
    <row r="310" spans="1:10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46"/>
    </row>
    <row r="311" spans="1:10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48"/>
      <c r="I311"/>
      <c r="J311"/>
    </row>
    <row r="312" spans="1:10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46"/>
    </row>
    <row r="313" spans="1:10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46"/>
    </row>
    <row r="314" spans="1:10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46"/>
    </row>
    <row r="315" spans="1:10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47"/>
    </row>
    <row r="316" spans="1:10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46"/>
    </row>
    <row r="317" spans="1:10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49"/>
    </row>
    <row r="318" spans="1:10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47"/>
    </row>
    <row r="319" spans="1:10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46"/>
    </row>
    <row r="320" spans="1:10" hidden="1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46"/>
    </row>
    <row r="321" spans="1:13" hidden="1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47"/>
    </row>
    <row r="322" spans="1:13" hidden="1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0</v>
      </c>
      <c r="G322" s="48"/>
      <c r="I322"/>
      <c r="J322"/>
    </row>
    <row r="323" spans="1:13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46"/>
    </row>
    <row r="324" spans="1:13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46"/>
    </row>
    <row r="325" spans="1:13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48"/>
      <c r="I325"/>
      <c r="J325"/>
    </row>
    <row r="326" spans="1:13" hidden="1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/>
      <c r="G326" s="46"/>
    </row>
    <row r="327" spans="1:13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46"/>
    </row>
    <row r="328" spans="1:13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46"/>
    </row>
    <row r="329" spans="1:13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47"/>
    </row>
    <row r="330" spans="1:13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47"/>
    </row>
    <row r="331" spans="1:13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46"/>
    </row>
    <row r="332" spans="1:13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47"/>
    </row>
    <row r="333" spans="1:13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47"/>
    </row>
    <row r="334" spans="1:13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47"/>
    </row>
    <row r="335" spans="1:13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46"/>
    </row>
    <row r="336" spans="1:13" ht="25.5" hidden="1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0</v>
      </c>
      <c r="G336" s="48"/>
      <c r="H336">
        <f>H326+H327+H328+H331+H335</f>
        <v>0</v>
      </c>
      <c r="I336">
        <f t="shared" ref="I336:M336" si="45">I326+I327+I328+I331+I335</f>
        <v>0</v>
      </c>
      <c r="J336">
        <f t="shared" si="45"/>
        <v>0</v>
      </c>
      <c r="K336">
        <f t="shared" si="45"/>
        <v>0</v>
      </c>
      <c r="L336">
        <f t="shared" si="45"/>
        <v>0</v>
      </c>
      <c r="M336">
        <f t="shared" si="45"/>
        <v>0</v>
      </c>
    </row>
    <row r="337" spans="1:10" hidden="1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0</v>
      </c>
      <c r="G337" s="48"/>
      <c r="I337"/>
      <c r="J337"/>
    </row>
    <row r="338" spans="1:10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50"/>
    </row>
    <row r="339" spans="1:10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50"/>
    </row>
    <row r="340" spans="1:10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50"/>
    </row>
    <row r="341" spans="1:10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50"/>
    </row>
    <row r="342" spans="1:10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50"/>
    </row>
    <row r="343" spans="1:10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50"/>
    </row>
    <row r="344" spans="1:10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50"/>
    </row>
    <row r="345" spans="1:10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50"/>
    </row>
    <row r="346" spans="1:10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50"/>
    </row>
    <row r="347" spans="1:10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50"/>
    </row>
    <row r="348" spans="1:10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50"/>
    </row>
    <row r="349" spans="1:10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50"/>
    </row>
    <row r="350" spans="1:10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50"/>
    </row>
    <row r="351" spans="1:10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50"/>
    </row>
    <row r="352" spans="1:10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50"/>
    </row>
    <row r="353" spans="1:7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50"/>
    </row>
    <row r="354" spans="1:7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50"/>
    </row>
    <row r="355" spans="1:7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50"/>
    </row>
    <row r="356" spans="1:7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51"/>
    </row>
    <row r="357" spans="1:7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50"/>
    </row>
    <row r="358" spans="1:7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50"/>
    </row>
    <row r="359" spans="1:7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50"/>
    </row>
    <row r="360" spans="1:7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50"/>
    </row>
    <row r="361" spans="1:7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47"/>
    </row>
    <row r="362" spans="1:7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50"/>
    </row>
    <row r="363" spans="1:7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50"/>
    </row>
    <row r="364" spans="1:7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50"/>
    </row>
    <row r="365" spans="1:7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50"/>
    </row>
    <row r="366" spans="1:7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50"/>
    </row>
    <row r="367" spans="1:7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50"/>
    </row>
    <row r="368" spans="1:7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50"/>
    </row>
    <row r="369" spans="1:7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50"/>
    </row>
    <row r="370" spans="1:7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52"/>
    </row>
    <row r="371" spans="1:7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50"/>
    </row>
    <row r="372" spans="1:7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50"/>
    </row>
    <row r="373" spans="1:7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50"/>
    </row>
    <row r="374" spans="1:7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50"/>
    </row>
    <row r="375" spans="1:7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50"/>
    </row>
    <row r="376" spans="1:7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50"/>
    </row>
    <row r="377" spans="1:7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50"/>
    </row>
    <row r="378" spans="1:7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50"/>
    </row>
    <row r="379" spans="1:7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50"/>
    </row>
    <row r="380" spans="1:7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50"/>
    </row>
    <row r="381" spans="1:7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50"/>
    </row>
    <row r="382" spans="1:7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50"/>
    </row>
    <row r="383" spans="1:7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50"/>
    </row>
    <row r="384" spans="1:7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50"/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50"/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52"/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50"/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50"/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50"/>
    </row>
    <row r="390" spans="1:15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>
        <f>SUM(F391:F415)</f>
        <v>1340</v>
      </c>
      <c r="G390" s="61">
        <f t="shared" ref="G390:N390" si="46">SUM(G391:G415)</f>
        <v>-483</v>
      </c>
      <c r="H390" s="176">
        <f t="shared" si="46"/>
        <v>857</v>
      </c>
      <c r="I390" s="176">
        <f t="shared" si="46"/>
        <v>809</v>
      </c>
      <c r="J390" s="176">
        <f t="shared" si="46"/>
        <v>4.7176470588235295</v>
      </c>
      <c r="K390" s="176">
        <v>660</v>
      </c>
      <c r="L390" s="176"/>
      <c r="M390" s="176">
        <f t="shared" si="46"/>
        <v>660</v>
      </c>
      <c r="N390" s="176">
        <f t="shared" si="46"/>
        <v>200</v>
      </c>
      <c r="O390" s="153">
        <f t="shared" ref="O390:O453" si="47">IF(M390=0," ",N390/M390)</f>
        <v>0.30303030303030304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76"/>
      <c r="I391" s="169"/>
      <c r="J391" s="175" t="str">
        <f t="shared" ref="J391:J453" si="48">IF(H391=0," ",I391/H391)</f>
        <v xml:space="preserve"> </v>
      </c>
      <c r="K391" s="169">
        <v>0</v>
      </c>
      <c r="L391" s="169"/>
      <c r="M391" s="173">
        <f t="shared" ref="M391:M453" si="49">SUM(K391:L391)</f>
        <v>0</v>
      </c>
      <c r="N391" s="169"/>
      <c r="O391" s="153" t="str">
        <f t="shared" si="47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76"/>
      <c r="I392" s="169"/>
      <c r="J392" s="175" t="str">
        <f t="shared" si="48"/>
        <v xml:space="preserve"> </v>
      </c>
      <c r="K392" s="169">
        <v>0</v>
      </c>
      <c r="L392" s="169"/>
      <c r="M392" s="173">
        <f t="shared" si="49"/>
        <v>0</v>
      </c>
      <c r="N392" s="169"/>
      <c r="O392" s="153" t="str">
        <f t="shared" si="47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76"/>
      <c r="I393" s="169"/>
      <c r="J393" s="175" t="str">
        <f t="shared" si="48"/>
        <v xml:space="preserve"> </v>
      </c>
      <c r="K393" s="169">
        <v>0</v>
      </c>
      <c r="L393" s="169"/>
      <c r="M393" s="173">
        <f t="shared" si="49"/>
        <v>0</v>
      </c>
      <c r="N393" s="169"/>
      <c r="O393" s="153" t="str">
        <f t="shared" si="47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76"/>
      <c r="I394" s="169"/>
      <c r="J394" s="175" t="str">
        <f t="shared" si="48"/>
        <v xml:space="preserve"> </v>
      </c>
      <c r="K394" s="169">
        <v>0</v>
      </c>
      <c r="L394" s="169"/>
      <c r="M394" s="173">
        <f t="shared" si="49"/>
        <v>0</v>
      </c>
      <c r="N394" s="169"/>
      <c r="O394" s="153" t="str">
        <f t="shared" si="47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76"/>
      <c r="I395" s="169"/>
      <c r="J395" s="175" t="str">
        <f t="shared" si="48"/>
        <v xml:space="preserve"> </v>
      </c>
      <c r="K395" s="169">
        <v>0</v>
      </c>
      <c r="L395" s="169"/>
      <c r="M395" s="173">
        <f t="shared" si="49"/>
        <v>0</v>
      </c>
      <c r="N395" s="169"/>
      <c r="O395" s="153" t="str">
        <f t="shared" si="47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76"/>
      <c r="I396" s="169"/>
      <c r="J396" s="175" t="str">
        <f t="shared" si="48"/>
        <v xml:space="preserve"> </v>
      </c>
      <c r="K396" s="169">
        <v>0</v>
      </c>
      <c r="L396" s="169"/>
      <c r="M396" s="173">
        <f t="shared" si="49"/>
        <v>0</v>
      </c>
      <c r="N396" s="169"/>
      <c r="O396" s="153" t="str">
        <f t="shared" si="47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76"/>
      <c r="I397" s="169"/>
      <c r="J397" s="175" t="str">
        <f t="shared" si="48"/>
        <v xml:space="preserve"> </v>
      </c>
      <c r="K397" s="169">
        <v>0</v>
      </c>
      <c r="L397" s="169"/>
      <c r="M397" s="173">
        <f t="shared" si="49"/>
        <v>0</v>
      </c>
      <c r="N397" s="169"/>
      <c r="O397" s="153" t="str">
        <f t="shared" si="47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76"/>
      <c r="I398" s="169"/>
      <c r="J398" s="175" t="str">
        <f t="shared" si="48"/>
        <v xml:space="preserve"> </v>
      </c>
      <c r="K398" s="169">
        <v>0</v>
      </c>
      <c r="L398" s="169"/>
      <c r="M398" s="173">
        <f t="shared" si="49"/>
        <v>0</v>
      </c>
      <c r="N398" s="169"/>
      <c r="O398" s="153" t="str">
        <f t="shared" si="47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76"/>
      <c r="I399" s="169"/>
      <c r="J399" s="175" t="str">
        <f t="shared" si="48"/>
        <v xml:space="preserve"> </v>
      </c>
      <c r="K399" s="169">
        <v>0</v>
      </c>
      <c r="L399" s="169"/>
      <c r="M399" s="173">
        <f t="shared" si="49"/>
        <v>0</v>
      </c>
      <c r="N399" s="169"/>
      <c r="O399" s="153" t="str">
        <f t="shared" si="47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76"/>
      <c r="I400" s="169"/>
      <c r="J400" s="175" t="str">
        <f t="shared" si="48"/>
        <v xml:space="preserve"> </v>
      </c>
      <c r="K400" s="169">
        <v>0</v>
      </c>
      <c r="L400" s="169"/>
      <c r="M400" s="173">
        <f t="shared" si="49"/>
        <v>0</v>
      </c>
      <c r="N400" s="169"/>
      <c r="O400" s="153" t="str">
        <f t="shared" si="47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76"/>
      <c r="I401" s="169"/>
      <c r="J401" s="175" t="str">
        <f t="shared" si="48"/>
        <v xml:space="preserve"> </v>
      </c>
      <c r="K401" s="169">
        <v>0</v>
      </c>
      <c r="L401" s="169"/>
      <c r="M401" s="173">
        <f t="shared" si="49"/>
        <v>0</v>
      </c>
      <c r="N401" s="169"/>
      <c r="O401" s="153" t="str">
        <f t="shared" si="47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76"/>
      <c r="I402" s="169"/>
      <c r="J402" s="175" t="str">
        <f t="shared" si="48"/>
        <v xml:space="preserve"> </v>
      </c>
      <c r="K402" s="169">
        <v>0</v>
      </c>
      <c r="L402" s="169"/>
      <c r="M402" s="173">
        <f t="shared" si="49"/>
        <v>0</v>
      </c>
      <c r="N402" s="169"/>
      <c r="O402" s="153" t="str">
        <f t="shared" si="47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76"/>
      <c r="I403" s="169"/>
      <c r="J403" s="175" t="str">
        <f t="shared" si="48"/>
        <v xml:space="preserve"> </v>
      </c>
      <c r="K403" s="169">
        <v>0</v>
      </c>
      <c r="L403" s="169"/>
      <c r="M403" s="173">
        <f t="shared" si="49"/>
        <v>0</v>
      </c>
      <c r="N403" s="169"/>
      <c r="O403" s="153" t="str">
        <f t="shared" si="47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76"/>
      <c r="I404" s="169"/>
      <c r="J404" s="175" t="str">
        <f t="shared" si="48"/>
        <v xml:space="preserve"> </v>
      </c>
      <c r="K404" s="169">
        <v>0</v>
      </c>
      <c r="L404" s="169"/>
      <c r="M404" s="173">
        <f t="shared" si="49"/>
        <v>0</v>
      </c>
      <c r="N404" s="169"/>
      <c r="O404" s="153" t="str">
        <f t="shared" si="47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76"/>
      <c r="I405" s="169"/>
      <c r="J405" s="175" t="str">
        <f t="shared" si="48"/>
        <v xml:space="preserve"> </v>
      </c>
      <c r="K405" s="169">
        <v>0</v>
      </c>
      <c r="L405" s="169"/>
      <c r="M405" s="173">
        <f t="shared" si="49"/>
        <v>0</v>
      </c>
      <c r="N405" s="169"/>
      <c r="O405" s="153" t="str">
        <f t="shared" si="47"/>
        <v xml:space="preserve"> </v>
      </c>
    </row>
    <row r="406" spans="1:15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>
        <v>20</v>
      </c>
      <c r="H406" s="176">
        <v>20</v>
      </c>
      <c r="I406" s="169">
        <v>20</v>
      </c>
      <c r="J406" s="175">
        <f t="shared" si="48"/>
        <v>1</v>
      </c>
      <c r="K406" s="169">
        <v>20</v>
      </c>
      <c r="L406" s="169"/>
      <c r="M406" s="173">
        <f t="shared" si="49"/>
        <v>20</v>
      </c>
      <c r="N406" s="169"/>
      <c r="O406" s="153">
        <f t="shared" si="47"/>
        <v>0</v>
      </c>
    </row>
    <row r="407" spans="1:15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76"/>
      <c r="I407" s="169"/>
      <c r="J407" s="175" t="str">
        <f t="shared" si="48"/>
        <v xml:space="preserve"> </v>
      </c>
      <c r="K407" s="169">
        <v>100</v>
      </c>
      <c r="L407" s="169"/>
      <c r="M407" s="173">
        <f t="shared" si="49"/>
        <v>100</v>
      </c>
      <c r="N407" s="169">
        <v>50</v>
      </c>
      <c r="O407" s="153">
        <f t="shared" si="47"/>
        <v>0.5</v>
      </c>
    </row>
    <row r="408" spans="1:15" ht="25.5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>
        <v>1280</v>
      </c>
      <c r="G408" s="61">
        <v>-1110</v>
      </c>
      <c r="H408" s="173">
        <f>SUM(F408:G408)</f>
        <v>170</v>
      </c>
      <c r="I408" s="169">
        <v>122</v>
      </c>
      <c r="J408" s="175">
        <f t="shared" si="48"/>
        <v>0.71764705882352942</v>
      </c>
      <c r="K408" s="169">
        <v>500</v>
      </c>
      <c r="L408" s="169">
        <v>-40</v>
      </c>
      <c r="M408" s="173">
        <f t="shared" si="49"/>
        <v>460</v>
      </c>
      <c r="N408" s="169">
        <v>107</v>
      </c>
      <c r="O408" s="153">
        <f t="shared" si="47"/>
        <v>0.2326086956521739</v>
      </c>
    </row>
    <row r="409" spans="1:15" ht="25.5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73"/>
      <c r="I409" s="169"/>
      <c r="J409" s="175" t="str">
        <f t="shared" si="48"/>
        <v xml:space="preserve"> </v>
      </c>
      <c r="K409" s="169">
        <v>0</v>
      </c>
      <c r="L409" s="169"/>
      <c r="M409" s="173">
        <f t="shared" si="49"/>
        <v>0</v>
      </c>
      <c r="N409" s="169"/>
      <c r="O409" s="153" t="str">
        <f t="shared" si="47"/>
        <v xml:space="preserve"> </v>
      </c>
    </row>
    <row r="410" spans="1:15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73"/>
      <c r="I410" s="169"/>
      <c r="J410" s="175" t="str">
        <f t="shared" si="48"/>
        <v xml:space="preserve"> </v>
      </c>
      <c r="K410" s="169">
        <v>0</v>
      </c>
      <c r="L410" s="169"/>
      <c r="M410" s="173">
        <f t="shared" si="49"/>
        <v>0</v>
      </c>
      <c r="N410" s="169"/>
      <c r="O410" s="153" t="str">
        <f t="shared" si="47"/>
        <v xml:space="preserve"> </v>
      </c>
    </row>
    <row r="411" spans="1:15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>
        <v>60</v>
      </c>
      <c r="G411" s="61">
        <v>-60</v>
      </c>
      <c r="H411" s="173">
        <f t="shared" ref="H411" si="50">SUM(F411:G411)</f>
        <v>0</v>
      </c>
      <c r="I411" s="169"/>
      <c r="J411" s="175" t="str">
        <f t="shared" si="48"/>
        <v xml:space="preserve"> </v>
      </c>
      <c r="K411" s="169">
        <v>0</v>
      </c>
      <c r="L411" s="169"/>
      <c r="M411" s="173">
        <f t="shared" si="49"/>
        <v>0</v>
      </c>
      <c r="N411" s="169"/>
      <c r="O411" s="153" t="str">
        <f t="shared" si="47"/>
        <v xml:space="preserve"> </v>
      </c>
    </row>
    <row r="412" spans="1:15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73"/>
      <c r="I412" s="169"/>
      <c r="J412" s="175" t="str">
        <f t="shared" si="48"/>
        <v xml:space="preserve"> </v>
      </c>
      <c r="K412" s="169">
        <v>0</v>
      </c>
      <c r="L412" s="169"/>
      <c r="M412" s="173">
        <f t="shared" si="49"/>
        <v>0</v>
      </c>
      <c r="N412" s="169"/>
      <c r="O412" s="153" t="str">
        <f t="shared" si="47"/>
        <v xml:space="preserve"> </v>
      </c>
    </row>
    <row r="413" spans="1:15" ht="25.5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>
        <v>25</v>
      </c>
      <c r="H413" s="176">
        <v>25</v>
      </c>
      <c r="I413" s="169">
        <v>25</v>
      </c>
      <c r="J413" s="175">
        <f t="shared" si="48"/>
        <v>1</v>
      </c>
      <c r="K413" s="169">
        <v>0</v>
      </c>
      <c r="L413" s="169"/>
      <c r="M413" s="173">
        <f t="shared" si="49"/>
        <v>0</v>
      </c>
      <c r="N413" s="169"/>
      <c r="O413" s="153" t="str">
        <f t="shared" si="47"/>
        <v xml:space="preserve"> </v>
      </c>
    </row>
    <row r="414" spans="1:15" ht="25.5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>
        <v>299</v>
      </c>
      <c r="H414" s="176">
        <v>299</v>
      </c>
      <c r="I414" s="169">
        <v>299</v>
      </c>
      <c r="J414" s="175">
        <f t="shared" si="48"/>
        <v>1</v>
      </c>
      <c r="K414" s="169">
        <v>40</v>
      </c>
      <c r="L414" s="169">
        <v>40</v>
      </c>
      <c r="M414" s="173">
        <f t="shared" si="49"/>
        <v>80</v>
      </c>
      <c r="N414" s="169">
        <v>43</v>
      </c>
      <c r="O414" s="153">
        <f t="shared" si="47"/>
        <v>0.53749999999999998</v>
      </c>
    </row>
    <row r="415" spans="1:15" ht="25.5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>
        <v>343</v>
      </c>
      <c r="H415" s="176">
        <v>343</v>
      </c>
      <c r="I415" s="169">
        <v>343</v>
      </c>
      <c r="J415" s="175">
        <f t="shared" si="48"/>
        <v>1</v>
      </c>
      <c r="K415" s="169">
        <v>0</v>
      </c>
      <c r="L415" s="169"/>
      <c r="M415" s="173">
        <f t="shared" si="49"/>
        <v>0</v>
      </c>
      <c r="N415" s="169"/>
      <c r="O415" s="153" t="str">
        <f t="shared" si="47"/>
        <v xml:space="preserve"> </v>
      </c>
    </row>
    <row r="416" spans="1:15" ht="25.5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1340</v>
      </c>
      <c r="G416" s="64">
        <f t="shared" ref="G416:N416" si="51">G338+G339+G356+G360+G370+G380+G387+G390</f>
        <v>-483</v>
      </c>
      <c r="H416" s="177">
        <f t="shared" si="51"/>
        <v>857</v>
      </c>
      <c r="I416" s="177">
        <f t="shared" si="51"/>
        <v>809</v>
      </c>
      <c r="J416" s="177">
        <f t="shared" si="51"/>
        <v>4.7176470588235295</v>
      </c>
      <c r="K416" s="177">
        <v>660</v>
      </c>
      <c r="L416" s="177"/>
      <c r="M416" s="177">
        <f t="shared" si="51"/>
        <v>660</v>
      </c>
      <c r="N416" s="177">
        <f t="shared" si="51"/>
        <v>200</v>
      </c>
      <c r="O416" s="153">
        <f t="shared" si="47"/>
        <v>0.30303030303030304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48"/>
        <v xml:space="preserve"> </v>
      </c>
      <c r="K417" s="169">
        <v>0</v>
      </c>
      <c r="L417" s="169"/>
      <c r="M417" s="173">
        <f t="shared" si="49"/>
        <v>0</v>
      </c>
      <c r="N417" s="169"/>
      <c r="O417" s="153" t="str">
        <f t="shared" si="47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48"/>
        <v xml:space="preserve"> </v>
      </c>
      <c r="K418" s="169">
        <v>0</v>
      </c>
      <c r="L418" s="169"/>
      <c r="M418" s="173">
        <f t="shared" si="49"/>
        <v>0</v>
      </c>
      <c r="N418" s="169"/>
      <c r="O418" s="153" t="str">
        <f t="shared" si="47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48"/>
        <v xml:space="preserve"> </v>
      </c>
      <c r="K419" s="169">
        <v>0</v>
      </c>
      <c r="L419" s="169"/>
      <c r="M419" s="173">
        <f t="shared" si="49"/>
        <v>0</v>
      </c>
      <c r="N419" s="169"/>
      <c r="O419" s="153" t="str">
        <f t="shared" si="47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48"/>
        <v xml:space="preserve"> </v>
      </c>
      <c r="K420" s="169">
        <v>0</v>
      </c>
      <c r="L420" s="169"/>
      <c r="M420" s="173">
        <f t="shared" si="49"/>
        <v>0</v>
      </c>
      <c r="N420" s="169"/>
      <c r="O420" s="153" t="str">
        <f t="shared" si="47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52">SUM(G422:G431)</f>
        <v>0</v>
      </c>
      <c r="H421" s="176">
        <f t="shared" si="52"/>
        <v>0</v>
      </c>
      <c r="I421" s="176">
        <f t="shared" ref="I421" si="53">SUM(I422:I431)</f>
        <v>0</v>
      </c>
      <c r="J421" s="175" t="str">
        <f t="shared" si="48"/>
        <v xml:space="preserve"> </v>
      </c>
      <c r="K421" s="169">
        <v>0</v>
      </c>
      <c r="L421" s="169"/>
      <c r="M421" s="173">
        <f t="shared" si="49"/>
        <v>0</v>
      </c>
      <c r="N421" s="169"/>
      <c r="O421" s="153" t="str">
        <f t="shared" si="47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48"/>
        <v xml:space="preserve"> </v>
      </c>
      <c r="K422" s="169">
        <v>0</v>
      </c>
      <c r="L422" s="169"/>
      <c r="M422" s="173">
        <f t="shared" si="49"/>
        <v>0</v>
      </c>
      <c r="N422" s="169"/>
      <c r="O422" s="153" t="str">
        <f t="shared" si="47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48"/>
        <v xml:space="preserve"> </v>
      </c>
      <c r="K423" s="169">
        <v>0</v>
      </c>
      <c r="L423" s="169"/>
      <c r="M423" s="173">
        <f t="shared" si="49"/>
        <v>0</v>
      </c>
      <c r="N423" s="169"/>
      <c r="O423" s="153" t="str">
        <f t="shared" si="47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48"/>
        <v xml:space="preserve"> </v>
      </c>
      <c r="K424" s="169">
        <v>0</v>
      </c>
      <c r="L424" s="169"/>
      <c r="M424" s="173">
        <f t="shared" si="49"/>
        <v>0</v>
      </c>
      <c r="N424" s="169"/>
      <c r="O424" s="153" t="str">
        <f t="shared" si="47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48"/>
        <v xml:space="preserve"> </v>
      </c>
      <c r="K425" s="169">
        <v>0</v>
      </c>
      <c r="L425" s="169"/>
      <c r="M425" s="173">
        <f t="shared" si="49"/>
        <v>0</v>
      </c>
      <c r="N425" s="169"/>
      <c r="O425" s="153" t="str">
        <f t="shared" si="47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48"/>
        <v xml:space="preserve"> </v>
      </c>
      <c r="K426" s="169">
        <v>0</v>
      </c>
      <c r="L426" s="169"/>
      <c r="M426" s="173">
        <f t="shared" si="49"/>
        <v>0</v>
      </c>
      <c r="N426" s="169"/>
      <c r="O426" s="153" t="str">
        <f t="shared" si="47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48"/>
        <v xml:space="preserve"> </v>
      </c>
      <c r="K427" s="169">
        <v>0</v>
      </c>
      <c r="L427" s="169"/>
      <c r="M427" s="173">
        <f t="shared" si="49"/>
        <v>0</v>
      </c>
      <c r="N427" s="169"/>
      <c r="O427" s="153" t="str">
        <f t="shared" si="47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48"/>
        <v xml:space="preserve"> </v>
      </c>
      <c r="K428" s="169">
        <v>0</v>
      </c>
      <c r="L428" s="169"/>
      <c r="M428" s="173">
        <f t="shared" si="49"/>
        <v>0</v>
      </c>
      <c r="N428" s="169"/>
      <c r="O428" s="153" t="str">
        <f t="shared" si="47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48"/>
        <v xml:space="preserve"> </v>
      </c>
      <c r="K429" s="169">
        <v>0</v>
      </c>
      <c r="L429" s="169"/>
      <c r="M429" s="173">
        <f t="shared" si="49"/>
        <v>0</v>
      </c>
      <c r="N429" s="169"/>
      <c r="O429" s="153" t="str">
        <f t="shared" si="47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48"/>
        <v xml:space="preserve"> </v>
      </c>
      <c r="K430" s="169">
        <v>0</v>
      </c>
      <c r="L430" s="169"/>
      <c r="M430" s="173">
        <f t="shared" si="49"/>
        <v>0</v>
      </c>
      <c r="N430" s="169"/>
      <c r="O430" s="153" t="str">
        <f t="shared" si="47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48"/>
        <v xml:space="preserve"> </v>
      </c>
      <c r="K431" s="169">
        <v>0</v>
      </c>
      <c r="L431" s="169"/>
      <c r="M431" s="173">
        <f t="shared" si="49"/>
        <v>0</v>
      </c>
      <c r="N431" s="169"/>
      <c r="O431" s="153" t="str">
        <f t="shared" si="47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54">SUM(G433:G442)</f>
        <v>0</v>
      </c>
      <c r="H432" s="176">
        <f t="shared" si="54"/>
        <v>0</v>
      </c>
      <c r="I432" s="176">
        <f t="shared" ref="I432" si="55">SUM(I433:I442)</f>
        <v>0</v>
      </c>
      <c r="J432" s="175" t="str">
        <f t="shared" si="48"/>
        <v xml:space="preserve"> </v>
      </c>
      <c r="K432" s="169">
        <v>0</v>
      </c>
      <c r="L432" s="169"/>
      <c r="M432" s="173">
        <f t="shared" si="49"/>
        <v>0</v>
      </c>
      <c r="N432" s="169"/>
      <c r="O432" s="153" t="str">
        <f t="shared" si="47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48"/>
        <v xml:space="preserve"> </v>
      </c>
      <c r="K433" s="169">
        <v>0</v>
      </c>
      <c r="L433" s="169"/>
      <c r="M433" s="173">
        <f t="shared" si="49"/>
        <v>0</v>
      </c>
      <c r="N433" s="169"/>
      <c r="O433" s="153" t="str">
        <f t="shared" si="47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48"/>
        <v xml:space="preserve"> </v>
      </c>
      <c r="K434" s="169">
        <v>0</v>
      </c>
      <c r="L434" s="169"/>
      <c r="M434" s="173">
        <f t="shared" si="49"/>
        <v>0</v>
      </c>
      <c r="N434" s="169"/>
      <c r="O434" s="153" t="str">
        <f t="shared" si="47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48"/>
        <v xml:space="preserve"> </v>
      </c>
      <c r="K435" s="169">
        <v>0</v>
      </c>
      <c r="L435" s="169"/>
      <c r="M435" s="173">
        <f t="shared" si="49"/>
        <v>0</v>
      </c>
      <c r="N435" s="169"/>
      <c r="O435" s="153" t="str">
        <f t="shared" si="47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48"/>
        <v xml:space="preserve"> </v>
      </c>
      <c r="K436" s="169">
        <v>0</v>
      </c>
      <c r="L436" s="169"/>
      <c r="M436" s="173">
        <f t="shared" si="49"/>
        <v>0</v>
      </c>
      <c r="N436" s="169"/>
      <c r="O436" s="153" t="str">
        <f t="shared" si="47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48"/>
        <v xml:space="preserve"> </v>
      </c>
      <c r="K437" s="169">
        <v>0</v>
      </c>
      <c r="L437" s="169"/>
      <c r="M437" s="173">
        <f t="shared" si="49"/>
        <v>0</v>
      </c>
      <c r="N437" s="169"/>
      <c r="O437" s="153" t="str">
        <f t="shared" si="47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48"/>
        <v xml:space="preserve"> </v>
      </c>
      <c r="K438" s="169">
        <v>0</v>
      </c>
      <c r="L438" s="169"/>
      <c r="M438" s="173">
        <f t="shared" si="49"/>
        <v>0</v>
      </c>
      <c r="N438" s="169"/>
      <c r="O438" s="153" t="str">
        <f t="shared" si="47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48"/>
        <v xml:space="preserve"> </v>
      </c>
      <c r="K439" s="169">
        <v>0</v>
      </c>
      <c r="L439" s="169"/>
      <c r="M439" s="173">
        <f t="shared" si="49"/>
        <v>0</v>
      </c>
      <c r="N439" s="169"/>
      <c r="O439" s="153" t="str">
        <f t="shared" si="47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48"/>
        <v xml:space="preserve"> </v>
      </c>
      <c r="K440" s="169">
        <v>0</v>
      </c>
      <c r="L440" s="169"/>
      <c r="M440" s="173">
        <f t="shared" si="49"/>
        <v>0</v>
      </c>
      <c r="N440" s="169"/>
      <c r="O440" s="153" t="str">
        <f t="shared" si="47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48"/>
        <v xml:space="preserve"> </v>
      </c>
      <c r="K441" s="169">
        <v>0</v>
      </c>
      <c r="L441" s="169"/>
      <c r="M441" s="173">
        <f t="shared" si="49"/>
        <v>0</v>
      </c>
      <c r="N441" s="169"/>
      <c r="O441" s="153" t="str">
        <f t="shared" si="47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48"/>
        <v xml:space="preserve"> </v>
      </c>
      <c r="K442" s="169">
        <v>0</v>
      </c>
      <c r="L442" s="169"/>
      <c r="M442" s="173">
        <f t="shared" si="49"/>
        <v>0</v>
      </c>
      <c r="N442" s="169"/>
      <c r="O442" s="153" t="str">
        <f t="shared" si="47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56">SUM(G444:G453)</f>
        <v>0</v>
      </c>
      <c r="H443" s="176">
        <f t="shared" si="56"/>
        <v>0</v>
      </c>
      <c r="I443" s="176">
        <f t="shared" ref="I443" si="57">SUM(I444:I453)</f>
        <v>0</v>
      </c>
      <c r="J443" s="175" t="str">
        <f t="shared" si="48"/>
        <v xml:space="preserve"> </v>
      </c>
      <c r="K443" s="169">
        <v>0</v>
      </c>
      <c r="L443" s="169"/>
      <c r="M443" s="173">
        <f t="shared" si="49"/>
        <v>0</v>
      </c>
      <c r="N443" s="169"/>
      <c r="O443" s="153" t="str">
        <f t="shared" si="47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48"/>
        <v xml:space="preserve"> </v>
      </c>
      <c r="K444" s="169">
        <v>0</v>
      </c>
      <c r="L444" s="169"/>
      <c r="M444" s="173">
        <f t="shared" si="49"/>
        <v>0</v>
      </c>
      <c r="N444" s="169"/>
      <c r="O444" s="153" t="str">
        <f t="shared" si="47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48"/>
        <v xml:space="preserve"> </v>
      </c>
      <c r="K445" s="169">
        <v>0</v>
      </c>
      <c r="L445" s="169"/>
      <c r="M445" s="173">
        <f t="shared" si="49"/>
        <v>0</v>
      </c>
      <c r="N445" s="169"/>
      <c r="O445" s="153" t="str">
        <f t="shared" si="47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48"/>
        <v xml:space="preserve"> </v>
      </c>
      <c r="K446" s="169">
        <v>0</v>
      </c>
      <c r="L446" s="169"/>
      <c r="M446" s="173">
        <f t="shared" si="49"/>
        <v>0</v>
      </c>
      <c r="N446" s="169"/>
      <c r="O446" s="153" t="str">
        <f t="shared" si="47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si="48"/>
        <v xml:space="preserve"> </v>
      </c>
      <c r="K447" s="169">
        <v>0</v>
      </c>
      <c r="L447" s="169"/>
      <c r="M447" s="173">
        <f t="shared" si="49"/>
        <v>0</v>
      </c>
      <c r="N447" s="169"/>
      <c r="O447" s="153" t="str">
        <f t="shared" si="47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48"/>
        <v xml:space="preserve"> </v>
      </c>
      <c r="K448" s="169">
        <v>0</v>
      </c>
      <c r="L448" s="169"/>
      <c r="M448" s="173">
        <f t="shared" si="49"/>
        <v>0</v>
      </c>
      <c r="N448" s="169"/>
      <c r="O448" s="153" t="str">
        <f t="shared" si="47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48"/>
        <v xml:space="preserve"> </v>
      </c>
      <c r="K449" s="169">
        <v>0</v>
      </c>
      <c r="L449" s="169"/>
      <c r="M449" s="173">
        <f t="shared" si="49"/>
        <v>0</v>
      </c>
      <c r="N449" s="169"/>
      <c r="O449" s="153" t="str">
        <f t="shared" si="47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48"/>
        <v xml:space="preserve"> </v>
      </c>
      <c r="K450" s="169">
        <v>0</v>
      </c>
      <c r="L450" s="169"/>
      <c r="M450" s="173">
        <f t="shared" si="49"/>
        <v>0</v>
      </c>
      <c r="N450" s="169"/>
      <c r="O450" s="153" t="str">
        <f t="shared" si="47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48"/>
        <v xml:space="preserve"> </v>
      </c>
      <c r="K451" s="169">
        <v>0</v>
      </c>
      <c r="L451" s="169"/>
      <c r="M451" s="173">
        <f t="shared" si="49"/>
        <v>0</v>
      </c>
      <c r="N451" s="169"/>
      <c r="O451" s="153" t="str">
        <f t="shared" si="47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48"/>
        <v xml:space="preserve"> </v>
      </c>
      <c r="K452" s="169">
        <v>0</v>
      </c>
      <c r="L452" s="169"/>
      <c r="M452" s="173">
        <f t="shared" si="49"/>
        <v>0</v>
      </c>
      <c r="N452" s="169"/>
      <c r="O452" s="153" t="str">
        <f t="shared" si="47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48"/>
        <v xml:space="preserve"> </v>
      </c>
      <c r="K453" s="169">
        <v>0</v>
      </c>
      <c r="L453" s="169"/>
      <c r="M453" s="173">
        <f t="shared" si="49"/>
        <v>0</v>
      </c>
      <c r="N453" s="169"/>
      <c r="O453" s="153" t="str">
        <f t="shared" si="47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ref="J454:J517" si="58">IF(H454=0," ",I454/H454)</f>
        <v xml:space="preserve"> </v>
      </c>
      <c r="K454" s="169">
        <v>0</v>
      </c>
      <c r="L454" s="169"/>
      <c r="M454" s="173">
        <f t="shared" ref="M454:M517" si="59">SUM(K454:L454)</f>
        <v>0</v>
      </c>
      <c r="N454" s="169"/>
      <c r="O454" s="153" t="str">
        <f t="shared" ref="O454:O517" si="60">IF(M454=0," ",N454/M454)</f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58"/>
        <v xml:space="preserve"> </v>
      </c>
      <c r="K455" s="169">
        <v>0</v>
      </c>
      <c r="L455" s="169"/>
      <c r="M455" s="173">
        <f t="shared" si="59"/>
        <v>0</v>
      </c>
      <c r="N455" s="169"/>
      <c r="O455" s="153" t="str">
        <f t="shared" si="60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61">SUM(G457:G466)</f>
        <v>0</v>
      </c>
      <c r="H456" s="176">
        <f t="shared" si="61"/>
        <v>0</v>
      </c>
      <c r="I456" s="176">
        <f t="shared" ref="I456" si="62">SUM(I457:I466)</f>
        <v>0</v>
      </c>
      <c r="J456" s="175" t="str">
        <f t="shared" si="58"/>
        <v xml:space="preserve"> </v>
      </c>
      <c r="K456" s="169">
        <v>0</v>
      </c>
      <c r="L456" s="169"/>
      <c r="M456" s="173">
        <f t="shared" si="59"/>
        <v>0</v>
      </c>
      <c r="N456" s="169"/>
      <c r="O456" s="153" t="str">
        <f t="shared" si="60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58"/>
        <v xml:space="preserve"> </v>
      </c>
      <c r="K457" s="169">
        <v>0</v>
      </c>
      <c r="L457" s="169"/>
      <c r="M457" s="173">
        <f t="shared" si="59"/>
        <v>0</v>
      </c>
      <c r="N457" s="169"/>
      <c r="O457" s="153" t="str">
        <f t="shared" si="60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58"/>
        <v xml:space="preserve"> </v>
      </c>
      <c r="K458" s="169">
        <v>0</v>
      </c>
      <c r="L458" s="169"/>
      <c r="M458" s="173">
        <f t="shared" si="59"/>
        <v>0</v>
      </c>
      <c r="N458" s="169"/>
      <c r="O458" s="153" t="str">
        <f t="shared" si="60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58"/>
        <v xml:space="preserve"> </v>
      </c>
      <c r="K459" s="169">
        <v>0</v>
      </c>
      <c r="L459" s="169"/>
      <c r="M459" s="173">
        <f t="shared" si="59"/>
        <v>0</v>
      </c>
      <c r="N459" s="169"/>
      <c r="O459" s="153" t="str">
        <f t="shared" si="60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58"/>
        <v xml:space="preserve"> </v>
      </c>
      <c r="K460" s="169">
        <v>0</v>
      </c>
      <c r="L460" s="169"/>
      <c r="M460" s="173">
        <f t="shared" si="59"/>
        <v>0</v>
      </c>
      <c r="N460" s="169"/>
      <c r="O460" s="153" t="str">
        <f t="shared" si="60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58"/>
        <v xml:space="preserve"> </v>
      </c>
      <c r="K461" s="169">
        <v>0</v>
      </c>
      <c r="L461" s="169"/>
      <c r="M461" s="173">
        <f t="shared" si="59"/>
        <v>0</v>
      </c>
      <c r="N461" s="169"/>
      <c r="O461" s="153" t="str">
        <f t="shared" si="60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58"/>
        <v xml:space="preserve"> </v>
      </c>
      <c r="K462" s="169">
        <v>0</v>
      </c>
      <c r="L462" s="169"/>
      <c r="M462" s="173">
        <f t="shared" si="59"/>
        <v>0</v>
      </c>
      <c r="N462" s="169"/>
      <c r="O462" s="153" t="str">
        <f t="shared" si="60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58"/>
        <v xml:space="preserve"> </v>
      </c>
      <c r="K463" s="169">
        <v>0</v>
      </c>
      <c r="L463" s="169"/>
      <c r="M463" s="173">
        <f t="shared" si="59"/>
        <v>0</v>
      </c>
      <c r="N463" s="169"/>
      <c r="O463" s="153" t="str">
        <f t="shared" si="60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58"/>
        <v xml:space="preserve"> </v>
      </c>
      <c r="K464" s="169">
        <v>0</v>
      </c>
      <c r="L464" s="169"/>
      <c r="M464" s="173">
        <f t="shared" si="59"/>
        <v>0</v>
      </c>
      <c r="N464" s="169"/>
      <c r="O464" s="153" t="str">
        <f t="shared" si="60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58"/>
        <v xml:space="preserve"> </v>
      </c>
      <c r="K465" s="169">
        <v>0</v>
      </c>
      <c r="L465" s="169"/>
      <c r="M465" s="173">
        <f t="shared" si="59"/>
        <v>0</v>
      </c>
      <c r="N465" s="169"/>
      <c r="O465" s="153" t="str">
        <f t="shared" si="60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58"/>
        <v xml:space="preserve"> </v>
      </c>
      <c r="K466" s="169">
        <v>0</v>
      </c>
      <c r="L466" s="169"/>
      <c r="M466" s="173">
        <f t="shared" si="59"/>
        <v>0</v>
      </c>
      <c r="N466" s="169"/>
      <c r="O466" s="153" t="str">
        <f t="shared" si="60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58"/>
        <v xml:space="preserve"> </v>
      </c>
      <c r="K467" s="169">
        <v>0</v>
      </c>
      <c r="L467" s="169"/>
      <c r="M467" s="173">
        <f t="shared" si="59"/>
        <v>0</v>
      </c>
      <c r="N467" s="169"/>
      <c r="O467" s="153" t="str">
        <f t="shared" si="60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58"/>
        <v xml:space="preserve"> </v>
      </c>
      <c r="K468" s="169">
        <v>0</v>
      </c>
      <c r="L468" s="169"/>
      <c r="M468" s="173">
        <f t="shared" si="59"/>
        <v>0</v>
      </c>
      <c r="N468" s="169"/>
      <c r="O468" s="153" t="str">
        <f t="shared" si="60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63">SUM(G470:G479)</f>
        <v>0</v>
      </c>
      <c r="H469" s="176">
        <f t="shared" si="63"/>
        <v>0</v>
      </c>
      <c r="I469" s="176">
        <f t="shared" ref="I469" si="64">SUM(I470:I479)</f>
        <v>0</v>
      </c>
      <c r="J469" s="175" t="str">
        <f t="shared" si="58"/>
        <v xml:space="preserve"> </v>
      </c>
      <c r="K469" s="169">
        <v>0</v>
      </c>
      <c r="L469" s="169"/>
      <c r="M469" s="173">
        <f t="shared" si="59"/>
        <v>0</v>
      </c>
      <c r="N469" s="169"/>
      <c r="O469" s="153" t="str">
        <f t="shared" si="60"/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58"/>
        <v xml:space="preserve"> </v>
      </c>
      <c r="K470" s="169">
        <v>0</v>
      </c>
      <c r="L470" s="169"/>
      <c r="M470" s="173">
        <f t="shared" si="59"/>
        <v>0</v>
      </c>
      <c r="N470" s="169"/>
      <c r="O470" s="153" t="str">
        <f t="shared" si="60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58"/>
        <v xml:space="preserve"> </v>
      </c>
      <c r="K471" s="169">
        <v>0</v>
      </c>
      <c r="L471" s="169"/>
      <c r="M471" s="173">
        <f t="shared" si="59"/>
        <v>0</v>
      </c>
      <c r="N471" s="169"/>
      <c r="O471" s="153" t="str">
        <f t="shared" si="60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58"/>
        <v xml:space="preserve"> </v>
      </c>
      <c r="K472" s="169">
        <v>0</v>
      </c>
      <c r="L472" s="169"/>
      <c r="M472" s="173">
        <f t="shared" si="59"/>
        <v>0</v>
      </c>
      <c r="N472" s="169"/>
      <c r="O472" s="153" t="str">
        <f t="shared" si="60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58"/>
        <v xml:space="preserve"> </v>
      </c>
      <c r="K473" s="169">
        <v>0</v>
      </c>
      <c r="L473" s="169"/>
      <c r="M473" s="173">
        <f t="shared" si="59"/>
        <v>0</v>
      </c>
      <c r="N473" s="169"/>
      <c r="O473" s="153" t="str">
        <f t="shared" si="60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58"/>
        <v xml:space="preserve"> </v>
      </c>
      <c r="K474" s="169">
        <v>0</v>
      </c>
      <c r="L474" s="169"/>
      <c r="M474" s="173">
        <f t="shared" si="59"/>
        <v>0</v>
      </c>
      <c r="N474" s="169"/>
      <c r="O474" s="153" t="str">
        <f t="shared" si="60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58"/>
        <v xml:space="preserve"> </v>
      </c>
      <c r="K475" s="169">
        <v>0</v>
      </c>
      <c r="L475" s="169"/>
      <c r="M475" s="173">
        <f t="shared" si="59"/>
        <v>0</v>
      </c>
      <c r="N475" s="169"/>
      <c r="O475" s="153" t="str">
        <f t="shared" si="60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58"/>
        <v xml:space="preserve"> </v>
      </c>
      <c r="K476" s="169">
        <v>0</v>
      </c>
      <c r="L476" s="169"/>
      <c r="M476" s="173">
        <f t="shared" si="59"/>
        <v>0</v>
      </c>
      <c r="N476" s="169"/>
      <c r="O476" s="153" t="str">
        <f t="shared" si="60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58"/>
        <v xml:space="preserve"> </v>
      </c>
      <c r="K477" s="169">
        <v>0</v>
      </c>
      <c r="L477" s="169"/>
      <c r="M477" s="173">
        <f t="shared" si="59"/>
        <v>0</v>
      </c>
      <c r="N477" s="169"/>
      <c r="O477" s="153" t="str">
        <f t="shared" si="60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58"/>
        <v xml:space="preserve"> </v>
      </c>
      <c r="K478" s="169">
        <v>0</v>
      </c>
      <c r="L478" s="169"/>
      <c r="M478" s="173">
        <f t="shared" si="59"/>
        <v>0</v>
      </c>
      <c r="N478" s="169"/>
      <c r="O478" s="153" t="str">
        <f t="shared" si="60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58"/>
        <v xml:space="preserve"> </v>
      </c>
      <c r="K479" s="169">
        <v>0</v>
      </c>
      <c r="L479" s="169"/>
      <c r="M479" s="173">
        <f t="shared" si="59"/>
        <v>0</v>
      </c>
      <c r="N479" s="169"/>
      <c r="O479" s="153" t="str">
        <f t="shared" si="60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58"/>
        <v xml:space="preserve"> </v>
      </c>
      <c r="K480" s="169">
        <v>0</v>
      </c>
      <c r="L480" s="169"/>
      <c r="M480" s="173">
        <f t="shared" si="59"/>
        <v>0</v>
      </c>
      <c r="N480" s="169"/>
      <c r="O480" s="153" t="str">
        <f t="shared" si="60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65">G417+G419+G420+G421+G432+G443+G454+G456+G467+G468+G469+G480</f>
        <v>0</v>
      </c>
      <c r="H481" s="177">
        <f t="shared" si="65"/>
        <v>0</v>
      </c>
      <c r="I481" s="177">
        <f t="shared" si="65"/>
        <v>0</v>
      </c>
      <c r="J481" s="177" t="e">
        <f t="shared" si="65"/>
        <v>#VALUE!</v>
      </c>
      <c r="K481" s="177">
        <f t="shared" si="65"/>
        <v>0</v>
      </c>
      <c r="L481" s="177">
        <f t="shared" si="65"/>
        <v>0</v>
      </c>
      <c r="M481" s="177">
        <f t="shared" si="65"/>
        <v>0</v>
      </c>
      <c r="N481" s="169"/>
      <c r="O481" s="153" t="str">
        <f t="shared" si="60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58"/>
        <v xml:space="preserve"> </v>
      </c>
      <c r="K482" s="169">
        <v>0</v>
      </c>
      <c r="L482" s="169"/>
      <c r="M482" s="173">
        <f t="shared" si="59"/>
        <v>0</v>
      </c>
      <c r="N482" s="169"/>
      <c r="O482" s="153" t="str">
        <f t="shared" si="60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58"/>
        <v xml:space="preserve"> </v>
      </c>
      <c r="K483" s="169">
        <v>0</v>
      </c>
      <c r="L483" s="169"/>
      <c r="M483" s="173">
        <f t="shared" si="59"/>
        <v>0</v>
      </c>
      <c r="N483" s="169"/>
      <c r="O483" s="153" t="str">
        <f t="shared" si="60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58"/>
        <v xml:space="preserve"> </v>
      </c>
      <c r="K484" s="169">
        <v>0</v>
      </c>
      <c r="L484" s="169"/>
      <c r="M484" s="173">
        <f t="shared" si="59"/>
        <v>0</v>
      </c>
      <c r="N484" s="169"/>
      <c r="O484" s="153" t="str">
        <f t="shared" si="60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58"/>
        <v xml:space="preserve"> </v>
      </c>
      <c r="K485" s="169">
        <v>0</v>
      </c>
      <c r="L485" s="169"/>
      <c r="M485" s="173">
        <f t="shared" si="59"/>
        <v>0</v>
      </c>
      <c r="N485" s="169"/>
      <c r="O485" s="153" t="str">
        <f t="shared" si="60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58"/>
        <v xml:space="preserve"> </v>
      </c>
      <c r="K486" s="169">
        <v>0</v>
      </c>
      <c r="L486" s="169"/>
      <c r="M486" s="173">
        <f t="shared" si="59"/>
        <v>0</v>
      </c>
      <c r="N486" s="169"/>
      <c r="O486" s="153" t="str">
        <f t="shared" si="60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58"/>
        <v xml:space="preserve"> </v>
      </c>
      <c r="K487" s="169">
        <v>0</v>
      </c>
      <c r="L487" s="169"/>
      <c r="M487" s="173">
        <f t="shared" si="59"/>
        <v>0</v>
      </c>
      <c r="N487" s="169"/>
      <c r="O487" s="153" t="str">
        <f t="shared" si="60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58"/>
        <v xml:space="preserve"> </v>
      </c>
      <c r="K488" s="169">
        <v>0</v>
      </c>
      <c r="L488" s="169"/>
      <c r="M488" s="173">
        <f t="shared" si="59"/>
        <v>0</v>
      </c>
      <c r="N488" s="169"/>
      <c r="O488" s="153" t="str">
        <f t="shared" si="60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58"/>
        <v xml:space="preserve"> </v>
      </c>
      <c r="K489" s="169">
        <v>0</v>
      </c>
      <c r="L489" s="169"/>
      <c r="M489" s="173">
        <f t="shared" si="59"/>
        <v>0</v>
      </c>
      <c r="N489" s="169"/>
      <c r="O489" s="153" t="str">
        <f t="shared" si="60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66">G482+G483+G485+G486+G487+G488+G489</f>
        <v>0</v>
      </c>
      <c r="H490" s="177">
        <f t="shared" si="66"/>
        <v>0</v>
      </c>
      <c r="I490" s="177">
        <f t="shared" ref="I490" si="67">I482+I483+I485+I486+I487+I488+I489</f>
        <v>0</v>
      </c>
      <c r="J490" s="175" t="str">
        <f t="shared" si="58"/>
        <v xml:space="preserve"> </v>
      </c>
      <c r="K490" s="169">
        <v>0</v>
      </c>
      <c r="L490" s="169"/>
      <c r="M490" s="173">
        <f t="shared" si="59"/>
        <v>0</v>
      </c>
      <c r="N490" s="169"/>
      <c r="O490" s="153" t="str">
        <f t="shared" si="60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58"/>
        <v xml:space="preserve"> </v>
      </c>
      <c r="K491" s="169">
        <v>0</v>
      </c>
      <c r="L491" s="169"/>
      <c r="M491" s="173">
        <f t="shared" si="59"/>
        <v>0</v>
      </c>
      <c r="N491" s="169"/>
      <c r="O491" s="153" t="str">
        <f t="shared" si="60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58"/>
        <v xml:space="preserve"> </v>
      </c>
      <c r="K492" s="169">
        <v>0</v>
      </c>
      <c r="L492" s="169"/>
      <c r="M492" s="173">
        <f t="shared" si="59"/>
        <v>0</v>
      </c>
      <c r="N492" s="169"/>
      <c r="O492" s="153" t="str">
        <f t="shared" si="60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58"/>
        <v xml:space="preserve"> </v>
      </c>
      <c r="K493" s="169">
        <v>0</v>
      </c>
      <c r="L493" s="169"/>
      <c r="M493" s="173">
        <f t="shared" si="59"/>
        <v>0</v>
      </c>
      <c r="N493" s="169"/>
      <c r="O493" s="153" t="str">
        <f t="shared" si="60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58"/>
        <v xml:space="preserve"> </v>
      </c>
      <c r="K494" s="169">
        <v>0</v>
      </c>
      <c r="L494" s="169"/>
      <c r="M494" s="173">
        <f t="shared" si="59"/>
        <v>0</v>
      </c>
      <c r="N494" s="169"/>
      <c r="O494" s="153" t="str">
        <f t="shared" si="60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68">SUM(G491:G494)</f>
        <v>0</v>
      </c>
      <c r="H495" s="177">
        <f t="shared" si="68"/>
        <v>0</v>
      </c>
      <c r="I495" s="177">
        <f t="shared" ref="I495" si="69">SUM(I491:I494)</f>
        <v>0</v>
      </c>
      <c r="J495" s="175" t="str">
        <f t="shared" si="58"/>
        <v xml:space="preserve"> </v>
      </c>
      <c r="K495" s="169">
        <v>0</v>
      </c>
      <c r="L495" s="169"/>
      <c r="M495" s="173">
        <f t="shared" si="59"/>
        <v>0</v>
      </c>
      <c r="N495" s="169"/>
      <c r="O495" s="153" t="str">
        <f t="shared" si="60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58"/>
        <v xml:space="preserve"> </v>
      </c>
      <c r="K496" s="169">
        <v>0</v>
      </c>
      <c r="L496" s="169"/>
      <c r="M496" s="173">
        <f t="shared" si="59"/>
        <v>0</v>
      </c>
      <c r="N496" s="169"/>
      <c r="O496" s="153" t="str">
        <f t="shared" si="60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70">SUM(G498:G507)</f>
        <v>0</v>
      </c>
      <c r="H497" s="176">
        <f t="shared" si="70"/>
        <v>0</v>
      </c>
      <c r="I497" s="176">
        <f t="shared" ref="I497" si="71">SUM(I498:I507)</f>
        <v>0</v>
      </c>
      <c r="J497" s="175" t="str">
        <f t="shared" si="58"/>
        <v xml:space="preserve"> </v>
      </c>
      <c r="K497" s="169">
        <v>0</v>
      </c>
      <c r="L497" s="169"/>
      <c r="M497" s="173">
        <f t="shared" si="59"/>
        <v>0</v>
      </c>
      <c r="N497" s="169"/>
      <c r="O497" s="153" t="str">
        <f t="shared" si="60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58"/>
        <v xml:space="preserve"> </v>
      </c>
      <c r="K498" s="169">
        <v>0</v>
      </c>
      <c r="L498" s="169"/>
      <c r="M498" s="173">
        <f t="shared" si="59"/>
        <v>0</v>
      </c>
      <c r="N498" s="169"/>
      <c r="O498" s="153" t="str">
        <f t="shared" si="60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58"/>
        <v xml:space="preserve"> </v>
      </c>
      <c r="K499" s="169">
        <v>0</v>
      </c>
      <c r="L499" s="169"/>
      <c r="M499" s="173">
        <f t="shared" si="59"/>
        <v>0</v>
      </c>
      <c r="N499" s="169"/>
      <c r="O499" s="153" t="str">
        <f t="shared" si="60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58"/>
        <v xml:space="preserve"> </v>
      </c>
      <c r="K500" s="169">
        <v>0</v>
      </c>
      <c r="L500" s="169"/>
      <c r="M500" s="173">
        <f t="shared" si="59"/>
        <v>0</v>
      </c>
      <c r="N500" s="169"/>
      <c r="O500" s="153" t="str">
        <f t="shared" si="60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58"/>
        <v xml:space="preserve"> </v>
      </c>
      <c r="K501" s="169">
        <v>0</v>
      </c>
      <c r="L501" s="169"/>
      <c r="M501" s="173">
        <f t="shared" si="59"/>
        <v>0</v>
      </c>
      <c r="N501" s="169"/>
      <c r="O501" s="153" t="str">
        <f t="shared" si="60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58"/>
        <v xml:space="preserve"> </v>
      </c>
      <c r="K502" s="169">
        <v>0</v>
      </c>
      <c r="L502" s="169"/>
      <c r="M502" s="173">
        <f t="shared" si="59"/>
        <v>0</v>
      </c>
      <c r="N502" s="169"/>
      <c r="O502" s="153" t="str">
        <f t="shared" si="60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58"/>
        <v xml:space="preserve"> </v>
      </c>
      <c r="K503" s="169">
        <v>0</v>
      </c>
      <c r="L503" s="169"/>
      <c r="M503" s="173">
        <f t="shared" si="59"/>
        <v>0</v>
      </c>
      <c r="N503" s="169"/>
      <c r="O503" s="153" t="str">
        <f t="shared" si="60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58"/>
        <v xml:space="preserve"> </v>
      </c>
      <c r="K504" s="169">
        <v>0</v>
      </c>
      <c r="L504" s="169"/>
      <c r="M504" s="173">
        <f t="shared" si="59"/>
        <v>0</v>
      </c>
      <c r="N504" s="169"/>
      <c r="O504" s="153" t="str">
        <f t="shared" si="60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58"/>
        <v xml:space="preserve"> </v>
      </c>
      <c r="K505" s="169">
        <v>0</v>
      </c>
      <c r="L505" s="169"/>
      <c r="M505" s="173">
        <f t="shared" si="59"/>
        <v>0</v>
      </c>
      <c r="N505" s="169"/>
      <c r="O505" s="153" t="str">
        <f t="shared" si="60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58"/>
        <v xml:space="preserve"> </v>
      </c>
      <c r="K506" s="169">
        <v>0</v>
      </c>
      <c r="L506" s="169"/>
      <c r="M506" s="173">
        <f t="shared" si="59"/>
        <v>0</v>
      </c>
      <c r="N506" s="169"/>
      <c r="O506" s="153" t="str">
        <f t="shared" si="60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58"/>
        <v xml:space="preserve"> </v>
      </c>
      <c r="K507" s="169">
        <v>0</v>
      </c>
      <c r="L507" s="169"/>
      <c r="M507" s="173">
        <f t="shared" si="59"/>
        <v>0</v>
      </c>
      <c r="N507" s="169"/>
      <c r="O507" s="153" t="str">
        <f t="shared" si="60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72">SUM(G509:G518)</f>
        <v>0</v>
      </c>
      <c r="H508" s="176">
        <f t="shared" si="72"/>
        <v>0</v>
      </c>
      <c r="I508" s="176">
        <f t="shared" ref="I508" si="73">SUM(I509:I518)</f>
        <v>0</v>
      </c>
      <c r="J508" s="175" t="str">
        <f t="shared" si="58"/>
        <v xml:space="preserve"> </v>
      </c>
      <c r="K508" s="169">
        <v>0</v>
      </c>
      <c r="L508" s="169"/>
      <c r="M508" s="173">
        <f t="shared" si="59"/>
        <v>0</v>
      </c>
      <c r="N508" s="169"/>
      <c r="O508" s="153" t="str">
        <f t="shared" si="60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58"/>
        <v xml:space="preserve"> </v>
      </c>
      <c r="K509" s="169">
        <v>0</v>
      </c>
      <c r="L509" s="169"/>
      <c r="M509" s="173">
        <f t="shared" si="59"/>
        <v>0</v>
      </c>
      <c r="N509" s="169"/>
      <c r="O509" s="153" t="str">
        <f t="shared" si="60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58"/>
        <v xml:space="preserve"> </v>
      </c>
      <c r="K510" s="169">
        <v>0</v>
      </c>
      <c r="L510" s="169"/>
      <c r="M510" s="173">
        <f t="shared" si="59"/>
        <v>0</v>
      </c>
      <c r="N510" s="169"/>
      <c r="O510" s="153" t="str">
        <f t="shared" si="60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58"/>
        <v xml:space="preserve"> </v>
      </c>
      <c r="K511" s="169">
        <v>0</v>
      </c>
      <c r="L511" s="169"/>
      <c r="M511" s="173">
        <f t="shared" si="59"/>
        <v>0</v>
      </c>
      <c r="N511" s="169"/>
      <c r="O511" s="153" t="str">
        <f t="shared" si="60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58"/>
        <v xml:space="preserve"> </v>
      </c>
      <c r="K512" s="169">
        <v>0</v>
      </c>
      <c r="L512" s="169"/>
      <c r="M512" s="173">
        <f t="shared" si="59"/>
        <v>0</v>
      </c>
      <c r="N512" s="169"/>
      <c r="O512" s="153" t="str">
        <f t="shared" si="60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58"/>
        <v xml:space="preserve"> </v>
      </c>
      <c r="K513" s="169">
        <v>0</v>
      </c>
      <c r="L513" s="169"/>
      <c r="M513" s="173">
        <f t="shared" si="59"/>
        <v>0</v>
      </c>
      <c r="N513" s="169"/>
      <c r="O513" s="153" t="str">
        <f t="shared" si="60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58"/>
        <v xml:space="preserve"> </v>
      </c>
      <c r="K514" s="169">
        <v>0</v>
      </c>
      <c r="L514" s="169"/>
      <c r="M514" s="173">
        <f t="shared" si="59"/>
        <v>0</v>
      </c>
      <c r="N514" s="169"/>
      <c r="O514" s="153" t="str">
        <f t="shared" si="60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58"/>
        <v xml:space="preserve"> </v>
      </c>
      <c r="K515" s="169">
        <v>0</v>
      </c>
      <c r="L515" s="169"/>
      <c r="M515" s="173">
        <f t="shared" si="59"/>
        <v>0</v>
      </c>
      <c r="N515" s="169"/>
      <c r="O515" s="153" t="str">
        <f t="shared" si="60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58"/>
        <v xml:space="preserve"> </v>
      </c>
      <c r="K516" s="169">
        <v>0</v>
      </c>
      <c r="L516" s="169"/>
      <c r="M516" s="173">
        <f t="shared" si="59"/>
        <v>0</v>
      </c>
      <c r="N516" s="169"/>
      <c r="O516" s="153" t="str">
        <f t="shared" si="60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58"/>
        <v xml:space="preserve"> </v>
      </c>
      <c r="K517" s="169">
        <v>0</v>
      </c>
      <c r="L517" s="169"/>
      <c r="M517" s="173">
        <f t="shared" si="59"/>
        <v>0</v>
      </c>
      <c r="N517" s="169"/>
      <c r="O517" s="153" t="str">
        <f t="shared" si="60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ref="J518:J555" si="74">IF(H518=0," ",I518/H518)</f>
        <v xml:space="preserve"> </v>
      </c>
      <c r="K518" s="169">
        <v>0</v>
      </c>
      <c r="L518" s="169"/>
      <c r="M518" s="173">
        <f t="shared" ref="M518:M555" si="75">SUM(K518:L518)</f>
        <v>0</v>
      </c>
      <c r="N518" s="169"/>
      <c r="O518" s="153" t="str">
        <f t="shared" ref="O518:O556" si="76">IF(M518=0," ",N518/M518)</f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77">SUM(G520:G529)</f>
        <v>0</v>
      </c>
      <c r="H519" s="176">
        <f t="shared" si="77"/>
        <v>0</v>
      </c>
      <c r="I519" s="176">
        <f t="shared" ref="I519" si="78">SUM(I520:I529)</f>
        <v>0</v>
      </c>
      <c r="J519" s="175" t="str">
        <f t="shared" si="74"/>
        <v xml:space="preserve"> </v>
      </c>
      <c r="K519" s="169">
        <v>0</v>
      </c>
      <c r="L519" s="169"/>
      <c r="M519" s="173">
        <f t="shared" si="75"/>
        <v>0</v>
      </c>
      <c r="N519" s="169"/>
      <c r="O519" s="153" t="str">
        <f t="shared" si="76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74"/>
        <v xml:space="preserve"> </v>
      </c>
      <c r="K520" s="169">
        <v>0</v>
      </c>
      <c r="L520" s="169"/>
      <c r="M520" s="173">
        <f t="shared" si="75"/>
        <v>0</v>
      </c>
      <c r="N520" s="169"/>
      <c r="O520" s="153" t="str">
        <f t="shared" si="76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74"/>
        <v xml:space="preserve"> </v>
      </c>
      <c r="K521" s="169">
        <v>0</v>
      </c>
      <c r="L521" s="169"/>
      <c r="M521" s="173">
        <f t="shared" si="75"/>
        <v>0</v>
      </c>
      <c r="N521" s="169"/>
      <c r="O521" s="153" t="str">
        <f t="shared" si="76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74"/>
        <v xml:space="preserve"> </v>
      </c>
      <c r="K522" s="169">
        <v>0</v>
      </c>
      <c r="L522" s="169"/>
      <c r="M522" s="173">
        <f t="shared" si="75"/>
        <v>0</v>
      </c>
      <c r="N522" s="169"/>
      <c r="O522" s="153" t="str">
        <f t="shared" si="76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74"/>
        <v xml:space="preserve"> </v>
      </c>
      <c r="K523" s="169">
        <v>0</v>
      </c>
      <c r="L523" s="169"/>
      <c r="M523" s="173">
        <f t="shared" si="75"/>
        <v>0</v>
      </c>
      <c r="N523" s="169"/>
      <c r="O523" s="153" t="str">
        <f t="shared" si="76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74"/>
        <v xml:space="preserve"> </v>
      </c>
      <c r="K524" s="169">
        <v>0</v>
      </c>
      <c r="L524" s="169"/>
      <c r="M524" s="173">
        <f t="shared" si="75"/>
        <v>0</v>
      </c>
      <c r="N524" s="169"/>
      <c r="O524" s="153" t="str">
        <f t="shared" si="76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74"/>
        <v xml:space="preserve"> </v>
      </c>
      <c r="K525" s="169">
        <v>0</v>
      </c>
      <c r="L525" s="169"/>
      <c r="M525" s="173">
        <f t="shared" si="75"/>
        <v>0</v>
      </c>
      <c r="N525" s="169"/>
      <c r="O525" s="153" t="str">
        <f t="shared" si="76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74"/>
        <v xml:space="preserve"> </v>
      </c>
      <c r="K526" s="169">
        <v>0</v>
      </c>
      <c r="L526" s="169"/>
      <c r="M526" s="173">
        <f t="shared" si="75"/>
        <v>0</v>
      </c>
      <c r="N526" s="169"/>
      <c r="O526" s="153" t="str">
        <f t="shared" si="76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74"/>
        <v xml:space="preserve"> </v>
      </c>
      <c r="K527" s="169">
        <v>0</v>
      </c>
      <c r="L527" s="169"/>
      <c r="M527" s="173">
        <f t="shared" si="75"/>
        <v>0</v>
      </c>
      <c r="N527" s="169"/>
      <c r="O527" s="153" t="str">
        <f t="shared" si="76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74"/>
        <v xml:space="preserve"> </v>
      </c>
      <c r="K528" s="169">
        <v>0</v>
      </c>
      <c r="L528" s="169"/>
      <c r="M528" s="173">
        <f t="shared" si="75"/>
        <v>0</v>
      </c>
      <c r="N528" s="169"/>
      <c r="O528" s="153" t="str">
        <f t="shared" si="76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74"/>
        <v xml:space="preserve"> </v>
      </c>
      <c r="K529" s="169">
        <v>0</v>
      </c>
      <c r="L529" s="169"/>
      <c r="M529" s="173">
        <f t="shared" si="75"/>
        <v>0</v>
      </c>
      <c r="N529" s="169"/>
      <c r="O529" s="153" t="str">
        <f t="shared" si="76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74"/>
        <v xml:space="preserve"> </v>
      </c>
      <c r="K530" s="169">
        <v>0</v>
      </c>
      <c r="L530" s="169"/>
      <c r="M530" s="173">
        <f t="shared" si="75"/>
        <v>0</v>
      </c>
      <c r="N530" s="169"/>
      <c r="O530" s="153" t="str">
        <f t="shared" si="76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74"/>
        <v xml:space="preserve"> </v>
      </c>
      <c r="K531" s="169">
        <v>0</v>
      </c>
      <c r="L531" s="169"/>
      <c r="M531" s="173">
        <f t="shared" si="75"/>
        <v>0</v>
      </c>
      <c r="N531" s="169"/>
      <c r="O531" s="153" t="str">
        <f t="shared" si="76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79">SUM(G533:G542)</f>
        <v>0</v>
      </c>
      <c r="H532" s="176">
        <f t="shared" si="79"/>
        <v>0</v>
      </c>
      <c r="I532" s="176">
        <f t="shared" ref="I532" si="80">SUM(I533:I542)</f>
        <v>0</v>
      </c>
      <c r="J532" s="175" t="str">
        <f t="shared" si="74"/>
        <v xml:space="preserve"> </v>
      </c>
      <c r="K532" s="169">
        <v>0</v>
      </c>
      <c r="L532" s="169"/>
      <c r="M532" s="173">
        <f t="shared" si="75"/>
        <v>0</v>
      </c>
      <c r="N532" s="169"/>
      <c r="O532" s="153" t="str">
        <f t="shared" si="76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74"/>
        <v xml:space="preserve"> </v>
      </c>
      <c r="K533" s="169">
        <v>0</v>
      </c>
      <c r="L533" s="169"/>
      <c r="M533" s="173">
        <f t="shared" si="75"/>
        <v>0</v>
      </c>
      <c r="N533" s="169"/>
      <c r="O533" s="153" t="str">
        <f t="shared" si="76"/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74"/>
        <v xml:space="preserve"> </v>
      </c>
      <c r="K534" s="169">
        <v>0</v>
      </c>
      <c r="L534" s="169"/>
      <c r="M534" s="173">
        <f t="shared" si="75"/>
        <v>0</v>
      </c>
      <c r="N534" s="169"/>
      <c r="O534" s="153" t="str">
        <f t="shared" si="76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74"/>
        <v xml:space="preserve"> </v>
      </c>
      <c r="K535" s="169">
        <v>0</v>
      </c>
      <c r="L535" s="169"/>
      <c r="M535" s="173">
        <f t="shared" si="75"/>
        <v>0</v>
      </c>
      <c r="N535" s="169"/>
      <c r="O535" s="153" t="str">
        <f t="shared" si="76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74"/>
        <v xml:space="preserve"> </v>
      </c>
      <c r="K536" s="169">
        <v>0</v>
      </c>
      <c r="L536" s="169"/>
      <c r="M536" s="173">
        <f t="shared" si="75"/>
        <v>0</v>
      </c>
      <c r="N536" s="169"/>
      <c r="O536" s="153" t="str">
        <f t="shared" si="76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74"/>
        <v xml:space="preserve"> </v>
      </c>
      <c r="K537" s="169">
        <v>0</v>
      </c>
      <c r="L537" s="169"/>
      <c r="M537" s="173">
        <f t="shared" si="75"/>
        <v>0</v>
      </c>
      <c r="N537" s="169"/>
      <c r="O537" s="153" t="str">
        <f t="shared" si="76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74"/>
        <v xml:space="preserve"> </v>
      </c>
      <c r="K538" s="169">
        <v>0</v>
      </c>
      <c r="L538" s="169"/>
      <c r="M538" s="173">
        <f t="shared" si="75"/>
        <v>0</v>
      </c>
      <c r="N538" s="169"/>
      <c r="O538" s="153" t="str">
        <f t="shared" si="76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74"/>
        <v xml:space="preserve"> </v>
      </c>
      <c r="K539" s="169">
        <v>0</v>
      </c>
      <c r="L539" s="169"/>
      <c r="M539" s="173">
        <f t="shared" si="75"/>
        <v>0</v>
      </c>
      <c r="N539" s="169"/>
      <c r="O539" s="153" t="str">
        <f t="shared" si="76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74"/>
        <v xml:space="preserve"> </v>
      </c>
      <c r="K540" s="169">
        <v>0</v>
      </c>
      <c r="L540" s="169"/>
      <c r="M540" s="173">
        <f t="shared" si="75"/>
        <v>0</v>
      </c>
      <c r="N540" s="169"/>
      <c r="O540" s="153" t="str">
        <f t="shared" si="76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74"/>
        <v xml:space="preserve"> </v>
      </c>
      <c r="K541" s="169">
        <v>0</v>
      </c>
      <c r="L541" s="169"/>
      <c r="M541" s="173">
        <f t="shared" si="75"/>
        <v>0</v>
      </c>
      <c r="N541" s="169"/>
      <c r="O541" s="153" t="str">
        <f t="shared" si="76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74"/>
        <v xml:space="preserve"> </v>
      </c>
      <c r="K542" s="169">
        <v>0</v>
      </c>
      <c r="L542" s="169"/>
      <c r="M542" s="173">
        <f t="shared" si="75"/>
        <v>0</v>
      </c>
      <c r="N542" s="169"/>
      <c r="O542" s="153" t="str">
        <f t="shared" si="76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74"/>
        <v xml:space="preserve"> </v>
      </c>
      <c r="K543" s="169">
        <v>0</v>
      </c>
      <c r="L543" s="169"/>
      <c r="M543" s="173">
        <f t="shared" si="75"/>
        <v>0</v>
      </c>
      <c r="N543" s="169"/>
      <c r="O543" s="153" t="str">
        <f t="shared" si="76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81">SUM(G545:G554)</f>
        <v>0</v>
      </c>
      <c r="H544" s="176">
        <f t="shared" si="81"/>
        <v>0</v>
      </c>
      <c r="I544" s="176">
        <f t="shared" ref="I544" si="82">SUM(I545:I554)</f>
        <v>0</v>
      </c>
      <c r="J544" s="175" t="str">
        <f t="shared" si="74"/>
        <v xml:space="preserve"> </v>
      </c>
      <c r="K544" s="169">
        <v>0</v>
      </c>
      <c r="L544" s="169"/>
      <c r="M544" s="173">
        <f t="shared" si="75"/>
        <v>0</v>
      </c>
      <c r="N544" s="169"/>
      <c r="O544" s="153" t="str">
        <f t="shared" si="76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74"/>
        <v xml:space="preserve"> </v>
      </c>
      <c r="K545" s="169">
        <v>0</v>
      </c>
      <c r="L545" s="169"/>
      <c r="M545" s="173">
        <f t="shared" si="75"/>
        <v>0</v>
      </c>
      <c r="N545" s="169"/>
      <c r="O545" s="153" t="str">
        <f t="shared" si="76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74"/>
        <v xml:space="preserve"> </v>
      </c>
      <c r="K546" s="169">
        <v>0</v>
      </c>
      <c r="L546" s="169"/>
      <c r="M546" s="173">
        <f t="shared" si="75"/>
        <v>0</v>
      </c>
      <c r="N546" s="169"/>
      <c r="O546" s="153" t="str">
        <f t="shared" si="76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74"/>
        <v xml:space="preserve"> </v>
      </c>
      <c r="K547" s="169">
        <v>0</v>
      </c>
      <c r="L547" s="169"/>
      <c r="M547" s="173">
        <f t="shared" si="75"/>
        <v>0</v>
      </c>
      <c r="N547" s="169"/>
      <c r="O547" s="153" t="str">
        <f t="shared" si="76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74"/>
        <v xml:space="preserve"> </v>
      </c>
      <c r="K548" s="169">
        <v>0</v>
      </c>
      <c r="L548" s="169"/>
      <c r="M548" s="173">
        <f t="shared" si="75"/>
        <v>0</v>
      </c>
      <c r="N548" s="169"/>
      <c r="O548" s="153" t="str">
        <f t="shared" si="76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74"/>
        <v xml:space="preserve"> </v>
      </c>
      <c r="K549" s="169">
        <v>0</v>
      </c>
      <c r="L549" s="169"/>
      <c r="M549" s="173">
        <f t="shared" si="75"/>
        <v>0</v>
      </c>
      <c r="N549" s="169"/>
      <c r="O549" s="153" t="str">
        <f t="shared" si="76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74"/>
        <v xml:space="preserve"> </v>
      </c>
      <c r="K550" s="169">
        <v>0</v>
      </c>
      <c r="L550" s="169"/>
      <c r="M550" s="173">
        <f t="shared" si="75"/>
        <v>0</v>
      </c>
      <c r="N550" s="169"/>
      <c r="O550" s="153" t="str">
        <f t="shared" si="76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74"/>
        <v xml:space="preserve"> </v>
      </c>
      <c r="K551" s="169">
        <v>0</v>
      </c>
      <c r="L551" s="169"/>
      <c r="M551" s="173">
        <f t="shared" si="75"/>
        <v>0</v>
      </c>
      <c r="N551" s="169"/>
      <c r="O551" s="153" t="str">
        <f t="shared" si="76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74"/>
        <v xml:space="preserve"> </v>
      </c>
      <c r="K552" s="169">
        <v>0</v>
      </c>
      <c r="L552" s="169"/>
      <c r="M552" s="173">
        <f t="shared" si="75"/>
        <v>0</v>
      </c>
      <c r="N552" s="169"/>
      <c r="O552" s="153" t="str">
        <f t="shared" si="76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74"/>
        <v xml:space="preserve"> </v>
      </c>
      <c r="K553" s="169">
        <v>0</v>
      </c>
      <c r="L553" s="169"/>
      <c r="M553" s="173">
        <f t="shared" si="75"/>
        <v>0</v>
      </c>
      <c r="N553" s="169"/>
      <c r="O553" s="153" t="str">
        <f t="shared" si="76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74"/>
        <v xml:space="preserve"> </v>
      </c>
      <c r="K554" s="169">
        <v>0</v>
      </c>
      <c r="L554" s="169"/>
      <c r="M554" s="173">
        <f t="shared" si="75"/>
        <v>0</v>
      </c>
      <c r="N554" s="169"/>
      <c r="O554" s="153" t="str">
        <f t="shared" si="76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83">G496+G497+G508+G519+G530+G532+G543+G544</f>
        <v>0</v>
      </c>
      <c r="H555" s="177">
        <f t="shared" si="83"/>
        <v>0</v>
      </c>
      <c r="I555" s="177">
        <f t="shared" ref="I555" si="84">I496+I497+I508+I519+I530+I532+I543+I544</f>
        <v>0</v>
      </c>
      <c r="J555" s="175" t="str">
        <f t="shared" si="74"/>
        <v xml:space="preserve"> </v>
      </c>
      <c r="K555" s="169">
        <v>0</v>
      </c>
      <c r="L555" s="169"/>
      <c r="M555" s="173">
        <f t="shared" si="75"/>
        <v>0</v>
      </c>
      <c r="N555" s="169"/>
      <c r="O555" s="153" t="str">
        <f t="shared" si="76"/>
        <v xml:space="preserve"> </v>
      </c>
    </row>
    <row r="556" spans="1:15" ht="27.7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1340</v>
      </c>
      <c r="G556" s="64">
        <f t="shared" ref="G556:N556" si="85">G296+G297+G337+G416+G481+G490+G495+G555</f>
        <v>-483</v>
      </c>
      <c r="H556" s="177">
        <f t="shared" si="85"/>
        <v>857</v>
      </c>
      <c r="I556" s="177">
        <f t="shared" si="85"/>
        <v>809</v>
      </c>
      <c r="J556" s="177" t="e">
        <f t="shared" si="85"/>
        <v>#VALUE!</v>
      </c>
      <c r="K556" s="177">
        <v>660</v>
      </c>
      <c r="L556" s="177">
        <f t="shared" si="85"/>
        <v>0</v>
      </c>
      <c r="M556" s="177">
        <f t="shared" si="85"/>
        <v>660</v>
      </c>
      <c r="N556" s="177">
        <f t="shared" si="85"/>
        <v>200</v>
      </c>
      <c r="O556" s="153">
        <f t="shared" si="76"/>
        <v>0.30303030303030304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93"/>
      <c r="E558" s="81"/>
      <c r="F558" s="81">
        <v>0</v>
      </c>
      <c r="G558" s="81">
        <v>0</v>
      </c>
      <c r="H558" s="81">
        <v>0</v>
      </c>
      <c r="I558" s="156"/>
      <c r="J558" s="157"/>
      <c r="K558" s="155"/>
      <c r="L558" s="155"/>
      <c r="M558" s="155"/>
      <c r="N558" s="155"/>
      <c r="O558" s="155"/>
    </row>
    <row r="559" spans="1:15" x14ac:dyDescent="0.2">
      <c r="A559" s="80"/>
      <c r="B559" s="80"/>
      <c r="C559" s="5" t="s">
        <v>801</v>
      </c>
      <c r="D559" s="93"/>
      <c r="E559" s="80"/>
      <c r="F559" s="80">
        <v>0</v>
      </c>
      <c r="G559" s="80">
        <v>0</v>
      </c>
      <c r="H559" s="80">
        <v>0</v>
      </c>
      <c r="I559" s="156"/>
      <c r="J559" s="157"/>
      <c r="K559" s="155"/>
      <c r="L559" s="155"/>
      <c r="M559" s="155"/>
      <c r="N559" s="155"/>
      <c r="O559" s="155"/>
    </row>
    <row r="560" spans="1:15" x14ac:dyDescent="0.2">
      <c r="D560" s="11"/>
    </row>
    <row r="561" spans="1:7" x14ac:dyDescent="0.2">
      <c r="D561" s="11"/>
    </row>
    <row r="562" spans="1:7" x14ac:dyDescent="0.2">
      <c r="A562" s="229"/>
      <c r="B562" s="229"/>
      <c r="C562" s="229"/>
      <c r="D562" s="229"/>
      <c r="E562" s="229"/>
      <c r="F562" s="229"/>
      <c r="G562" s="229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A562:G562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17:B517"/>
    <mergeCell ref="A518:B518"/>
    <mergeCell ref="A519:B519"/>
    <mergeCell ref="A520:B520"/>
    <mergeCell ref="A521:B521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23:B523"/>
    <mergeCell ref="A524:B524"/>
    <mergeCell ref="A525:B525"/>
    <mergeCell ref="A526:B526"/>
    <mergeCell ref="A527:B527"/>
    <mergeCell ref="A528:B528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53:B553"/>
    <mergeCell ref="D1:H1"/>
    <mergeCell ref="C2:H2"/>
    <mergeCell ref="C3:H3"/>
    <mergeCell ref="K5:K6"/>
    <mergeCell ref="L5:L6"/>
    <mergeCell ref="G5:G6"/>
    <mergeCell ref="H5:H6"/>
    <mergeCell ref="G274:G275"/>
    <mergeCell ref="H274:H275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J274:J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28"/>
  <sheetViews>
    <sheetView view="pageBreakPreview" zoomScaleNormal="100" zoomScaleSheetLayoutView="100" workbookViewId="0">
      <selection activeCell="L276" sqref="L27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5" width="0" hidden="1" customWidth="1"/>
    <col min="6" max="6" width="9.33203125" hidden="1" customWidth="1"/>
    <col min="7" max="7" width="0" hidden="1" customWidth="1"/>
    <col min="9" max="9" width="0" style="159" hidden="1" customWidth="1"/>
    <col min="10" max="10" width="0" style="163" hidden="1" customWidth="1"/>
  </cols>
  <sheetData>
    <row r="1" spans="1:15" ht="15" customHeight="1" x14ac:dyDescent="0.2">
      <c r="D1" s="233" t="s">
        <v>854</v>
      </c>
      <c r="E1" s="233"/>
      <c r="F1" s="233"/>
      <c r="G1" s="233"/>
      <c r="H1" s="233"/>
    </row>
    <row r="2" spans="1:15" x14ac:dyDescent="0.2">
      <c r="C2" s="229" t="str">
        <f>családtámogatás!C2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804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74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9.25" customHeight="1" x14ac:dyDescent="0.2">
      <c r="A6" s="214"/>
      <c r="B6" s="220"/>
      <c r="C6" s="212"/>
      <c r="D6" s="210"/>
      <c r="E6" s="74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6" t="s">
        <v>4</v>
      </c>
      <c r="D7" s="73" t="s">
        <v>5</v>
      </c>
      <c r="E7" s="73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77"/>
      <c r="G8" s="77"/>
      <c r="H8" s="173"/>
      <c r="I8" s="169"/>
      <c r="J8" s="167" t="str">
        <f t="shared" ref="J8:J71" si="0">IF(H8=0," ",I8/H8)</f>
        <v xml:space="preserve"> </v>
      </c>
      <c r="K8" s="166">
        <v>0</v>
      </c>
      <c r="L8" s="166"/>
      <c r="M8" s="173">
        <f>SUM(K8:L8)</f>
        <v>0</v>
      </c>
      <c r="N8" s="166"/>
      <c r="O8" s="153" t="str">
        <f t="shared" ref="O8:O71" si="1">IF(M8=0," ",N8/M8)</f>
        <v xml:space="preserve"> </v>
      </c>
    </row>
    <row r="9" spans="1:15" ht="25.5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  <c r="G9" s="77"/>
      <c r="H9" s="173"/>
      <c r="I9" s="169"/>
      <c r="J9" s="167" t="str">
        <f t="shared" si="0"/>
        <v xml:space="preserve"> </v>
      </c>
      <c r="K9" s="166">
        <v>0</v>
      </c>
      <c r="L9" s="166"/>
      <c r="M9" s="173">
        <f t="shared" ref="M9:M72" si="2">SUM(K9:L9)</f>
        <v>0</v>
      </c>
      <c r="N9" s="166"/>
      <c r="O9" s="153" t="str">
        <f t="shared" si="1"/>
        <v xml:space="preserve"> </v>
      </c>
    </row>
    <row r="10" spans="1:15" ht="25.5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>
        <v>194</v>
      </c>
      <c r="G10" s="77">
        <v>-194</v>
      </c>
      <c r="H10" s="173">
        <f>SUM(F10:G10)</f>
        <v>0</v>
      </c>
      <c r="I10" s="169">
        <v>0</v>
      </c>
      <c r="J10" s="167" t="str">
        <f t="shared" si="0"/>
        <v xml:space="preserve"> </v>
      </c>
      <c r="K10" s="166">
        <v>191</v>
      </c>
      <c r="L10" s="166"/>
      <c r="M10" s="173">
        <f t="shared" si="2"/>
        <v>191</v>
      </c>
      <c r="N10" s="166">
        <v>191</v>
      </c>
      <c r="O10" s="153">
        <f t="shared" si="1"/>
        <v>1</v>
      </c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  <c r="G11" s="77"/>
      <c r="H11" s="173"/>
      <c r="I11" s="169"/>
      <c r="J11" s="167" t="str">
        <f t="shared" si="0"/>
        <v xml:space="preserve"> </v>
      </c>
      <c r="K11" s="166">
        <v>0</v>
      </c>
      <c r="L11" s="166"/>
      <c r="M11" s="173">
        <f t="shared" si="2"/>
        <v>0</v>
      </c>
      <c r="N11" s="166"/>
      <c r="O11" s="153" t="str">
        <f t="shared" si="1"/>
        <v xml:space="preserve"> 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  <c r="G12" s="77"/>
      <c r="H12" s="173"/>
      <c r="I12" s="169"/>
      <c r="J12" s="167" t="str">
        <f t="shared" si="0"/>
        <v xml:space="preserve"> </v>
      </c>
      <c r="K12" s="166">
        <v>0</v>
      </c>
      <c r="L12" s="166"/>
      <c r="M12" s="173">
        <f t="shared" si="2"/>
        <v>0</v>
      </c>
      <c r="N12" s="166"/>
      <c r="O12" s="153" t="str">
        <f t="shared" si="1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  <c r="G13" s="77"/>
      <c r="H13" s="173"/>
      <c r="I13" s="169"/>
      <c r="J13" s="167" t="str">
        <f t="shared" si="0"/>
        <v xml:space="preserve"> </v>
      </c>
      <c r="K13" s="166">
        <v>0</v>
      </c>
      <c r="L13" s="166"/>
      <c r="M13" s="173">
        <f t="shared" si="2"/>
        <v>0</v>
      </c>
      <c r="N13" s="166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194</v>
      </c>
      <c r="G14" s="78">
        <f t="shared" ref="G14:N14" si="3">SUM(G8:G13)</f>
        <v>-194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191</v>
      </c>
      <c r="L14" s="174">
        <f t="shared" si="3"/>
        <v>0</v>
      </c>
      <c r="M14" s="174">
        <f t="shared" si="3"/>
        <v>191</v>
      </c>
      <c r="N14" s="174">
        <f t="shared" si="3"/>
        <v>191</v>
      </c>
      <c r="O14" s="153">
        <f t="shared" si="1"/>
        <v>1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G15" s="77"/>
      <c r="H15" s="173"/>
      <c r="I15" s="173"/>
      <c r="J15" s="167" t="str">
        <f t="shared" si="0"/>
        <v xml:space="preserve"> </v>
      </c>
      <c r="K15" s="166">
        <v>0</v>
      </c>
      <c r="L15" s="166"/>
      <c r="M15" s="173">
        <f t="shared" si="2"/>
        <v>0</v>
      </c>
      <c r="N15" s="166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G16" s="77"/>
      <c r="H16" s="173"/>
      <c r="I16" s="173"/>
      <c r="J16" s="167" t="str">
        <f t="shared" si="0"/>
        <v xml:space="preserve"> </v>
      </c>
      <c r="K16" s="166">
        <v>0</v>
      </c>
      <c r="L16" s="166"/>
      <c r="M16" s="173">
        <f t="shared" si="2"/>
        <v>0</v>
      </c>
      <c r="N16" s="166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73">
        <f t="shared" ref="I17" si="5">SUM(I18:I27)</f>
        <v>0</v>
      </c>
      <c r="J17" s="167" t="str">
        <f t="shared" si="0"/>
        <v xml:space="preserve"> </v>
      </c>
      <c r="K17" s="166">
        <v>0</v>
      </c>
      <c r="L17" s="166"/>
      <c r="M17" s="173">
        <f t="shared" si="2"/>
        <v>0</v>
      </c>
      <c r="N17" s="166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G18" s="77"/>
      <c r="H18" s="173"/>
      <c r="I18" s="173"/>
      <c r="J18" s="167" t="str">
        <f t="shared" si="0"/>
        <v xml:space="preserve"> </v>
      </c>
      <c r="K18" s="166">
        <v>0</v>
      </c>
      <c r="L18" s="166"/>
      <c r="M18" s="173">
        <f t="shared" si="2"/>
        <v>0</v>
      </c>
      <c r="N18" s="166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G19" s="77"/>
      <c r="H19" s="173"/>
      <c r="I19" s="173"/>
      <c r="J19" s="167" t="str">
        <f t="shared" si="0"/>
        <v xml:space="preserve"> </v>
      </c>
      <c r="K19" s="166">
        <v>0</v>
      </c>
      <c r="L19" s="166"/>
      <c r="M19" s="173">
        <f t="shared" si="2"/>
        <v>0</v>
      </c>
      <c r="N19" s="166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G20" s="77"/>
      <c r="H20" s="173"/>
      <c r="I20" s="173"/>
      <c r="J20" s="167" t="str">
        <f t="shared" si="0"/>
        <v xml:space="preserve"> </v>
      </c>
      <c r="K20" s="166">
        <v>0</v>
      </c>
      <c r="L20" s="166"/>
      <c r="M20" s="173">
        <f t="shared" si="2"/>
        <v>0</v>
      </c>
      <c r="N20" s="166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G21" s="77"/>
      <c r="H21" s="173"/>
      <c r="I21" s="173"/>
      <c r="J21" s="167" t="str">
        <f t="shared" si="0"/>
        <v xml:space="preserve"> </v>
      </c>
      <c r="K21" s="166">
        <v>0</v>
      </c>
      <c r="L21" s="166"/>
      <c r="M21" s="173">
        <f t="shared" si="2"/>
        <v>0</v>
      </c>
      <c r="N21" s="166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G22" s="77"/>
      <c r="H22" s="173"/>
      <c r="I22" s="173"/>
      <c r="J22" s="167" t="str">
        <f t="shared" si="0"/>
        <v xml:space="preserve"> </v>
      </c>
      <c r="K22" s="166">
        <v>0</v>
      </c>
      <c r="L22" s="166"/>
      <c r="M22" s="173">
        <f t="shared" si="2"/>
        <v>0</v>
      </c>
      <c r="N22" s="166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G23" s="77"/>
      <c r="H23" s="173"/>
      <c r="I23" s="173"/>
      <c r="J23" s="167" t="str">
        <f t="shared" si="0"/>
        <v xml:space="preserve"> </v>
      </c>
      <c r="K23" s="166">
        <v>0</v>
      </c>
      <c r="L23" s="166"/>
      <c r="M23" s="173">
        <f t="shared" si="2"/>
        <v>0</v>
      </c>
      <c r="N23" s="166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G24" s="77"/>
      <c r="H24" s="173"/>
      <c r="I24" s="173"/>
      <c r="J24" s="167" t="str">
        <f t="shared" si="0"/>
        <v xml:space="preserve"> </v>
      </c>
      <c r="K24" s="166">
        <v>0</v>
      </c>
      <c r="L24" s="166"/>
      <c r="M24" s="173">
        <f t="shared" si="2"/>
        <v>0</v>
      </c>
      <c r="N24" s="166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G25" s="77"/>
      <c r="H25" s="173"/>
      <c r="I25" s="173"/>
      <c r="J25" s="167" t="str">
        <f t="shared" si="0"/>
        <v xml:space="preserve"> </v>
      </c>
      <c r="K25" s="166">
        <v>0</v>
      </c>
      <c r="L25" s="166"/>
      <c r="M25" s="173">
        <f t="shared" si="2"/>
        <v>0</v>
      </c>
      <c r="N25" s="166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G26" s="77"/>
      <c r="H26" s="173"/>
      <c r="I26" s="173"/>
      <c r="J26" s="167" t="str">
        <f t="shared" si="0"/>
        <v xml:space="preserve"> </v>
      </c>
      <c r="K26" s="166">
        <v>0</v>
      </c>
      <c r="L26" s="166"/>
      <c r="M26" s="173">
        <f t="shared" si="2"/>
        <v>0</v>
      </c>
      <c r="N26" s="166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G27" s="77"/>
      <c r="H27" s="173"/>
      <c r="I27" s="173"/>
      <c r="J27" s="167" t="str">
        <f t="shared" si="0"/>
        <v xml:space="preserve"> </v>
      </c>
      <c r="K27" s="166">
        <v>0</v>
      </c>
      <c r="L27" s="166"/>
      <c r="M27" s="173">
        <f t="shared" si="2"/>
        <v>0</v>
      </c>
      <c r="N27" s="166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6">SUM(G29:G38)</f>
        <v>0</v>
      </c>
      <c r="H28" s="173">
        <f t="shared" si="6"/>
        <v>0</v>
      </c>
      <c r="I28" s="173">
        <f t="shared" ref="I28" si="7">SUM(I29:I38)</f>
        <v>0</v>
      </c>
      <c r="J28" s="167" t="str">
        <f t="shared" si="0"/>
        <v xml:space="preserve"> </v>
      </c>
      <c r="K28" s="166">
        <v>0</v>
      </c>
      <c r="L28" s="166"/>
      <c r="M28" s="173">
        <f t="shared" si="2"/>
        <v>0</v>
      </c>
      <c r="N28" s="166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G29" s="77"/>
      <c r="H29" s="173"/>
      <c r="I29" s="173"/>
      <c r="J29" s="167" t="str">
        <f t="shared" si="0"/>
        <v xml:space="preserve"> </v>
      </c>
      <c r="K29" s="166">
        <v>0</v>
      </c>
      <c r="L29" s="166"/>
      <c r="M29" s="173">
        <f t="shared" si="2"/>
        <v>0</v>
      </c>
      <c r="N29" s="166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G30" s="77"/>
      <c r="H30" s="173"/>
      <c r="I30" s="173"/>
      <c r="J30" s="167" t="str">
        <f t="shared" si="0"/>
        <v xml:space="preserve"> </v>
      </c>
      <c r="K30" s="166">
        <v>0</v>
      </c>
      <c r="L30" s="166"/>
      <c r="M30" s="173">
        <f t="shared" si="2"/>
        <v>0</v>
      </c>
      <c r="N30" s="166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G31" s="77"/>
      <c r="H31" s="173"/>
      <c r="I31" s="173"/>
      <c r="J31" s="167" t="str">
        <f t="shared" si="0"/>
        <v xml:space="preserve"> </v>
      </c>
      <c r="K31" s="166">
        <v>0</v>
      </c>
      <c r="L31" s="166"/>
      <c r="M31" s="173">
        <f t="shared" si="2"/>
        <v>0</v>
      </c>
      <c r="N31" s="166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G32" s="77"/>
      <c r="H32" s="173"/>
      <c r="I32" s="173"/>
      <c r="J32" s="167" t="str">
        <f t="shared" si="0"/>
        <v xml:space="preserve"> </v>
      </c>
      <c r="K32" s="166">
        <v>0</v>
      </c>
      <c r="L32" s="166"/>
      <c r="M32" s="173">
        <f t="shared" si="2"/>
        <v>0</v>
      </c>
      <c r="N32" s="166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G33" s="77"/>
      <c r="H33" s="173"/>
      <c r="I33" s="173"/>
      <c r="J33" s="167" t="str">
        <f t="shared" si="0"/>
        <v xml:space="preserve"> </v>
      </c>
      <c r="K33" s="166">
        <v>0</v>
      </c>
      <c r="L33" s="166"/>
      <c r="M33" s="173">
        <f t="shared" si="2"/>
        <v>0</v>
      </c>
      <c r="N33" s="166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G34" s="77"/>
      <c r="H34" s="173"/>
      <c r="I34" s="173"/>
      <c r="J34" s="167" t="str">
        <f t="shared" si="0"/>
        <v xml:space="preserve"> </v>
      </c>
      <c r="K34" s="166">
        <v>0</v>
      </c>
      <c r="L34" s="166"/>
      <c r="M34" s="173">
        <f t="shared" si="2"/>
        <v>0</v>
      </c>
      <c r="N34" s="166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G35" s="77"/>
      <c r="H35" s="173"/>
      <c r="I35" s="173"/>
      <c r="J35" s="167" t="str">
        <f t="shared" si="0"/>
        <v xml:space="preserve"> </v>
      </c>
      <c r="K35" s="166">
        <v>0</v>
      </c>
      <c r="L35" s="166"/>
      <c r="M35" s="173">
        <f t="shared" si="2"/>
        <v>0</v>
      </c>
      <c r="N35" s="166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G36" s="77"/>
      <c r="H36" s="173"/>
      <c r="I36" s="173"/>
      <c r="J36" s="167" t="str">
        <f t="shared" si="0"/>
        <v xml:space="preserve"> </v>
      </c>
      <c r="K36" s="166">
        <v>0</v>
      </c>
      <c r="L36" s="166"/>
      <c r="M36" s="173">
        <f t="shared" si="2"/>
        <v>0</v>
      </c>
      <c r="N36" s="166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G37" s="77"/>
      <c r="H37" s="173"/>
      <c r="I37" s="173"/>
      <c r="J37" s="167" t="str">
        <f t="shared" si="0"/>
        <v xml:space="preserve"> </v>
      </c>
      <c r="K37" s="166">
        <v>0</v>
      </c>
      <c r="L37" s="166"/>
      <c r="M37" s="173">
        <f t="shared" si="2"/>
        <v>0</v>
      </c>
      <c r="N37" s="166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G38" s="77"/>
      <c r="H38" s="173"/>
      <c r="I38" s="173"/>
      <c r="J38" s="167" t="str">
        <f t="shared" si="0"/>
        <v xml:space="preserve"> </v>
      </c>
      <c r="K38" s="166">
        <v>0</v>
      </c>
      <c r="L38" s="166"/>
      <c r="M38" s="173">
        <f t="shared" si="2"/>
        <v>0</v>
      </c>
      <c r="N38" s="166"/>
      <c r="O38" s="153" t="str">
        <f t="shared" si="1"/>
        <v xml:space="preserve"> </v>
      </c>
    </row>
    <row r="39" spans="1:15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H39" si="8">SUM(G40:G49)</f>
        <v>0</v>
      </c>
      <c r="H39" s="173">
        <f t="shared" si="8"/>
        <v>0</v>
      </c>
      <c r="I39" s="173">
        <f t="shared" ref="I39" si="9">SUM(I40:I49)</f>
        <v>0</v>
      </c>
      <c r="J39" s="167" t="str">
        <f t="shared" si="0"/>
        <v xml:space="preserve"> </v>
      </c>
      <c r="K39" s="166">
        <v>0</v>
      </c>
      <c r="L39" s="166"/>
      <c r="M39" s="173">
        <f t="shared" si="2"/>
        <v>0</v>
      </c>
      <c r="N39" s="166"/>
      <c r="O39" s="153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  <c r="G40" s="77"/>
      <c r="H40" s="173"/>
      <c r="I40" s="173"/>
      <c r="J40" s="167" t="str">
        <f t="shared" si="0"/>
        <v xml:space="preserve"> </v>
      </c>
      <c r="K40" s="166">
        <v>0</v>
      </c>
      <c r="L40" s="166"/>
      <c r="M40" s="173">
        <f t="shared" si="2"/>
        <v>0</v>
      </c>
      <c r="N40" s="166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173"/>
      <c r="I41" s="173"/>
      <c r="J41" s="167" t="str">
        <f t="shared" si="0"/>
        <v xml:space="preserve"> </v>
      </c>
      <c r="K41" s="166">
        <v>0</v>
      </c>
      <c r="L41" s="166"/>
      <c r="M41" s="173">
        <f t="shared" si="2"/>
        <v>0</v>
      </c>
      <c r="N41" s="166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173"/>
      <c r="I42" s="173"/>
      <c r="J42" s="167" t="str">
        <f t="shared" si="0"/>
        <v xml:space="preserve"> </v>
      </c>
      <c r="K42" s="166">
        <v>0</v>
      </c>
      <c r="L42" s="166"/>
      <c r="M42" s="173">
        <f t="shared" si="2"/>
        <v>0</v>
      </c>
      <c r="N42" s="166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173"/>
      <c r="I43" s="173"/>
      <c r="J43" s="167" t="str">
        <f t="shared" si="0"/>
        <v xml:space="preserve"> </v>
      </c>
      <c r="K43" s="166">
        <v>0</v>
      </c>
      <c r="L43" s="166"/>
      <c r="M43" s="173">
        <f t="shared" si="2"/>
        <v>0</v>
      </c>
      <c r="N43" s="166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173"/>
      <c r="I44" s="173"/>
      <c r="J44" s="167" t="str">
        <f t="shared" si="0"/>
        <v xml:space="preserve"> </v>
      </c>
      <c r="K44" s="166">
        <v>0</v>
      </c>
      <c r="L44" s="166"/>
      <c r="M44" s="173">
        <f t="shared" si="2"/>
        <v>0</v>
      </c>
      <c r="N44" s="166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173"/>
      <c r="I45" s="173"/>
      <c r="J45" s="167" t="str">
        <f t="shared" si="0"/>
        <v xml:space="preserve"> </v>
      </c>
      <c r="K45" s="166">
        <v>0</v>
      </c>
      <c r="L45" s="166"/>
      <c r="M45" s="173">
        <f t="shared" si="2"/>
        <v>0</v>
      </c>
      <c r="N45" s="166"/>
      <c r="O45" s="153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173"/>
      <c r="I46" s="173"/>
      <c r="J46" s="167" t="str">
        <f t="shared" si="0"/>
        <v xml:space="preserve"> </v>
      </c>
      <c r="K46" s="166">
        <v>0</v>
      </c>
      <c r="L46" s="166"/>
      <c r="M46" s="173">
        <f t="shared" si="2"/>
        <v>0</v>
      </c>
      <c r="N46" s="199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173"/>
      <c r="I47" s="173"/>
      <c r="J47" s="167" t="str">
        <f t="shared" si="0"/>
        <v xml:space="preserve"> </v>
      </c>
      <c r="K47" s="166">
        <v>0</v>
      </c>
      <c r="L47" s="166"/>
      <c r="M47" s="173">
        <f t="shared" si="2"/>
        <v>0</v>
      </c>
      <c r="N47" s="166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173"/>
      <c r="I48" s="173"/>
      <c r="J48" s="167" t="str">
        <f t="shared" si="0"/>
        <v xml:space="preserve"> </v>
      </c>
      <c r="K48" s="166">
        <v>0</v>
      </c>
      <c r="L48" s="166"/>
      <c r="M48" s="173">
        <f t="shared" si="2"/>
        <v>0</v>
      </c>
      <c r="N48" s="166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173"/>
      <c r="I49" s="173"/>
      <c r="J49" s="167" t="str">
        <f t="shared" si="0"/>
        <v xml:space="preserve"> </v>
      </c>
      <c r="K49" s="166">
        <v>0</v>
      </c>
      <c r="L49" s="166"/>
      <c r="M49" s="173">
        <f t="shared" si="2"/>
        <v>0</v>
      </c>
      <c r="N49" s="166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194</v>
      </c>
      <c r="G50" s="78">
        <f t="shared" ref="G50:N50" si="10">G14+G15+G16+G17+G28+G39</f>
        <v>-194</v>
      </c>
      <c r="H50" s="174">
        <f t="shared" si="10"/>
        <v>0</v>
      </c>
      <c r="I50" s="174">
        <f t="shared" si="10"/>
        <v>0</v>
      </c>
      <c r="J50" s="174" t="e">
        <f t="shared" si="10"/>
        <v>#VALUE!</v>
      </c>
      <c r="K50" s="174">
        <f t="shared" si="10"/>
        <v>191</v>
      </c>
      <c r="L50" s="174">
        <f t="shared" si="10"/>
        <v>0</v>
      </c>
      <c r="M50" s="174">
        <f t="shared" si="10"/>
        <v>191</v>
      </c>
      <c r="N50" s="174">
        <f t="shared" si="10"/>
        <v>191</v>
      </c>
      <c r="O50" s="153">
        <f t="shared" si="1"/>
        <v>1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G51" s="77"/>
      <c r="H51" s="173"/>
      <c r="I51" s="173"/>
      <c r="J51" s="167" t="str">
        <f t="shared" si="0"/>
        <v xml:space="preserve"> </v>
      </c>
      <c r="K51" s="166">
        <v>0</v>
      </c>
      <c r="L51" s="166"/>
      <c r="M51" s="173">
        <f t="shared" si="2"/>
        <v>0</v>
      </c>
      <c r="N51" s="166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173"/>
      <c r="I52" s="173"/>
      <c r="J52" s="167" t="str">
        <f t="shared" si="0"/>
        <v xml:space="preserve"> </v>
      </c>
      <c r="K52" s="166">
        <v>0</v>
      </c>
      <c r="L52" s="166"/>
      <c r="M52" s="173">
        <f t="shared" si="2"/>
        <v>0</v>
      </c>
      <c r="N52" s="166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11">SUM(G54:G63)</f>
        <v>0</v>
      </c>
      <c r="H53" s="173">
        <f t="shared" si="11"/>
        <v>0</v>
      </c>
      <c r="I53" s="173">
        <f t="shared" ref="I53" si="12">SUM(I54:I63)</f>
        <v>0</v>
      </c>
      <c r="J53" s="167" t="str">
        <f t="shared" si="0"/>
        <v xml:space="preserve"> </v>
      </c>
      <c r="K53" s="166">
        <v>0</v>
      </c>
      <c r="L53" s="166"/>
      <c r="M53" s="173">
        <f t="shared" si="2"/>
        <v>0</v>
      </c>
      <c r="N53" s="166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173"/>
      <c r="I54" s="173"/>
      <c r="J54" s="167" t="str">
        <f t="shared" si="0"/>
        <v xml:space="preserve"> </v>
      </c>
      <c r="K54" s="166">
        <v>0</v>
      </c>
      <c r="L54" s="166"/>
      <c r="M54" s="173">
        <f t="shared" si="2"/>
        <v>0</v>
      </c>
      <c r="N54" s="166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173"/>
      <c r="I55" s="173"/>
      <c r="J55" s="167" t="str">
        <f t="shared" si="0"/>
        <v xml:space="preserve"> </v>
      </c>
      <c r="K55" s="166">
        <v>0</v>
      </c>
      <c r="L55" s="166"/>
      <c r="M55" s="173">
        <f t="shared" si="2"/>
        <v>0</v>
      </c>
      <c r="N55" s="166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173"/>
      <c r="I56" s="173"/>
      <c r="J56" s="167" t="str">
        <f t="shared" si="0"/>
        <v xml:space="preserve"> </v>
      </c>
      <c r="K56" s="166">
        <v>0</v>
      </c>
      <c r="L56" s="166"/>
      <c r="M56" s="173">
        <f t="shared" si="2"/>
        <v>0</v>
      </c>
      <c r="N56" s="166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173"/>
      <c r="I57" s="173"/>
      <c r="J57" s="167" t="str">
        <f t="shared" si="0"/>
        <v xml:space="preserve"> </v>
      </c>
      <c r="K57" s="166">
        <v>0</v>
      </c>
      <c r="L57" s="166"/>
      <c r="M57" s="173">
        <f t="shared" si="2"/>
        <v>0</v>
      </c>
      <c r="N57" s="166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173"/>
      <c r="I58" s="173"/>
      <c r="J58" s="167" t="str">
        <f t="shared" si="0"/>
        <v xml:space="preserve"> </v>
      </c>
      <c r="K58" s="166">
        <v>0</v>
      </c>
      <c r="L58" s="166"/>
      <c r="M58" s="173">
        <f t="shared" si="2"/>
        <v>0</v>
      </c>
      <c r="N58" s="166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173"/>
      <c r="I59" s="173"/>
      <c r="J59" s="167" t="str">
        <f t="shared" si="0"/>
        <v xml:space="preserve"> </v>
      </c>
      <c r="K59" s="166">
        <v>0</v>
      </c>
      <c r="L59" s="166"/>
      <c r="M59" s="173">
        <f t="shared" si="2"/>
        <v>0</v>
      </c>
      <c r="N59" s="166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173"/>
      <c r="I60" s="173"/>
      <c r="J60" s="167" t="str">
        <f t="shared" si="0"/>
        <v xml:space="preserve"> </v>
      </c>
      <c r="K60" s="166">
        <v>0</v>
      </c>
      <c r="L60" s="166"/>
      <c r="M60" s="173">
        <f t="shared" si="2"/>
        <v>0</v>
      </c>
      <c r="N60" s="166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173"/>
      <c r="I61" s="173"/>
      <c r="J61" s="167" t="str">
        <f t="shared" si="0"/>
        <v xml:space="preserve"> </v>
      </c>
      <c r="K61" s="166">
        <v>0</v>
      </c>
      <c r="L61" s="166"/>
      <c r="M61" s="173">
        <f t="shared" si="2"/>
        <v>0</v>
      </c>
      <c r="N61" s="166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173"/>
      <c r="I62" s="173"/>
      <c r="J62" s="167" t="str">
        <f t="shared" si="0"/>
        <v xml:space="preserve"> </v>
      </c>
      <c r="K62" s="166">
        <v>0</v>
      </c>
      <c r="L62" s="166"/>
      <c r="M62" s="173">
        <f t="shared" si="2"/>
        <v>0</v>
      </c>
      <c r="N62" s="166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173"/>
      <c r="I63" s="173"/>
      <c r="J63" s="167" t="str">
        <f t="shared" si="0"/>
        <v xml:space="preserve"> </v>
      </c>
      <c r="K63" s="166">
        <v>0</v>
      </c>
      <c r="L63" s="166"/>
      <c r="M63" s="173">
        <f t="shared" si="2"/>
        <v>0</v>
      </c>
      <c r="N63" s="166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13">SUM(G65:G74)</f>
        <v>0</v>
      </c>
      <c r="H64" s="173">
        <f t="shared" si="13"/>
        <v>0</v>
      </c>
      <c r="I64" s="173">
        <f t="shared" ref="I64" si="14">SUM(I65:I74)</f>
        <v>0</v>
      </c>
      <c r="J64" s="167" t="str">
        <f t="shared" si="0"/>
        <v xml:space="preserve"> </v>
      </c>
      <c r="K64" s="166">
        <v>0</v>
      </c>
      <c r="L64" s="166"/>
      <c r="M64" s="173">
        <f t="shared" si="2"/>
        <v>0</v>
      </c>
      <c r="N64" s="166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173"/>
      <c r="I65" s="173"/>
      <c r="J65" s="167" t="str">
        <f t="shared" si="0"/>
        <v xml:space="preserve"> </v>
      </c>
      <c r="K65" s="166">
        <v>0</v>
      </c>
      <c r="L65" s="166"/>
      <c r="M65" s="173">
        <f t="shared" si="2"/>
        <v>0</v>
      </c>
      <c r="N65" s="166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173"/>
      <c r="I66" s="173"/>
      <c r="J66" s="167" t="str">
        <f t="shared" si="0"/>
        <v xml:space="preserve"> </v>
      </c>
      <c r="K66" s="166">
        <v>0</v>
      </c>
      <c r="L66" s="166"/>
      <c r="M66" s="173">
        <f t="shared" si="2"/>
        <v>0</v>
      </c>
      <c r="N66" s="166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173"/>
      <c r="I67" s="173"/>
      <c r="J67" s="167" t="str">
        <f t="shared" si="0"/>
        <v xml:space="preserve"> </v>
      </c>
      <c r="K67" s="166">
        <v>0</v>
      </c>
      <c r="L67" s="166"/>
      <c r="M67" s="173">
        <f t="shared" si="2"/>
        <v>0</v>
      </c>
      <c r="N67" s="166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173"/>
      <c r="I68" s="173"/>
      <c r="J68" s="167" t="str">
        <f t="shared" si="0"/>
        <v xml:space="preserve"> </v>
      </c>
      <c r="K68" s="166">
        <v>0</v>
      </c>
      <c r="L68" s="166"/>
      <c r="M68" s="173">
        <f t="shared" si="2"/>
        <v>0</v>
      </c>
      <c r="N68" s="166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173"/>
      <c r="I69" s="173"/>
      <c r="J69" s="167" t="str">
        <f t="shared" si="0"/>
        <v xml:space="preserve"> </v>
      </c>
      <c r="K69" s="166">
        <v>0</v>
      </c>
      <c r="L69" s="166"/>
      <c r="M69" s="173">
        <f t="shared" si="2"/>
        <v>0</v>
      </c>
      <c r="N69" s="166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173"/>
      <c r="I70" s="173"/>
      <c r="J70" s="167" t="str">
        <f t="shared" si="0"/>
        <v xml:space="preserve"> </v>
      </c>
      <c r="K70" s="166">
        <v>0</v>
      </c>
      <c r="L70" s="166"/>
      <c r="M70" s="173">
        <f t="shared" si="2"/>
        <v>0</v>
      </c>
      <c r="N70" s="166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173"/>
      <c r="I71" s="173"/>
      <c r="J71" s="167" t="str">
        <f t="shared" si="0"/>
        <v xml:space="preserve"> </v>
      </c>
      <c r="K71" s="166">
        <v>0</v>
      </c>
      <c r="L71" s="166"/>
      <c r="M71" s="173">
        <f t="shared" si="2"/>
        <v>0</v>
      </c>
      <c r="N71" s="166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173"/>
      <c r="I72" s="173"/>
      <c r="J72" s="167" t="str">
        <f t="shared" ref="J72:J135" si="15">IF(H72=0," ",I72/H72)</f>
        <v xml:space="preserve"> </v>
      </c>
      <c r="K72" s="166">
        <v>0</v>
      </c>
      <c r="L72" s="166"/>
      <c r="M72" s="173">
        <f t="shared" si="2"/>
        <v>0</v>
      </c>
      <c r="N72" s="166"/>
      <c r="O72" s="153" t="str">
        <f t="shared" ref="O72:O135" si="16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173"/>
      <c r="I73" s="173"/>
      <c r="J73" s="167" t="str">
        <f t="shared" si="15"/>
        <v xml:space="preserve"> </v>
      </c>
      <c r="K73" s="166">
        <v>0</v>
      </c>
      <c r="L73" s="166"/>
      <c r="M73" s="173">
        <f t="shared" ref="M73:M136" si="17">SUM(K73:L73)</f>
        <v>0</v>
      </c>
      <c r="N73" s="166"/>
      <c r="O73" s="153" t="str">
        <f t="shared" si="16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173"/>
      <c r="I74" s="173"/>
      <c r="J74" s="167" t="str">
        <f t="shared" si="15"/>
        <v xml:space="preserve"> </v>
      </c>
      <c r="K74" s="166">
        <v>0</v>
      </c>
      <c r="L74" s="166"/>
      <c r="M74" s="173">
        <f t="shared" si="17"/>
        <v>0</v>
      </c>
      <c r="N74" s="166"/>
      <c r="O74" s="153" t="str">
        <f t="shared" si="16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8">SUM(G76:G85)</f>
        <v>0</v>
      </c>
      <c r="H75" s="173">
        <f t="shared" si="18"/>
        <v>0</v>
      </c>
      <c r="I75" s="173">
        <f t="shared" ref="I75" si="19">SUM(I76:I85)</f>
        <v>0</v>
      </c>
      <c r="J75" s="167" t="str">
        <f t="shared" si="15"/>
        <v xml:space="preserve"> </v>
      </c>
      <c r="K75" s="166">
        <v>0</v>
      </c>
      <c r="L75" s="166"/>
      <c r="M75" s="173">
        <f t="shared" si="17"/>
        <v>0</v>
      </c>
      <c r="N75" s="166"/>
      <c r="O75" s="153" t="str">
        <f t="shared" si="16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173"/>
      <c r="I76" s="173"/>
      <c r="J76" s="167" t="str">
        <f t="shared" si="15"/>
        <v xml:space="preserve"> </v>
      </c>
      <c r="K76" s="166">
        <v>0</v>
      </c>
      <c r="L76" s="166"/>
      <c r="M76" s="173">
        <f t="shared" si="17"/>
        <v>0</v>
      </c>
      <c r="N76" s="166"/>
      <c r="O76" s="153" t="str">
        <f t="shared" si="16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173"/>
      <c r="I77" s="173"/>
      <c r="J77" s="167" t="str">
        <f t="shared" si="15"/>
        <v xml:space="preserve"> </v>
      </c>
      <c r="K77" s="166">
        <v>0</v>
      </c>
      <c r="L77" s="166"/>
      <c r="M77" s="173">
        <f t="shared" si="17"/>
        <v>0</v>
      </c>
      <c r="N77" s="166"/>
      <c r="O77" s="153" t="str">
        <f t="shared" si="16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173"/>
      <c r="I78" s="173"/>
      <c r="J78" s="167" t="str">
        <f t="shared" si="15"/>
        <v xml:space="preserve"> </v>
      </c>
      <c r="K78" s="166">
        <v>0</v>
      </c>
      <c r="L78" s="166"/>
      <c r="M78" s="173">
        <f t="shared" si="17"/>
        <v>0</v>
      </c>
      <c r="N78" s="166"/>
      <c r="O78" s="153" t="str">
        <f t="shared" si="16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173"/>
      <c r="I79" s="173"/>
      <c r="J79" s="167" t="str">
        <f t="shared" si="15"/>
        <v xml:space="preserve"> </v>
      </c>
      <c r="K79" s="166">
        <v>0</v>
      </c>
      <c r="L79" s="166"/>
      <c r="M79" s="173">
        <f t="shared" si="17"/>
        <v>0</v>
      </c>
      <c r="N79" s="166"/>
      <c r="O79" s="153" t="str">
        <f t="shared" si="16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173"/>
      <c r="I80" s="173"/>
      <c r="J80" s="167" t="str">
        <f t="shared" si="15"/>
        <v xml:space="preserve"> </v>
      </c>
      <c r="K80" s="166">
        <v>0</v>
      </c>
      <c r="L80" s="166"/>
      <c r="M80" s="173">
        <f t="shared" si="17"/>
        <v>0</v>
      </c>
      <c r="N80" s="166"/>
      <c r="O80" s="153" t="str">
        <f t="shared" si="16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173"/>
      <c r="I81" s="173"/>
      <c r="J81" s="167" t="str">
        <f t="shared" si="15"/>
        <v xml:space="preserve"> </v>
      </c>
      <c r="K81" s="166">
        <v>0</v>
      </c>
      <c r="L81" s="166"/>
      <c r="M81" s="173">
        <f t="shared" si="17"/>
        <v>0</v>
      </c>
      <c r="N81" s="166"/>
      <c r="O81" s="153" t="str">
        <f t="shared" si="16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173"/>
      <c r="I82" s="173"/>
      <c r="J82" s="167" t="str">
        <f t="shared" si="15"/>
        <v xml:space="preserve"> </v>
      </c>
      <c r="K82" s="166">
        <v>0</v>
      </c>
      <c r="L82" s="166"/>
      <c r="M82" s="173">
        <f t="shared" si="17"/>
        <v>0</v>
      </c>
      <c r="N82" s="166"/>
      <c r="O82" s="153" t="str">
        <f t="shared" si="16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173"/>
      <c r="I83" s="173"/>
      <c r="J83" s="167" t="str">
        <f t="shared" si="15"/>
        <v xml:space="preserve"> </v>
      </c>
      <c r="K83" s="166">
        <v>0</v>
      </c>
      <c r="L83" s="166"/>
      <c r="M83" s="173">
        <f t="shared" si="17"/>
        <v>0</v>
      </c>
      <c r="N83" s="166"/>
      <c r="O83" s="153" t="str">
        <f t="shared" si="16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173"/>
      <c r="I84" s="173"/>
      <c r="J84" s="167" t="str">
        <f t="shared" si="15"/>
        <v xml:space="preserve"> </v>
      </c>
      <c r="K84" s="166">
        <v>0</v>
      </c>
      <c r="L84" s="166"/>
      <c r="M84" s="173">
        <f t="shared" si="17"/>
        <v>0</v>
      </c>
      <c r="N84" s="166"/>
      <c r="O84" s="153" t="str">
        <f t="shared" si="16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173"/>
      <c r="I85" s="173"/>
      <c r="J85" s="167" t="str">
        <f t="shared" si="15"/>
        <v xml:space="preserve"> </v>
      </c>
      <c r="K85" s="166">
        <v>0</v>
      </c>
      <c r="L85" s="166"/>
      <c r="M85" s="173">
        <f t="shared" si="17"/>
        <v>0</v>
      </c>
      <c r="N85" s="166"/>
      <c r="O85" s="153" t="str">
        <f t="shared" si="16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20">G51+G52+G53+G64+G75</f>
        <v>0</v>
      </c>
      <c r="H86" s="174">
        <f t="shared" si="20"/>
        <v>0</v>
      </c>
      <c r="I86" s="174">
        <f t="shared" ref="I86" si="21">I51+I52+I53+I64+I75</f>
        <v>0</v>
      </c>
      <c r="J86" s="167" t="str">
        <f t="shared" si="15"/>
        <v xml:space="preserve"> </v>
      </c>
      <c r="K86" s="166">
        <v>0</v>
      </c>
      <c r="L86" s="166"/>
      <c r="M86" s="173">
        <f t="shared" si="17"/>
        <v>0</v>
      </c>
      <c r="N86" s="166"/>
      <c r="O86" s="153" t="str">
        <f t="shared" si="16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22">SUM(G88:G90)</f>
        <v>0</v>
      </c>
      <c r="H87" s="173">
        <f t="shared" si="22"/>
        <v>0</v>
      </c>
      <c r="I87" s="173">
        <f t="shared" ref="I87" si="23">SUM(I88:I90)</f>
        <v>0</v>
      </c>
      <c r="J87" s="167" t="str">
        <f t="shared" si="15"/>
        <v xml:space="preserve"> </v>
      </c>
      <c r="K87" s="166">
        <v>0</v>
      </c>
      <c r="L87" s="166"/>
      <c r="M87" s="173">
        <f t="shared" si="17"/>
        <v>0</v>
      </c>
      <c r="N87" s="166"/>
      <c r="O87" s="153" t="str">
        <f t="shared" si="16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173"/>
      <c r="I88" s="173"/>
      <c r="J88" s="167" t="str">
        <f t="shared" si="15"/>
        <v xml:space="preserve"> </v>
      </c>
      <c r="K88" s="166">
        <v>0</v>
      </c>
      <c r="L88" s="166"/>
      <c r="M88" s="173">
        <f t="shared" si="17"/>
        <v>0</v>
      </c>
      <c r="N88" s="166"/>
      <c r="O88" s="153" t="str">
        <f t="shared" si="16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173"/>
      <c r="I89" s="173"/>
      <c r="J89" s="167" t="str">
        <f t="shared" si="15"/>
        <v xml:space="preserve"> </v>
      </c>
      <c r="K89" s="166">
        <v>0</v>
      </c>
      <c r="L89" s="166"/>
      <c r="M89" s="173">
        <f t="shared" si="17"/>
        <v>0</v>
      </c>
      <c r="N89" s="166"/>
      <c r="O89" s="153" t="str">
        <f t="shared" si="16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173"/>
      <c r="I90" s="173"/>
      <c r="J90" s="167" t="str">
        <f t="shared" si="15"/>
        <v xml:space="preserve"> </v>
      </c>
      <c r="K90" s="166">
        <v>0</v>
      </c>
      <c r="L90" s="166"/>
      <c r="M90" s="173">
        <f t="shared" si="17"/>
        <v>0</v>
      </c>
      <c r="N90" s="166"/>
      <c r="O90" s="153" t="str">
        <f t="shared" si="16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24">SUM(G92:G99)</f>
        <v>0</v>
      </c>
      <c r="H91" s="173">
        <f t="shared" si="24"/>
        <v>0</v>
      </c>
      <c r="I91" s="173">
        <f t="shared" ref="I91" si="25">SUM(I92:I99)</f>
        <v>0</v>
      </c>
      <c r="J91" s="167" t="str">
        <f t="shared" si="15"/>
        <v xml:space="preserve"> </v>
      </c>
      <c r="K91" s="166">
        <v>0</v>
      </c>
      <c r="L91" s="166"/>
      <c r="M91" s="173">
        <f t="shared" si="17"/>
        <v>0</v>
      </c>
      <c r="N91" s="166"/>
      <c r="O91" s="153" t="str">
        <f t="shared" si="16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173"/>
      <c r="I92" s="173"/>
      <c r="J92" s="167" t="str">
        <f t="shared" si="15"/>
        <v xml:space="preserve"> </v>
      </c>
      <c r="K92" s="166">
        <v>0</v>
      </c>
      <c r="L92" s="166"/>
      <c r="M92" s="173">
        <f t="shared" si="17"/>
        <v>0</v>
      </c>
      <c r="N92" s="166"/>
      <c r="O92" s="153" t="str">
        <f t="shared" si="16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173"/>
      <c r="I93" s="173"/>
      <c r="J93" s="167" t="str">
        <f t="shared" si="15"/>
        <v xml:space="preserve"> </v>
      </c>
      <c r="K93" s="166">
        <v>0</v>
      </c>
      <c r="L93" s="166"/>
      <c r="M93" s="173">
        <f t="shared" si="17"/>
        <v>0</v>
      </c>
      <c r="N93" s="166"/>
      <c r="O93" s="153" t="str">
        <f t="shared" si="16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173"/>
      <c r="I94" s="173"/>
      <c r="J94" s="167" t="str">
        <f t="shared" si="15"/>
        <v xml:space="preserve"> </v>
      </c>
      <c r="K94" s="166">
        <v>0</v>
      </c>
      <c r="L94" s="166"/>
      <c r="M94" s="173">
        <f t="shared" si="17"/>
        <v>0</v>
      </c>
      <c r="N94" s="166"/>
      <c r="O94" s="153" t="str">
        <f t="shared" si="16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173"/>
      <c r="I95" s="173"/>
      <c r="J95" s="167" t="str">
        <f t="shared" si="15"/>
        <v xml:space="preserve"> </v>
      </c>
      <c r="K95" s="166">
        <v>0</v>
      </c>
      <c r="L95" s="166"/>
      <c r="M95" s="173">
        <f t="shared" si="17"/>
        <v>0</v>
      </c>
      <c r="N95" s="166"/>
      <c r="O95" s="153" t="str">
        <f t="shared" si="16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173"/>
      <c r="I96" s="173"/>
      <c r="J96" s="167" t="str">
        <f t="shared" si="15"/>
        <v xml:space="preserve"> </v>
      </c>
      <c r="K96" s="166">
        <v>0</v>
      </c>
      <c r="L96" s="166"/>
      <c r="M96" s="173">
        <f t="shared" si="17"/>
        <v>0</v>
      </c>
      <c r="N96" s="166"/>
      <c r="O96" s="153" t="str">
        <f t="shared" si="16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173"/>
      <c r="I97" s="173"/>
      <c r="J97" s="167" t="str">
        <f t="shared" si="15"/>
        <v xml:space="preserve"> </v>
      </c>
      <c r="K97" s="166">
        <v>0</v>
      </c>
      <c r="L97" s="166"/>
      <c r="M97" s="173">
        <f t="shared" si="17"/>
        <v>0</v>
      </c>
      <c r="N97" s="166"/>
      <c r="O97" s="153" t="str">
        <f t="shared" si="16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173"/>
      <c r="I98" s="173"/>
      <c r="J98" s="167" t="str">
        <f t="shared" si="15"/>
        <v xml:space="preserve"> </v>
      </c>
      <c r="K98" s="166">
        <v>0</v>
      </c>
      <c r="L98" s="166"/>
      <c r="M98" s="173">
        <f t="shared" si="17"/>
        <v>0</v>
      </c>
      <c r="N98" s="166"/>
      <c r="O98" s="153" t="str">
        <f t="shared" si="16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173"/>
      <c r="I99" s="173"/>
      <c r="J99" s="167" t="str">
        <f t="shared" si="15"/>
        <v xml:space="preserve"> </v>
      </c>
      <c r="K99" s="166">
        <v>0</v>
      </c>
      <c r="L99" s="166"/>
      <c r="M99" s="173">
        <f t="shared" si="17"/>
        <v>0</v>
      </c>
      <c r="N99" s="166"/>
      <c r="O99" s="153" t="str">
        <f t="shared" si="16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26">G87+G91</f>
        <v>0</v>
      </c>
      <c r="H100" s="174">
        <f t="shared" si="26"/>
        <v>0</v>
      </c>
      <c r="I100" s="174">
        <f t="shared" ref="I100" si="27">I87+I91</f>
        <v>0</v>
      </c>
      <c r="J100" s="167" t="str">
        <f t="shared" si="15"/>
        <v xml:space="preserve"> </v>
      </c>
      <c r="K100" s="166">
        <v>0</v>
      </c>
      <c r="L100" s="166"/>
      <c r="M100" s="173">
        <f t="shared" si="17"/>
        <v>0</v>
      </c>
      <c r="N100" s="166"/>
      <c r="O100" s="153" t="str">
        <f t="shared" si="16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28">SUM(G102:G107)</f>
        <v>0</v>
      </c>
      <c r="H101" s="173">
        <f t="shared" si="28"/>
        <v>0</v>
      </c>
      <c r="I101" s="173">
        <f t="shared" ref="I101" si="29">SUM(I102:I107)</f>
        <v>0</v>
      </c>
      <c r="J101" s="167" t="str">
        <f t="shared" si="15"/>
        <v xml:space="preserve"> </v>
      </c>
      <c r="K101" s="166">
        <v>0</v>
      </c>
      <c r="L101" s="166"/>
      <c r="M101" s="173">
        <f t="shared" si="17"/>
        <v>0</v>
      </c>
      <c r="N101" s="166"/>
      <c r="O101" s="153" t="str">
        <f t="shared" si="16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173"/>
      <c r="I102" s="173"/>
      <c r="J102" s="167" t="str">
        <f t="shared" si="15"/>
        <v xml:space="preserve"> </v>
      </c>
      <c r="K102" s="166">
        <v>0</v>
      </c>
      <c r="L102" s="166"/>
      <c r="M102" s="173">
        <f t="shared" si="17"/>
        <v>0</v>
      </c>
      <c r="N102" s="166"/>
      <c r="O102" s="153" t="str">
        <f t="shared" si="16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173"/>
      <c r="I103" s="173"/>
      <c r="J103" s="167" t="str">
        <f t="shared" si="15"/>
        <v xml:space="preserve"> </v>
      </c>
      <c r="K103" s="166">
        <v>0</v>
      </c>
      <c r="L103" s="166"/>
      <c r="M103" s="173">
        <f t="shared" si="17"/>
        <v>0</v>
      </c>
      <c r="N103" s="166"/>
      <c r="O103" s="153" t="str">
        <f t="shared" si="16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173"/>
      <c r="I104" s="173"/>
      <c r="J104" s="167" t="str">
        <f t="shared" si="15"/>
        <v xml:space="preserve"> </v>
      </c>
      <c r="K104" s="166">
        <v>0</v>
      </c>
      <c r="L104" s="166"/>
      <c r="M104" s="173">
        <f t="shared" si="17"/>
        <v>0</v>
      </c>
      <c r="N104" s="166"/>
      <c r="O104" s="153" t="str">
        <f t="shared" si="16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173"/>
      <c r="I105" s="173"/>
      <c r="J105" s="167" t="str">
        <f t="shared" si="15"/>
        <v xml:space="preserve"> </v>
      </c>
      <c r="K105" s="166">
        <v>0</v>
      </c>
      <c r="L105" s="166"/>
      <c r="M105" s="173">
        <f t="shared" si="17"/>
        <v>0</v>
      </c>
      <c r="N105" s="166"/>
      <c r="O105" s="153" t="str">
        <f t="shared" si="16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173"/>
      <c r="I106" s="173"/>
      <c r="J106" s="167" t="str">
        <f t="shared" si="15"/>
        <v xml:space="preserve"> </v>
      </c>
      <c r="K106" s="166">
        <v>0</v>
      </c>
      <c r="L106" s="166"/>
      <c r="M106" s="173">
        <f t="shared" si="17"/>
        <v>0</v>
      </c>
      <c r="N106" s="166"/>
      <c r="O106" s="153" t="str">
        <f t="shared" si="16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173"/>
      <c r="I107" s="173"/>
      <c r="J107" s="167" t="str">
        <f t="shared" si="15"/>
        <v xml:space="preserve"> </v>
      </c>
      <c r="K107" s="166">
        <v>0</v>
      </c>
      <c r="L107" s="166"/>
      <c r="M107" s="173">
        <f t="shared" si="17"/>
        <v>0</v>
      </c>
      <c r="N107" s="166"/>
      <c r="O107" s="153" t="str">
        <f t="shared" si="16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30">SUM(G109:G114)</f>
        <v>0</v>
      </c>
      <c r="H108" s="173">
        <f t="shared" si="30"/>
        <v>0</v>
      </c>
      <c r="I108" s="173">
        <f t="shared" ref="I108" si="31">SUM(I109:I114)</f>
        <v>0</v>
      </c>
      <c r="J108" s="167" t="str">
        <f t="shared" si="15"/>
        <v xml:space="preserve"> </v>
      </c>
      <c r="K108" s="166">
        <v>0</v>
      </c>
      <c r="L108" s="166"/>
      <c r="M108" s="173">
        <f t="shared" si="17"/>
        <v>0</v>
      </c>
      <c r="N108" s="166"/>
      <c r="O108" s="153" t="str">
        <f t="shared" si="16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173"/>
      <c r="I109" s="173"/>
      <c r="J109" s="167" t="str">
        <f t="shared" si="15"/>
        <v xml:space="preserve"> </v>
      </c>
      <c r="K109" s="166">
        <v>0</v>
      </c>
      <c r="L109" s="166"/>
      <c r="M109" s="173">
        <f t="shared" si="17"/>
        <v>0</v>
      </c>
      <c r="N109" s="166"/>
      <c r="O109" s="153" t="str">
        <f t="shared" si="16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173"/>
      <c r="I110" s="173"/>
      <c r="J110" s="167" t="str">
        <f t="shared" si="15"/>
        <v xml:space="preserve"> </v>
      </c>
      <c r="K110" s="166">
        <v>0</v>
      </c>
      <c r="L110" s="166"/>
      <c r="M110" s="173">
        <f t="shared" si="17"/>
        <v>0</v>
      </c>
      <c r="N110" s="166"/>
      <c r="O110" s="153" t="str">
        <f t="shared" si="16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173"/>
      <c r="I111" s="173"/>
      <c r="J111" s="167" t="str">
        <f t="shared" si="15"/>
        <v xml:space="preserve"> </v>
      </c>
      <c r="K111" s="166">
        <v>0</v>
      </c>
      <c r="L111" s="166"/>
      <c r="M111" s="173">
        <f t="shared" si="17"/>
        <v>0</v>
      </c>
      <c r="N111" s="166"/>
      <c r="O111" s="153" t="str">
        <f t="shared" si="16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173"/>
      <c r="I112" s="173"/>
      <c r="J112" s="167" t="str">
        <f t="shared" si="15"/>
        <v xml:space="preserve"> </v>
      </c>
      <c r="K112" s="166">
        <v>0</v>
      </c>
      <c r="L112" s="166"/>
      <c r="M112" s="173">
        <f t="shared" si="17"/>
        <v>0</v>
      </c>
      <c r="N112" s="166"/>
      <c r="O112" s="153" t="str">
        <f t="shared" si="16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173"/>
      <c r="I113" s="173"/>
      <c r="J113" s="167" t="str">
        <f t="shared" si="15"/>
        <v xml:space="preserve"> </v>
      </c>
      <c r="K113" s="166">
        <v>0</v>
      </c>
      <c r="L113" s="166"/>
      <c r="M113" s="173">
        <f t="shared" si="17"/>
        <v>0</v>
      </c>
      <c r="N113" s="166"/>
      <c r="O113" s="153" t="str">
        <f t="shared" si="16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173"/>
      <c r="I114" s="173"/>
      <c r="J114" s="167" t="str">
        <f t="shared" si="15"/>
        <v xml:space="preserve"> </v>
      </c>
      <c r="K114" s="166">
        <v>0</v>
      </c>
      <c r="L114" s="166"/>
      <c r="M114" s="173">
        <f t="shared" si="17"/>
        <v>0</v>
      </c>
      <c r="N114" s="166"/>
      <c r="O114" s="153" t="str">
        <f t="shared" si="16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32">SUM(G116:G123)</f>
        <v>0</v>
      </c>
      <c r="H115" s="173">
        <f t="shared" si="32"/>
        <v>0</v>
      </c>
      <c r="I115" s="173">
        <f t="shared" ref="I115" si="33">SUM(I116:I123)</f>
        <v>0</v>
      </c>
      <c r="J115" s="167" t="str">
        <f t="shared" si="15"/>
        <v xml:space="preserve"> </v>
      </c>
      <c r="K115" s="166">
        <v>0</v>
      </c>
      <c r="L115" s="166"/>
      <c r="M115" s="173">
        <f t="shared" si="17"/>
        <v>0</v>
      </c>
      <c r="N115" s="166"/>
      <c r="O115" s="153" t="str">
        <f t="shared" si="16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172"/>
      <c r="I116" s="172"/>
      <c r="J116" s="167" t="str">
        <f t="shared" si="15"/>
        <v xml:space="preserve"> </v>
      </c>
      <c r="K116" s="166">
        <v>0</v>
      </c>
      <c r="L116" s="166"/>
      <c r="M116" s="173">
        <f t="shared" si="17"/>
        <v>0</v>
      </c>
      <c r="N116" s="166"/>
      <c r="O116" s="153" t="str">
        <f t="shared" si="16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172"/>
      <c r="I117" s="172"/>
      <c r="J117" s="167" t="str">
        <f t="shared" si="15"/>
        <v xml:space="preserve"> </v>
      </c>
      <c r="K117" s="166">
        <v>0</v>
      </c>
      <c r="L117" s="166"/>
      <c r="M117" s="173">
        <f t="shared" si="17"/>
        <v>0</v>
      </c>
      <c r="N117" s="166"/>
      <c r="O117" s="153" t="str">
        <f t="shared" si="16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172"/>
      <c r="I118" s="172"/>
      <c r="J118" s="167" t="str">
        <f t="shared" si="15"/>
        <v xml:space="preserve"> </v>
      </c>
      <c r="K118" s="166">
        <v>0</v>
      </c>
      <c r="L118" s="166"/>
      <c r="M118" s="173">
        <f t="shared" si="17"/>
        <v>0</v>
      </c>
      <c r="N118" s="166"/>
      <c r="O118" s="153" t="str">
        <f t="shared" si="16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172"/>
      <c r="I119" s="172"/>
      <c r="J119" s="167" t="str">
        <f t="shared" si="15"/>
        <v xml:space="preserve"> </v>
      </c>
      <c r="K119" s="166">
        <v>0</v>
      </c>
      <c r="L119" s="166"/>
      <c r="M119" s="173">
        <f t="shared" si="17"/>
        <v>0</v>
      </c>
      <c r="N119" s="166"/>
      <c r="O119" s="153" t="str">
        <f t="shared" si="16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172"/>
      <c r="I120" s="172"/>
      <c r="J120" s="167" t="str">
        <f t="shared" si="15"/>
        <v xml:space="preserve"> </v>
      </c>
      <c r="K120" s="166">
        <v>0</v>
      </c>
      <c r="L120" s="166"/>
      <c r="M120" s="173">
        <f t="shared" si="17"/>
        <v>0</v>
      </c>
      <c r="N120" s="166"/>
      <c r="O120" s="153" t="str">
        <f t="shared" si="16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172"/>
      <c r="I121" s="172"/>
      <c r="J121" s="167" t="str">
        <f t="shared" si="15"/>
        <v xml:space="preserve"> </v>
      </c>
      <c r="K121" s="166">
        <v>0</v>
      </c>
      <c r="L121" s="166"/>
      <c r="M121" s="173">
        <f t="shared" si="17"/>
        <v>0</v>
      </c>
      <c r="N121" s="166"/>
      <c r="O121" s="153" t="str">
        <f t="shared" si="16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172"/>
      <c r="I122" s="172"/>
      <c r="J122" s="167" t="str">
        <f t="shared" si="15"/>
        <v xml:space="preserve"> </v>
      </c>
      <c r="K122" s="166">
        <v>0</v>
      </c>
      <c r="L122" s="166"/>
      <c r="M122" s="173">
        <f t="shared" si="17"/>
        <v>0</v>
      </c>
      <c r="N122" s="166"/>
      <c r="O122" s="153" t="str">
        <f t="shared" si="16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172"/>
      <c r="I123" s="172"/>
      <c r="J123" s="167" t="str">
        <f t="shared" si="15"/>
        <v xml:space="preserve"> </v>
      </c>
      <c r="K123" s="166">
        <v>0</v>
      </c>
      <c r="L123" s="166"/>
      <c r="M123" s="173">
        <f t="shared" si="17"/>
        <v>0</v>
      </c>
      <c r="N123" s="166"/>
      <c r="O123" s="153" t="str">
        <f t="shared" si="16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34">SUM(G125:G143)</f>
        <v>0</v>
      </c>
      <c r="H124" s="173">
        <f t="shared" si="34"/>
        <v>0</v>
      </c>
      <c r="I124" s="173">
        <f t="shared" ref="I124" si="35">SUM(I125:I143)</f>
        <v>0</v>
      </c>
      <c r="J124" s="167" t="str">
        <f t="shared" si="15"/>
        <v xml:space="preserve"> </v>
      </c>
      <c r="K124" s="166">
        <v>0</v>
      </c>
      <c r="L124" s="166"/>
      <c r="M124" s="173">
        <f t="shared" si="17"/>
        <v>0</v>
      </c>
      <c r="N124" s="166"/>
      <c r="O124" s="153" t="str">
        <f t="shared" si="16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172"/>
      <c r="I125" s="172"/>
      <c r="J125" s="167" t="str">
        <f t="shared" si="15"/>
        <v xml:space="preserve"> </v>
      </c>
      <c r="K125" s="166">
        <v>0</v>
      </c>
      <c r="L125" s="166"/>
      <c r="M125" s="173">
        <f t="shared" si="17"/>
        <v>0</v>
      </c>
      <c r="N125" s="166"/>
      <c r="O125" s="153" t="str">
        <f t="shared" si="16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172"/>
      <c r="I126" s="172"/>
      <c r="J126" s="167" t="str">
        <f t="shared" si="15"/>
        <v xml:space="preserve"> </v>
      </c>
      <c r="K126" s="166">
        <v>0</v>
      </c>
      <c r="L126" s="166"/>
      <c r="M126" s="173">
        <f t="shared" si="17"/>
        <v>0</v>
      </c>
      <c r="N126" s="166"/>
      <c r="O126" s="153" t="str">
        <f t="shared" si="16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172"/>
      <c r="I127" s="172"/>
      <c r="J127" s="167" t="str">
        <f t="shared" si="15"/>
        <v xml:space="preserve"> </v>
      </c>
      <c r="K127" s="166">
        <v>0</v>
      </c>
      <c r="L127" s="166"/>
      <c r="M127" s="173">
        <f t="shared" si="17"/>
        <v>0</v>
      </c>
      <c r="N127" s="166"/>
      <c r="O127" s="153" t="str">
        <f t="shared" si="16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172"/>
      <c r="I128" s="172"/>
      <c r="J128" s="167" t="str">
        <f t="shared" si="15"/>
        <v xml:space="preserve"> </v>
      </c>
      <c r="K128" s="166">
        <v>0</v>
      </c>
      <c r="L128" s="166"/>
      <c r="M128" s="173">
        <f t="shared" si="17"/>
        <v>0</v>
      </c>
      <c r="N128" s="166"/>
      <c r="O128" s="153" t="str">
        <f t="shared" si="16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172"/>
      <c r="I129" s="172"/>
      <c r="J129" s="167" t="str">
        <f t="shared" si="15"/>
        <v xml:space="preserve"> </v>
      </c>
      <c r="K129" s="166">
        <v>0</v>
      </c>
      <c r="L129" s="166"/>
      <c r="M129" s="173">
        <f t="shared" si="17"/>
        <v>0</v>
      </c>
      <c r="N129" s="166"/>
      <c r="O129" s="153" t="str">
        <f t="shared" si="16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172"/>
      <c r="I130" s="172"/>
      <c r="J130" s="167" t="str">
        <f t="shared" si="15"/>
        <v xml:space="preserve"> </v>
      </c>
      <c r="K130" s="166">
        <v>0</v>
      </c>
      <c r="L130" s="166"/>
      <c r="M130" s="173">
        <f t="shared" si="17"/>
        <v>0</v>
      </c>
      <c r="N130" s="166"/>
      <c r="O130" s="153" t="str">
        <f t="shared" si="16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172"/>
      <c r="I131" s="172"/>
      <c r="J131" s="167" t="str">
        <f t="shared" si="15"/>
        <v xml:space="preserve"> </v>
      </c>
      <c r="K131" s="166">
        <v>0</v>
      </c>
      <c r="L131" s="166"/>
      <c r="M131" s="173">
        <f t="shared" si="17"/>
        <v>0</v>
      </c>
      <c r="N131" s="166"/>
      <c r="O131" s="153" t="str">
        <f t="shared" si="16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172"/>
      <c r="I132" s="172"/>
      <c r="J132" s="167" t="str">
        <f t="shared" si="15"/>
        <v xml:space="preserve"> </v>
      </c>
      <c r="K132" s="166">
        <v>0</v>
      </c>
      <c r="L132" s="166"/>
      <c r="M132" s="173">
        <f t="shared" si="17"/>
        <v>0</v>
      </c>
      <c r="N132" s="166"/>
      <c r="O132" s="153" t="str">
        <f t="shared" si="16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172"/>
      <c r="I133" s="172"/>
      <c r="J133" s="167" t="str">
        <f t="shared" si="15"/>
        <v xml:space="preserve"> </v>
      </c>
      <c r="K133" s="166">
        <v>0</v>
      </c>
      <c r="L133" s="166"/>
      <c r="M133" s="173">
        <f t="shared" si="17"/>
        <v>0</v>
      </c>
      <c r="N133" s="166"/>
      <c r="O133" s="153" t="str">
        <f t="shared" si="16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172"/>
      <c r="I134" s="172"/>
      <c r="J134" s="167" t="str">
        <f t="shared" si="15"/>
        <v xml:space="preserve"> </v>
      </c>
      <c r="K134" s="166">
        <v>0</v>
      </c>
      <c r="L134" s="166"/>
      <c r="M134" s="173">
        <f t="shared" si="17"/>
        <v>0</v>
      </c>
      <c r="N134" s="166"/>
      <c r="O134" s="153" t="str">
        <f t="shared" si="16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172"/>
      <c r="I135" s="172"/>
      <c r="J135" s="167" t="str">
        <f t="shared" si="15"/>
        <v xml:space="preserve"> </v>
      </c>
      <c r="K135" s="166">
        <v>0</v>
      </c>
      <c r="L135" s="166"/>
      <c r="M135" s="173">
        <f t="shared" si="17"/>
        <v>0</v>
      </c>
      <c r="N135" s="166"/>
      <c r="O135" s="153" t="str">
        <f t="shared" si="16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172"/>
      <c r="I136" s="172"/>
      <c r="J136" s="167" t="str">
        <f t="shared" ref="J136:J199" si="36">IF(H136=0," ",I136/H136)</f>
        <v xml:space="preserve"> </v>
      </c>
      <c r="K136" s="166">
        <v>0</v>
      </c>
      <c r="L136" s="166"/>
      <c r="M136" s="173">
        <f t="shared" si="17"/>
        <v>0</v>
      </c>
      <c r="N136" s="166"/>
      <c r="O136" s="153" t="str">
        <f t="shared" ref="O136:O199" si="37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172"/>
      <c r="I137" s="172"/>
      <c r="J137" s="167" t="str">
        <f t="shared" si="36"/>
        <v xml:space="preserve"> </v>
      </c>
      <c r="K137" s="166">
        <v>0</v>
      </c>
      <c r="L137" s="166"/>
      <c r="M137" s="173">
        <f t="shared" ref="M137:M200" si="38">SUM(K137:L137)</f>
        <v>0</v>
      </c>
      <c r="N137" s="166"/>
      <c r="O137" s="153" t="str">
        <f t="shared" si="37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172"/>
      <c r="I138" s="172"/>
      <c r="J138" s="167" t="str">
        <f t="shared" si="36"/>
        <v xml:space="preserve"> </v>
      </c>
      <c r="K138" s="166">
        <v>0</v>
      </c>
      <c r="L138" s="166"/>
      <c r="M138" s="173">
        <f t="shared" si="38"/>
        <v>0</v>
      </c>
      <c r="N138" s="166"/>
      <c r="O138" s="153" t="str">
        <f t="shared" si="37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172"/>
      <c r="I139" s="172"/>
      <c r="J139" s="167" t="str">
        <f t="shared" si="36"/>
        <v xml:space="preserve"> </v>
      </c>
      <c r="K139" s="166">
        <v>0</v>
      </c>
      <c r="L139" s="166"/>
      <c r="M139" s="173">
        <f t="shared" si="38"/>
        <v>0</v>
      </c>
      <c r="N139" s="166"/>
      <c r="O139" s="153" t="str">
        <f t="shared" si="37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172"/>
      <c r="I140" s="172"/>
      <c r="J140" s="167" t="str">
        <f t="shared" si="36"/>
        <v xml:space="preserve"> </v>
      </c>
      <c r="K140" s="166">
        <v>0</v>
      </c>
      <c r="L140" s="166"/>
      <c r="M140" s="173">
        <f t="shared" si="38"/>
        <v>0</v>
      </c>
      <c r="N140" s="166"/>
      <c r="O140" s="153" t="str">
        <f t="shared" si="37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172"/>
      <c r="I141" s="172"/>
      <c r="J141" s="167" t="str">
        <f t="shared" si="36"/>
        <v xml:space="preserve"> </v>
      </c>
      <c r="K141" s="166">
        <v>0</v>
      </c>
      <c r="L141" s="166"/>
      <c r="M141" s="173">
        <f t="shared" si="38"/>
        <v>0</v>
      </c>
      <c r="N141" s="166"/>
      <c r="O141" s="153" t="str">
        <f t="shared" si="37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172"/>
      <c r="I142" s="172"/>
      <c r="J142" s="167" t="str">
        <f t="shared" si="36"/>
        <v xml:space="preserve"> </v>
      </c>
      <c r="K142" s="166">
        <v>0</v>
      </c>
      <c r="L142" s="166"/>
      <c r="M142" s="173">
        <f t="shared" si="38"/>
        <v>0</v>
      </c>
      <c r="N142" s="166"/>
      <c r="O142" s="153" t="str">
        <f t="shared" si="37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172"/>
      <c r="I143" s="172"/>
      <c r="J143" s="167" t="str">
        <f t="shared" si="36"/>
        <v xml:space="preserve"> </v>
      </c>
      <c r="K143" s="166">
        <v>0</v>
      </c>
      <c r="L143" s="166"/>
      <c r="M143" s="173">
        <f t="shared" si="38"/>
        <v>0</v>
      </c>
      <c r="N143" s="166"/>
      <c r="O143" s="153" t="str">
        <f t="shared" si="37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39">SUM(G145:G147)</f>
        <v>0</v>
      </c>
      <c r="H144" s="173">
        <f t="shared" si="39"/>
        <v>0</v>
      </c>
      <c r="I144" s="173">
        <f t="shared" ref="I144" si="40">SUM(I145:I147)</f>
        <v>0</v>
      </c>
      <c r="J144" s="167" t="str">
        <f t="shared" si="36"/>
        <v xml:space="preserve"> </v>
      </c>
      <c r="K144" s="166">
        <v>0</v>
      </c>
      <c r="L144" s="166"/>
      <c r="M144" s="173">
        <f t="shared" si="38"/>
        <v>0</v>
      </c>
      <c r="N144" s="166"/>
      <c r="O144" s="153" t="str">
        <f t="shared" si="37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172"/>
      <c r="I145" s="172"/>
      <c r="J145" s="167" t="str">
        <f t="shared" si="36"/>
        <v xml:space="preserve"> </v>
      </c>
      <c r="K145" s="166">
        <v>0</v>
      </c>
      <c r="L145" s="166"/>
      <c r="M145" s="173">
        <f t="shared" si="38"/>
        <v>0</v>
      </c>
      <c r="N145" s="166"/>
      <c r="O145" s="153" t="str">
        <f t="shared" si="37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172"/>
      <c r="I146" s="172"/>
      <c r="J146" s="167" t="str">
        <f t="shared" si="36"/>
        <v xml:space="preserve"> </v>
      </c>
      <c r="K146" s="166">
        <v>0</v>
      </c>
      <c r="L146" s="166"/>
      <c r="M146" s="173">
        <f t="shared" si="38"/>
        <v>0</v>
      </c>
      <c r="N146" s="166"/>
      <c r="O146" s="153" t="str">
        <f t="shared" si="37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172"/>
      <c r="I147" s="172"/>
      <c r="J147" s="167" t="str">
        <f t="shared" si="36"/>
        <v xml:space="preserve"> </v>
      </c>
      <c r="K147" s="166">
        <v>0</v>
      </c>
      <c r="L147" s="166"/>
      <c r="M147" s="173">
        <f t="shared" si="38"/>
        <v>0</v>
      </c>
      <c r="N147" s="166"/>
      <c r="O147" s="153" t="str">
        <f t="shared" si="37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173"/>
      <c r="I148" s="173"/>
      <c r="J148" s="167" t="str">
        <f t="shared" si="36"/>
        <v xml:space="preserve"> </v>
      </c>
      <c r="K148" s="166">
        <v>0</v>
      </c>
      <c r="L148" s="166"/>
      <c r="M148" s="173">
        <f t="shared" si="38"/>
        <v>0</v>
      </c>
      <c r="N148" s="166"/>
      <c r="O148" s="153" t="str">
        <f t="shared" si="37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41">SUM(G150:G153)</f>
        <v>0</v>
      </c>
      <c r="H149" s="173">
        <f t="shared" si="41"/>
        <v>0</v>
      </c>
      <c r="I149" s="173">
        <f t="shared" ref="I149" si="42">SUM(I150:I153)</f>
        <v>0</v>
      </c>
      <c r="J149" s="167" t="str">
        <f t="shared" si="36"/>
        <v xml:space="preserve"> </v>
      </c>
      <c r="K149" s="166">
        <v>0</v>
      </c>
      <c r="L149" s="166"/>
      <c r="M149" s="173">
        <f t="shared" si="38"/>
        <v>0</v>
      </c>
      <c r="N149" s="166"/>
      <c r="O149" s="153" t="str">
        <f t="shared" si="37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172"/>
      <c r="I150" s="172"/>
      <c r="J150" s="167" t="str">
        <f t="shared" si="36"/>
        <v xml:space="preserve"> </v>
      </c>
      <c r="K150" s="166">
        <v>0</v>
      </c>
      <c r="L150" s="166"/>
      <c r="M150" s="173">
        <f t="shared" si="38"/>
        <v>0</v>
      </c>
      <c r="N150" s="166"/>
      <c r="O150" s="153" t="str">
        <f t="shared" si="37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172"/>
      <c r="I151" s="172"/>
      <c r="J151" s="167" t="str">
        <f t="shared" si="36"/>
        <v xml:space="preserve"> </v>
      </c>
      <c r="K151" s="166">
        <v>0</v>
      </c>
      <c r="L151" s="166"/>
      <c r="M151" s="173">
        <f t="shared" si="38"/>
        <v>0</v>
      </c>
      <c r="N151" s="166"/>
      <c r="O151" s="153" t="str">
        <f t="shared" si="37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172"/>
      <c r="I152" s="172"/>
      <c r="J152" s="167" t="str">
        <f t="shared" si="36"/>
        <v xml:space="preserve"> </v>
      </c>
      <c r="K152" s="166">
        <v>0</v>
      </c>
      <c r="L152" s="166"/>
      <c r="M152" s="173">
        <f t="shared" si="38"/>
        <v>0</v>
      </c>
      <c r="N152" s="166"/>
      <c r="O152" s="153" t="str">
        <f t="shared" si="37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172"/>
      <c r="I153" s="172"/>
      <c r="J153" s="167" t="str">
        <f t="shared" si="36"/>
        <v xml:space="preserve"> </v>
      </c>
      <c r="K153" s="166">
        <v>0</v>
      </c>
      <c r="L153" s="166"/>
      <c r="M153" s="173">
        <f t="shared" si="38"/>
        <v>0</v>
      </c>
      <c r="N153" s="166"/>
      <c r="O153" s="153" t="str">
        <f t="shared" si="37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43">SUM(G155:G169)</f>
        <v>0</v>
      </c>
      <c r="H154" s="173">
        <f t="shared" si="43"/>
        <v>0</v>
      </c>
      <c r="I154" s="173">
        <f t="shared" ref="I154" si="44">SUM(I155:I169)</f>
        <v>0</v>
      </c>
      <c r="J154" s="167" t="str">
        <f t="shared" si="36"/>
        <v xml:space="preserve"> </v>
      </c>
      <c r="K154" s="166">
        <v>0</v>
      </c>
      <c r="L154" s="166"/>
      <c r="M154" s="173">
        <f t="shared" si="38"/>
        <v>0</v>
      </c>
      <c r="N154" s="166"/>
      <c r="O154" s="153" t="str">
        <f t="shared" si="37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172"/>
      <c r="I155" s="172"/>
      <c r="J155" s="167" t="str">
        <f t="shared" si="36"/>
        <v xml:space="preserve"> </v>
      </c>
      <c r="K155" s="166">
        <v>0</v>
      </c>
      <c r="L155" s="166"/>
      <c r="M155" s="173">
        <f t="shared" si="38"/>
        <v>0</v>
      </c>
      <c r="N155" s="166"/>
      <c r="O155" s="153" t="str">
        <f t="shared" si="37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172"/>
      <c r="I156" s="172"/>
      <c r="J156" s="167" t="str">
        <f t="shared" si="36"/>
        <v xml:space="preserve"> </v>
      </c>
      <c r="K156" s="166">
        <v>0</v>
      </c>
      <c r="L156" s="166"/>
      <c r="M156" s="173">
        <f t="shared" si="38"/>
        <v>0</v>
      </c>
      <c r="N156" s="166"/>
      <c r="O156" s="153" t="str">
        <f t="shared" si="37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172"/>
      <c r="I157" s="172"/>
      <c r="J157" s="167" t="str">
        <f t="shared" si="36"/>
        <v xml:space="preserve"> </v>
      </c>
      <c r="K157" s="166">
        <v>0</v>
      </c>
      <c r="L157" s="166"/>
      <c r="M157" s="173">
        <f t="shared" si="38"/>
        <v>0</v>
      </c>
      <c r="N157" s="166"/>
      <c r="O157" s="153" t="str">
        <f t="shared" si="37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172"/>
      <c r="I158" s="172"/>
      <c r="J158" s="167" t="str">
        <f t="shared" si="36"/>
        <v xml:space="preserve"> </v>
      </c>
      <c r="K158" s="166">
        <v>0</v>
      </c>
      <c r="L158" s="166"/>
      <c r="M158" s="173">
        <f t="shared" si="38"/>
        <v>0</v>
      </c>
      <c r="N158" s="166"/>
      <c r="O158" s="153" t="str">
        <f t="shared" si="37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172"/>
      <c r="I159" s="172"/>
      <c r="J159" s="167" t="str">
        <f t="shared" si="36"/>
        <v xml:space="preserve"> </v>
      </c>
      <c r="K159" s="166">
        <v>0</v>
      </c>
      <c r="L159" s="166"/>
      <c r="M159" s="173">
        <f t="shared" si="38"/>
        <v>0</v>
      </c>
      <c r="N159" s="166"/>
      <c r="O159" s="153" t="str">
        <f t="shared" si="37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172"/>
      <c r="I160" s="172"/>
      <c r="J160" s="167" t="str">
        <f t="shared" si="36"/>
        <v xml:space="preserve"> </v>
      </c>
      <c r="K160" s="166">
        <v>0</v>
      </c>
      <c r="L160" s="166"/>
      <c r="M160" s="173">
        <f t="shared" si="38"/>
        <v>0</v>
      </c>
      <c r="N160" s="166"/>
      <c r="O160" s="153" t="str">
        <f t="shared" si="37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172"/>
      <c r="I161" s="172"/>
      <c r="J161" s="167" t="str">
        <f t="shared" si="36"/>
        <v xml:space="preserve"> </v>
      </c>
      <c r="K161" s="166">
        <v>0</v>
      </c>
      <c r="L161" s="166"/>
      <c r="M161" s="173">
        <f t="shared" si="38"/>
        <v>0</v>
      </c>
      <c r="N161" s="166"/>
      <c r="O161" s="153" t="str">
        <f t="shared" si="37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172"/>
      <c r="I162" s="172"/>
      <c r="J162" s="167" t="str">
        <f t="shared" si="36"/>
        <v xml:space="preserve"> </v>
      </c>
      <c r="K162" s="166">
        <v>0</v>
      </c>
      <c r="L162" s="166"/>
      <c r="M162" s="173">
        <f t="shared" si="38"/>
        <v>0</v>
      </c>
      <c r="N162" s="166"/>
      <c r="O162" s="153" t="str">
        <f t="shared" si="37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172"/>
      <c r="I163" s="172"/>
      <c r="J163" s="167" t="str">
        <f t="shared" si="36"/>
        <v xml:space="preserve"> </v>
      </c>
      <c r="K163" s="166">
        <v>0</v>
      </c>
      <c r="L163" s="166"/>
      <c r="M163" s="173">
        <f t="shared" si="38"/>
        <v>0</v>
      </c>
      <c r="N163" s="166"/>
      <c r="O163" s="153" t="str">
        <f t="shared" si="37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172"/>
      <c r="I164" s="172"/>
      <c r="J164" s="167" t="str">
        <f t="shared" si="36"/>
        <v xml:space="preserve"> </v>
      </c>
      <c r="K164" s="166">
        <v>0</v>
      </c>
      <c r="L164" s="166"/>
      <c r="M164" s="173">
        <f t="shared" si="38"/>
        <v>0</v>
      </c>
      <c r="N164" s="166"/>
      <c r="O164" s="153" t="str">
        <f t="shared" si="37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172"/>
      <c r="I165" s="172"/>
      <c r="J165" s="167" t="str">
        <f t="shared" si="36"/>
        <v xml:space="preserve"> </v>
      </c>
      <c r="K165" s="166">
        <v>0</v>
      </c>
      <c r="L165" s="166"/>
      <c r="M165" s="173">
        <f t="shared" si="38"/>
        <v>0</v>
      </c>
      <c r="N165" s="166"/>
      <c r="O165" s="153" t="str">
        <f t="shared" si="37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172"/>
      <c r="I166" s="172"/>
      <c r="J166" s="167" t="str">
        <f t="shared" si="36"/>
        <v xml:space="preserve"> </v>
      </c>
      <c r="K166" s="166">
        <v>0</v>
      </c>
      <c r="L166" s="166"/>
      <c r="M166" s="173">
        <f t="shared" si="38"/>
        <v>0</v>
      </c>
      <c r="N166" s="166"/>
      <c r="O166" s="153" t="str">
        <f t="shared" si="37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172"/>
      <c r="I167" s="172"/>
      <c r="J167" s="167" t="str">
        <f t="shared" si="36"/>
        <v xml:space="preserve"> </v>
      </c>
      <c r="K167" s="166">
        <v>0</v>
      </c>
      <c r="L167" s="166"/>
      <c r="M167" s="173">
        <f t="shared" si="38"/>
        <v>0</v>
      </c>
      <c r="N167" s="166"/>
      <c r="O167" s="153" t="str">
        <f t="shared" si="37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172"/>
      <c r="I168" s="172"/>
      <c r="J168" s="167" t="str">
        <f t="shared" si="36"/>
        <v xml:space="preserve"> </v>
      </c>
      <c r="K168" s="166">
        <v>0</v>
      </c>
      <c r="L168" s="166"/>
      <c r="M168" s="173">
        <f t="shared" si="38"/>
        <v>0</v>
      </c>
      <c r="N168" s="166"/>
      <c r="O168" s="153" t="str">
        <f t="shared" si="37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172"/>
      <c r="I169" s="172"/>
      <c r="J169" s="167" t="str">
        <f t="shared" si="36"/>
        <v xml:space="preserve"> </v>
      </c>
      <c r="K169" s="166">
        <v>0</v>
      </c>
      <c r="L169" s="166"/>
      <c r="M169" s="173">
        <f t="shared" si="38"/>
        <v>0</v>
      </c>
      <c r="N169" s="166"/>
      <c r="O169" s="153" t="str">
        <f t="shared" si="37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5">G124+G144+G149+G154</f>
        <v>0</v>
      </c>
      <c r="H170" s="174">
        <f t="shared" si="45"/>
        <v>0</v>
      </c>
      <c r="I170" s="174">
        <f t="shared" ref="I170" si="46">I124+I144+I149+I154</f>
        <v>0</v>
      </c>
      <c r="J170" s="167" t="str">
        <f t="shared" si="36"/>
        <v xml:space="preserve"> </v>
      </c>
      <c r="K170" s="166">
        <v>0</v>
      </c>
      <c r="L170" s="166"/>
      <c r="M170" s="173">
        <f t="shared" si="38"/>
        <v>0</v>
      </c>
      <c r="N170" s="166"/>
      <c r="O170" s="153" t="str">
        <f t="shared" si="37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/>
      <c r="H171" s="173"/>
      <c r="I171" s="173"/>
      <c r="J171" s="167" t="str">
        <f t="shared" si="36"/>
        <v xml:space="preserve"> </v>
      </c>
      <c r="K171" s="166">
        <v>0</v>
      </c>
      <c r="L171" s="166"/>
      <c r="M171" s="173">
        <f t="shared" si="38"/>
        <v>0</v>
      </c>
      <c r="N171" s="166"/>
      <c r="O171" s="153" t="str">
        <f t="shared" si="37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172"/>
      <c r="I172" s="172"/>
      <c r="J172" s="167" t="str">
        <f t="shared" si="36"/>
        <v xml:space="preserve"> </v>
      </c>
      <c r="K172" s="166">
        <v>0</v>
      </c>
      <c r="L172" s="166"/>
      <c r="M172" s="173">
        <f t="shared" si="38"/>
        <v>0</v>
      </c>
      <c r="N172" s="166"/>
      <c r="O172" s="153" t="str">
        <f t="shared" si="37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172"/>
      <c r="I173" s="172"/>
      <c r="J173" s="167" t="str">
        <f t="shared" si="36"/>
        <v xml:space="preserve"> </v>
      </c>
      <c r="K173" s="166">
        <v>0</v>
      </c>
      <c r="L173" s="166"/>
      <c r="M173" s="173">
        <f t="shared" si="38"/>
        <v>0</v>
      </c>
      <c r="N173" s="166"/>
      <c r="O173" s="153" t="str">
        <f t="shared" si="37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9"/>
      <c r="H174" s="172"/>
      <c r="I174" s="172"/>
      <c r="J174" s="167" t="str">
        <f t="shared" si="36"/>
        <v xml:space="preserve"> </v>
      </c>
      <c r="K174" s="166">
        <v>0</v>
      </c>
      <c r="L174" s="166"/>
      <c r="M174" s="173">
        <f t="shared" si="38"/>
        <v>0</v>
      </c>
      <c r="N174" s="166"/>
      <c r="O174" s="153" t="str">
        <f t="shared" si="37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172"/>
      <c r="I175" s="172"/>
      <c r="J175" s="167" t="str">
        <f t="shared" si="36"/>
        <v xml:space="preserve"> </v>
      </c>
      <c r="K175" s="166">
        <v>0</v>
      </c>
      <c r="L175" s="166"/>
      <c r="M175" s="173">
        <f t="shared" si="38"/>
        <v>0</v>
      </c>
      <c r="N175" s="166"/>
      <c r="O175" s="153" t="str">
        <f t="shared" si="37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172"/>
      <c r="I176" s="172"/>
      <c r="J176" s="167" t="str">
        <f t="shared" si="36"/>
        <v xml:space="preserve"> </v>
      </c>
      <c r="K176" s="166">
        <v>0</v>
      </c>
      <c r="L176" s="166"/>
      <c r="M176" s="173">
        <f t="shared" si="38"/>
        <v>0</v>
      </c>
      <c r="N176" s="166"/>
      <c r="O176" s="153" t="str">
        <f t="shared" si="37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172"/>
      <c r="I177" s="172"/>
      <c r="J177" s="167" t="str">
        <f t="shared" si="36"/>
        <v xml:space="preserve"> </v>
      </c>
      <c r="K177" s="166">
        <v>0</v>
      </c>
      <c r="L177" s="166"/>
      <c r="M177" s="173">
        <f t="shared" si="38"/>
        <v>0</v>
      </c>
      <c r="N177" s="166"/>
      <c r="O177" s="153" t="str">
        <f t="shared" si="37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172"/>
      <c r="I178" s="172"/>
      <c r="J178" s="167" t="str">
        <f t="shared" si="36"/>
        <v xml:space="preserve"> </v>
      </c>
      <c r="K178" s="166">
        <v>0</v>
      </c>
      <c r="L178" s="166"/>
      <c r="M178" s="173">
        <f t="shared" si="38"/>
        <v>0</v>
      </c>
      <c r="N178" s="166"/>
      <c r="O178" s="153" t="str">
        <f t="shared" si="37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172"/>
      <c r="I179" s="172"/>
      <c r="J179" s="167" t="str">
        <f t="shared" si="36"/>
        <v xml:space="preserve"> </v>
      </c>
      <c r="K179" s="166">
        <v>0</v>
      </c>
      <c r="L179" s="166"/>
      <c r="M179" s="173">
        <f t="shared" si="38"/>
        <v>0</v>
      </c>
      <c r="N179" s="166"/>
      <c r="O179" s="153" t="str">
        <f t="shared" si="37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172"/>
      <c r="I180" s="172"/>
      <c r="J180" s="167" t="str">
        <f t="shared" si="36"/>
        <v xml:space="preserve"> </v>
      </c>
      <c r="K180" s="166">
        <v>0</v>
      </c>
      <c r="L180" s="166"/>
      <c r="M180" s="173">
        <f t="shared" si="38"/>
        <v>0</v>
      </c>
      <c r="N180" s="166"/>
      <c r="O180" s="153" t="str">
        <f t="shared" si="37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172"/>
      <c r="I181" s="172"/>
      <c r="J181" s="167" t="str">
        <f t="shared" si="36"/>
        <v xml:space="preserve"> </v>
      </c>
      <c r="K181" s="166">
        <v>0</v>
      </c>
      <c r="L181" s="166"/>
      <c r="M181" s="173">
        <f t="shared" si="38"/>
        <v>0</v>
      </c>
      <c r="N181" s="166"/>
      <c r="O181" s="153" t="str">
        <f t="shared" si="37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172"/>
      <c r="I182" s="172"/>
      <c r="J182" s="167" t="str">
        <f t="shared" si="36"/>
        <v xml:space="preserve"> </v>
      </c>
      <c r="K182" s="166">
        <v>0</v>
      </c>
      <c r="L182" s="166"/>
      <c r="M182" s="173">
        <f t="shared" si="38"/>
        <v>0</v>
      </c>
      <c r="N182" s="166"/>
      <c r="O182" s="153" t="str">
        <f t="shared" si="37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172"/>
      <c r="I183" s="172"/>
      <c r="J183" s="167" t="str">
        <f t="shared" si="36"/>
        <v xml:space="preserve"> </v>
      </c>
      <c r="K183" s="166">
        <v>0</v>
      </c>
      <c r="L183" s="166"/>
      <c r="M183" s="173">
        <f t="shared" si="38"/>
        <v>0</v>
      </c>
      <c r="N183" s="166"/>
      <c r="O183" s="153" t="str">
        <f t="shared" si="37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47">G100+G101+G108+G115+G170+G171</f>
        <v>0</v>
      </c>
      <c r="H184" s="174">
        <f t="shared" si="47"/>
        <v>0</v>
      </c>
      <c r="I184" s="174">
        <f t="shared" ref="I184" si="48">I100+I101+I108+I115+I170+I171</f>
        <v>0</v>
      </c>
      <c r="J184" s="167" t="str">
        <f t="shared" si="36"/>
        <v xml:space="preserve"> </v>
      </c>
      <c r="K184" s="166">
        <v>0</v>
      </c>
      <c r="L184" s="166"/>
      <c r="M184" s="173">
        <f t="shared" si="38"/>
        <v>0</v>
      </c>
      <c r="N184" s="166"/>
      <c r="O184" s="153" t="str">
        <f t="shared" si="37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173"/>
      <c r="I185" s="173"/>
      <c r="J185" s="167" t="str">
        <f t="shared" si="36"/>
        <v xml:space="preserve"> </v>
      </c>
      <c r="K185" s="166">
        <v>0</v>
      </c>
      <c r="L185" s="166"/>
      <c r="M185" s="173">
        <f t="shared" si="38"/>
        <v>0</v>
      </c>
      <c r="N185" s="166"/>
      <c r="O185" s="153" t="str">
        <f t="shared" si="37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  <c r="G186" s="77"/>
      <c r="H186" s="173"/>
      <c r="I186" s="173"/>
      <c r="J186" s="167" t="str">
        <f t="shared" si="36"/>
        <v xml:space="preserve"> </v>
      </c>
      <c r="K186" s="166">
        <v>0</v>
      </c>
      <c r="L186" s="166"/>
      <c r="M186" s="173">
        <f t="shared" si="38"/>
        <v>0</v>
      </c>
      <c r="N186" s="166"/>
      <c r="O186" s="153" t="str">
        <f t="shared" si="37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172"/>
      <c r="I187" s="172"/>
      <c r="J187" s="167" t="str">
        <f t="shared" si="36"/>
        <v xml:space="preserve"> </v>
      </c>
      <c r="K187" s="166">
        <v>0</v>
      </c>
      <c r="L187" s="166"/>
      <c r="M187" s="173">
        <f t="shared" si="38"/>
        <v>0</v>
      </c>
      <c r="N187" s="166"/>
      <c r="O187" s="153" t="str">
        <f t="shared" si="37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172"/>
      <c r="I188" s="172"/>
      <c r="J188" s="167" t="str">
        <f t="shared" si="36"/>
        <v xml:space="preserve"> </v>
      </c>
      <c r="K188" s="166">
        <v>0</v>
      </c>
      <c r="L188" s="166"/>
      <c r="M188" s="173">
        <f t="shared" si="38"/>
        <v>0</v>
      </c>
      <c r="N188" s="166"/>
      <c r="O188" s="153" t="str">
        <f t="shared" si="37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G189" s="77"/>
      <c r="H189" s="173"/>
      <c r="I189" s="173"/>
      <c r="J189" s="167" t="str">
        <f t="shared" si="36"/>
        <v xml:space="preserve"> </v>
      </c>
      <c r="K189" s="166">
        <v>0</v>
      </c>
      <c r="L189" s="166"/>
      <c r="M189" s="173">
        <f t="shared" si="38"/>
        <v>0</v>
      </c>
      <c r="N189" s="166"/>
      <c r="O189" s="153" t="str">
        <f t="shared" si="37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173"/>
      <c r="I190" s="173"/>
      <c r="J190" s="167" t="str">
        <f t="shared" si="36"/>
        <v xml:space="preserve"> </v>
      </c>
      <c r="K190" s="166">
        <v>0</v>
      </c>
      <c r="L190" s="166"/>
      <c r="M190" s="173">
        <f t="shared" si="38"/>
        <v>0</v>
      </c>
      <c r="N190" s="166"/>
      <c r="O190" s="153" t="str">
        <f t="shared" si="37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173"/>
      <c r="I191" s="173"/>
      <c r="J191" s="167" t="str">
        <f t="shared" si="36"/>
        <v xml:space="preserve"> </v>
      </c>
      <c r="K191" s="166">
        <v>0</v>
      </c>
      <c r="L191" s="166"/>
      <c r="M191" s="173">
        <f t="shared" si="38"/>
        <v>0</v>
      </c>
      <c r="N191" s="166"/>
      <c r="O191" s="153" t="str">
        <f t="shared" si="37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172"/>
      <c r="I192" s="172"/>
      <c r="J192" s="167" t="str">
        <f t="shared" si="36"/>
        <v xml:space="preserve"> </v>
      </c>
      <c r="K192" s="166">
        <v>0</v>
      </c>
      <c r="L192" s="166"/>
      <c r="M192" s="173">
        <f t="shared" si="38"/>
        <v>0</v>
      </c>
      <c r="N192" s="166"/>
      <c r="O192" s="153" t="str">
        <f t="shared" si="37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172"/>
      <c r="I193" s="172"/>
      <c r="J193" s="167" t="str">
        <f t="shared" si="36"/>
        <v xml:space="preserve"> </v>
      </c>
      <c r="K193" s="166">
        <v>0</v>
      </c>
      <c r="L193" s="166"/>
      <c r="M193" s="173">
        <f t="shared" si="38"/>
        <v>0</v>
      </c>
      <c r="N193" s="166"/>
      <c r="O193" s="153" t="str">
        <f t="shared" si="37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172"/>
      <c r="I194" s="172"/>
      <c r="J194" s="167" t="str">
        <f t="shared" si="36"/>
        <v xml:space="preserve"> </v>
      </c>
      <c r="K194" s="166">
        <v>0</v>
      </c>
      <c r="L194" s="166"/>
      <c r="M194" s="173">
        <f t="shared" si="38"/>
        <v>0</v>
      </c>
      <c r="N194" s="166"/>
      <c r="O194" s="153" t="str">
        <f t="shared" si="37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172"/>
      <c r="I195" s="172"/>
      <c r="J195" s="167" t="str">
        <f t="shared" si="36"/>
        <v xml:space="preserve"> </v>
      </c>
      <c r="K195" s="166">
        <v>0</v>
      </c>
      <c r="L195" s="166"/>
      <c r="M195" s="173">
        <f t="shared" si="38"/>
        <v>0</v>
      </c>
      <c r="N195" s="166"/>
      <c r="O195" s="153" t="str">
        <f t="shared" si="37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172"/>
      <c r="I196" s="172"/>
      <c r="J196" s="167" t="str">
        <f t="shared" si="36"/>
        <v xml:space="preserve"> </v>
      </c>
      <c r="K196" s="166">
        <v>0</v>
      </c>
      <c r="L196" s="166"/>
      <c r="M196" s="173">
        <f t="shared" si="38"/>
        <v>0</v>
      </c>
      <c r="N196" s="166"/>
      <c r="O196" s="153" t="str">
        <f t="shared" si="37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172"/>
      <c r="I197" s="172"/>
      <c r="J197" s="167" t="str">
        <f t="shared" si="36"/>
        <v xml:space="preserve"> </v>
      </c>
      <c r="K197" s="166">
        <v>0</v>
      </c>
      <c r="L197" s="166"/>
      <c r="M197" s="173">
        <f t="shared" si="38"/>
        <v>0</v>
      </c>
      <c r="N197" s="166"/>
      <c r="O197" s="153" t="str">
        <f t="shared" si="37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173"/>
      <c r="I198" s="173"/>
      <c r="J198" s="167" t="str">
        <f t="shared" si="36"/>
        <v xml:space="preserve"> </v>
      </c>
      <c r="K198" s="166">
        <v>0</v>
      </c>
      <c r="L198" s="166"/>
      <c r="M198" s="173">
        <f t="shared" si="38"/>
        <v>0</v>
      </c>
      <c r="N198" s="166"/>
      <c r="O198" s="153" t="str">
        <f t="shared" si="37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173"/>
      <c r="I199" s="173"/>
      <c r="J199" s="167" t="str">
        <f t="shared" si="36"/>
        <v xml:space="preserve"> </v>
      </c>
      <c r="K199" s="166">
        <v>0</v>
      </c>
      <c r="L199" s="166"/>
      <c r="M199" s="173">
        <f t="shared" si="38"/>
        <v>0</v>
      </c>
      <c r="N199" s="166"/>
      <c r="O199" s="153" t="str">
        <f t="shared" si="37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173"/>
      <c r="I200" s="173"/>
      <c r="J200" s="167" t="str">
        <f t="shared" ref="J200:J263" si="49">IF(H200=0," ",I200/H200)</f>
        <v xml:space="preserve"> </v>
      </c>
      <c r="K200" s="166">
        <v>0</v>
      </c>
      <c r="L200" s="166"/>
      <c r="M200" s="173">
        <f t="shared" si="38"/>
        <v>0</v>
      </c>
      <c r="N200" s="166"/>
      <c r="O200" s="153" t="str">
        <f t="shared" ref="O200:O263" si="50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G201" s="77"/>
      <c r="H201" s="173"/>
      <c r="I201" s="173"/>
      <c r="J201" s="167" t="str">
        <f t="shared" si="49"/>
        <v xml:space="preserve"> </v>
      </c>
      <c r="K201" s="166">
        <v>0</v>
      </c>
      <c r="L201" s="166"/>
      <c r="M201" s="173">
        <f t="shared" ref="M201:M264" si="51">SUM(K201:L201)</f>
        <v>0</v>
      </c>
      <c r="N201" s="166"/>
      <c r="O201" s="153" t="str">
        <f t="shared" si="50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173"/>
      <c r="I202" s="173"/>
      <c r="J202" s="167" t="str">
        <f t="shared" si="49"/>
        <v xml:space="preserve"> </v>
      </c>
      <c r="K202" s="166">
        <v>0</v>
      </c>
      <c r="L202" s="166"/>
      <c r="M202" s="173">
        <f t="shared" si="51"/>
        <v>0</v>
      </c>
      <c r="N202" s="166"/>
      <c r="O202" s="153" t="str">
        <f t="shared" si="50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173"/>
      <c r="I203" s="173"/>
      <c r="J203" s="167" t="str">
        <f t="shared" si="49"/>
        <v xml:space="preserve"> </v>
      </c>
      <c r="K203" s="166">
        <v>0</v>
      </c>
      <c r="L203" s="166"/>
      <c r="M203" s="173">
        <f t="shared" si="51"/>
        <v>0</v>
      </c>
      <c r="N203" s="166"/>
      <c r="O203" s="153" t="str">
        <f t="shared" si="50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173"/>
      <c r="I204" s="173"/>
      <c r="J204" s="167" t="str">
        <f t="shared" si="49"/>
        <v xml:space="preserve"> </v>
      </c>
      <c r="K204" s="166">
        <v>0</v>
      </c>
      <c r="L204" s="166"/>
      <c r="M204" s="173">
        <f t="shared" si="51"/>
        <v>0</v>
      </c>
      <c r="N204" s="166"/>
      <c r="O204" s="153" t="str">
        <f t="shared" si="50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173"/>
      <c r="I205" s="173"/>
      <c r="J205" s="167" t="str">
        <f t="shared" si="49"/>
        <v xml:space="preserve"> </v>
      </c>
      <c r="K205" s="166">
        <v>0</v>
      </c>
      <c r="L205" s="166"/>
      <c r="M205" s="173">
        <f t="shared" si="51"/>
        <v>0</v>
      </c>
      <c r="N205" s="166"/>
      <c r="O205" s="153" t="str">
        <f t="shared" si="50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173"/>
      <c r="I206" s="173"/>
      <c r="J206" s="167" t="str">
        <f t="shared" si="49"/>
        <v xml:space="preserve"> </v>
      </c>
      <c r="K206" s="166">
        <v>0</v>
      </c>
      <c r="L206" s="166"/>
      <c r="M206" s="173">
        <f t="shared" si="51"/>
        <v>0</v>
      </c>
      <c r="N206" s="166"/>
      <c r="O206" s="153" t="str">
        <f t="shared" si="50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173"/>
      <c r="I207" s="173"/>
      <c r="J207" s="167" t="str">
        <f t="shared" si="49"/>
        <v xml:space="preserve"> </v>
      </c>
      <c r="K207" s="166">
        <v>0</v>
      </c>
      <c r="L207" s="166"/>
      <c r="M207" s="173">
        <f t="shared" si="51"/>
        <v>0</v>
      </c>
      <c r="N207" s="166"/>
      <c r="O207" s="153" t="str">
        <f t="shared" si="50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173"/>
      <c r="I208" s="173"/>
      <c r="J208" s="167" t="str">
        <f t="shared" si="49"/>
        <v xml:space="preserve"> </v>
      </c>
      <c r="K208" s="166">
        <v>0</v>
      </c>
      <c r="L208" s="166"/>
      <c r="M208" s="173">
        <f t="shared" si="51"/>
        <v>0</v>
      </c>
      <c r="N208" s="166"/>
      <c r="O208" s="153" t="str">
        <f t="shared" si="50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173"/>
      <c r="I209" s="173"/>
      <c r="J209" s="167" t="str">
        <f t="shared" si="49"/>
        <v xml:space="preserve"> </v>
      </c>
      <c r="K209" s="166">
        <v>0</v>
      </c>
      <c r="L209" s="166"/>
      <c r="M209" s="173">
        <f t="shared" si="51"/>
        <v>0</v>
      </c>
      <c r="N209" s="166"/>
      <c r="O209" s="153" t="str">
        <f t="shared" si="50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/>
      <c r="H210" s="173"/>
      <c r="I210" s="173"/>
      <c r="J210" s="167" t="str">
        <f t="shared" si="49"/>
        <v xml:space="preserve"> </v>
      </c>
      <c r="K210" s="166">
        <v>0</v>
      </c>
      <c r="L210" s="166"/>
      <c r="M210" s="173">
        <f t="shared" si="51"/>
        <v>0</v>
      </c>
      <c r="N210" s="166"/>
      <c r="O210" s="153" t="str">
        <f t="shared" si="50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/>
      <c r="H211" s="173"/>
      <c r="I211" s="173"/>
      <c r="J211" s="167" t="str">
        <f t="shared" si="49"/>
        <v xml:space="preserve"> </v>
      </c>
      <c r="K211" s="166">
        <v>0</v>
      </c>
      <c r="L211" s="166"/>
      <c r="M211" s="173">
        <f t="shared" si="51"/>
        <v>0</v>
      </c>
      <c r="N211" s="166"/>
      <c r="O211" s="153" t="str">
        <f t="shared" si="50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173"/>
      <c r="I212" s="173"/>
      <c r="J212" s="167" t="str">
        <f t="shared" si="49"/>
        <v xml:space="preserve"> </v>
      </c>
      <c r="K212" s="166">
        <v>0</v>
      </c>
      <c r="L212" s="166"/>
      <c r="M212" s="173">
        <f t="shared" si="51"/>
        <v>0</v>
      </c>
      <c r="N212" s="166"/>
      <c r="O212" s="153" t="str">
        <f t="shared" si="50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173"/>
      <c r="I213" s="173"/>
      <c r="J213" s="167" t="str">
        <f t="shared" si="49"/>
        <v xml:space="preserve"> </v>
      </c>
      <c r="K213" s="166">
        <v>0</v>
      </c>
      <c r="L213" s="166"/>
      <c r="M213" s="173">
        <f t="shared" si="51"/>
        <v>0</v>
      </c>
      <c r="N213" s="166"/>
      <c r="O213" s="153" t="str">
        <f t="shared" si="50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52">G185+G186+G189+G191+G198+G199+G200+G201+G205+G210</f>
        <v>0</v>
      </c>
      <c r="H214" s="174">
        <f t="shared" si="52"/>
        <v>0</v>
      </c>
      <c r="I214" s="174">
        <f t="shared" si="52"/>
        <v>0</v>
      </c>
      <c r="J214" s="174" t="e">
        <f t="shared" si="52"/>
        <v>#VALUE!</v>
      </c>
      <c r="K214" s="174">
        <f t="shared" si="52"/>
        <v>0</v>
      </c>
      <c r="L214" s="174">
        <f t="shared" si="52"/>
        <v>0</v>
      </c>
      <c r="M214" s="174">
        <f t="shared" si="52"/>
        <v>0</v>
      </c>
      <c r="N214" s="166"/>
      <c r="O214" s="153" t="str">
        <f t="shared" si="50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173"/>
      <c r="I215" s="173"/>
      <c r="J215" s="167" t="str">
        <f t="shared" si="49"/>
        <v xml:space="preserve"> </v>
      </c>
      <c r="K215" s="166">
        <v>0</v>
      </c>
      <c r="L215" s="166"/>
      <c r="M215" s="173">
        <f t="shared" si="51"/>
        <v>0</v>
      </c>
      <c r="N215" s="166"/>
      <c r="O215" s="153" t="str">
        <f t="shared" si="50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173"/>
      <c r="I216" s="173"/>
      <c r="J216" s="167" t="str">
        <f t="shared" si="49"/>
        <v xml:space="preserve"> </v>
      </c>
      <c r="K216" s="166">
        <v>0</v>
      </c>
      <c r="L216" s="166"/>
      <c r="M216" s="173">
        <f t="shared" si="51"/>
        <v>0</v>
      </c>
      <c r="N216" s="166"/>
      <c r="O216" s="153" t="str">
        <f t="shared" si="50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G217" s="77"/>
      <c r="H217" s="173"/>
      <c r="I217" s="173"/>
      <c r="J217" s="167" t="str">
        <f t="shared" si="49"/>
        <v xml:space="preserve"> </v>
      </c>
      <c r="K217" s="166">
        <v>0</v>
      </c>
      <c r="L217" s="166"/>
      <c r="M217" s="173">
        <f t="shared" si="51"/>
        <v>0</v>
      </c>
      <c r="N217" s="166"/>
      <c r="O217" s="153" t="str">
        <f t="shared" si="50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173"/>
      <c r="I218" s="173"/>
      <c r="J218" s="167" t="str">
        <f t="shared" si="49"/>
        <v xml:space="preserve"> </v>
      </c>
      <c r="K218" s="166">
        <v>0</v>
      </c>
      <c r="L218" s="166"/>
      <c r="M218" s="173">
        <f t="shared" si="51"/>
        <v>0</v>
      </c>
      <c r="N218" s="166"/>
      <c r="O218" s="153" t="str">
        <f t="shared" si="50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173"/>
      <c r="I219" s="173"/>
      <c r="J219" s="167" t="str">
        <f t="shared" si="49"/>
        <v xml:space="preserve"> </v>
      </c>
      <c r="K219" s="166">
        <v>0</v>
      </c>
      <c r="L219" s="166"/>
      <c r="M219" s="173">
        <f t="shared" si="51"/>
        <v>0</v>
      </c>
      <c r="N219" s="166"/>
      <c r="O219" s="153" t="str">
        <f t="shared" si="50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173"/>
      <c r="I220" s="173"/>
      <c r="J220" s="167" t="str">
        <f t="shared" si="49"/>
        <v xml:space="preserve"> </v>
      </c>
      <c r="K220" s="166">
        <v>0</v>
      </c>
      <c r="L220" s="166"/>
      <c r="M220" s="173">
        <f t="shared" si="51"/>
        <v>0</v>
      </c>
      <c r="N220" s="166"/>
      <c r="O220" s="153" t="str">
        <f t="shared" si="50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173"/>
      <c r="I221" s="173"/>
      <c r="J221" s="167" t="str">
        <f t="shared" si="49"/>
        <v xml:space="preserve"> </v>
      </c>
      <c r="K221" s="166">
        <v>0</v>
      </c>
      <c r="L221" s="166"/>
      <c r="M221" s="173">
        <f t="shared" si="51"/>
        <v>0</v>
      </c>
      <c r="N221" s="166"/>
      <c r="O221" s="153" t="str">
        <f t="shared" si="50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173"/>
      <c r="I222" s="173"/>
      <c r="J222" s="167" t="str">
        <f t="shared" si="49"/>
        <v xml:space="preserve"> </v>
      </c>
      <c r="K222" s="166">
        <v>0</v>
      </c>
      <c r="L222" s="166"/>
      <c r="M222" s="173">
        <f t="shared" si="51"/>
        <v>0</v>
      </c>
      <c r="N222" s="166"/>
      <c r="O222" s="153" t="str">
        <f t="shared" si="50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53">G215+G217+G219+G220+G222</f>
        <v>0</v>
      </c>
      <c r="H223" s="174">
        <f t="shared" si="53"/>
        <v>0</v>
      </c>
      <c r="I223" s="174">
        <f t="shared" si="53"/>
        <v>0</v>
      </c>
      <c r="J223" s="174" t="e">
        <f t="shared" si="53"/>
        <v>#VALUE!</v>
      </c>
      <c r="K223" s="174">
        <f t="shared" si="53"/>
        <v>0</v>
      </c>
      <c r="L223" s="174">
        <f t="shared" si="53"/>
        <v>0</v>
      </c>
      <c r="M223" s="173">
        <f t="shared" si="51"/>
        <v>0</v>
      </c>
      <c r="N223" s="166"/>
      <c r="O223" s="153" t="str">
        <f t="shared" si="50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173"/>
      <c r="I224" s="173"/>
      <c r="J224" s="167" t="str">
        <f t="shared" si="49"/>
        <v xml:space="preserve"> </v>
      </c>
      <c r="K224" s="166">
        <v>0</v>
      </c>
      <c r="L224" s="166"/>
      <c r="M224" s="173">
        <f t="shared" si="51"/>
        <v>0</v>
      </c>
      <c r="N224" s="166"/>
      <c r="O224" s="153" t="str">
        <f t="shared" si="50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54">SUM(G226:G235)</f>
        <v>0</v>
      </c>
      <c r="H225" s="173">
        <f t="shared" si="54"/>
        <v>0</v>
      </c>
      <c r="I225" s="173">
        <f t="shared" si="54"/>
        <v>0</v>
      </c>
      <c r="J225" s="173">
        <f t="shared" si="54"/>
        <v>0</v>
      </c>
      <c r="K225" s="173">
        <f t="shared" si="54"/>
        <v>0</v>
      </c>
      <c r="L225" s="173">
        <f t="shared" si="54"/>
        <v>0</v>
      </c>
      <c r="M225" s="173">
        <f t="shared" si="54"/>
        <v>0</v>
      </c>
      <c r="N225" s="166"/>
      <c r="O225" s="153" t="str">
        <f t="shared" si="50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172"/>
      <c r="I226" s="172"/>
      <c r="J226" s="167" t="str">
        <f t="shared" si="49"/>
        <v xml:space="preserve"> </v>
      </c>
      <c r="K226" s="166">
        <v>0</v>
      </c>
      <c r="L226" s="166"/>
      <c r="M226" s="173">
        <f t="shared" si="51"/>
        <v>0</v>
      </c>
      <c r="N226" s="166"/>
      <c r="O226" s="153" t="str">
        <f t="shared" si="50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172"/>
      <c r="I227" s="172"/>
      <c r="J227" s="167" t="str">
        <f t="shared" si="49"/>
        <v xml:space="preserve"> </v>
      </c>
      <c r="K227" s="166">
        <v>0</v>
      </c>
      <c r="L227" s="166"/>
      <c r="M227" s="173">
        <f t="shared" si="51"/>
        <v>0</v>
      </c>
      <c r="N227" s="166"/>
      <c r="O227" s="153" t="str">
        <f t="shared" si="50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172"/>
      <c r="I228" s="172"/>
      <c r="J228" s="167" t="str">
        <f t="shared" si="49"/>
        <v xml:space="preserve"> </v>
      </c>
      <c r="K228" s="166">
        <v>0</v>
      </c>
      <c r="L228" s="166"/>
      <c r="M228" s="173">
        <f t="shared" si="51"/>
        <v>0</v>
      </c>
      <c r="N228" s="166"/>
      <c r="O228" s="153" t="str">
        <f t="shared" si="50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172"/>
      <c r="I229" s="172"/>
      <c r="J229" s="167" t="str">
        <f t="shared" si="49"/>
        <v xml:space="preserve"> </v>
      </c>
      <c r="K229" s="166">
        <v>0</v>
      </c>
      <c r="L229" s="166"/>
      <c r="M229" s="173">
        <f t="shared" si="51"/>
        <v>0</v>
      </c>
      <c r="N229" s="166"/>
      <c r="O229" s="153" t="str">
        <f t="shared" si="50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172"/>
      <c r="I230" s="172"/>
      <c r="J230" s="167" t="str">
        <f t="shared" si="49"/>
        <v xml:space="preserve"> </v>
      </c>
      <c r="K230" s="166">
        <v>0</v>
      </c>
      <c r="L230" s="166"/>
      <c r="M230" s="173">
        <f t="shared" si="51"/>
        <v>0</v>
      </c>
      <c r="N230" s="166"/>
      <c r="O230" s="153" t="str">
        <f t="shared" si="50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172"/>
      <c r="I231" s="172"/>
      <c r="J231" s="167" t="str">
        <f t="shared" si="49"/>
        <v xml:space="preserve"> </v>
      </c>
      <c r="K231" s="166">
        <v>0</v>
      </c>
      <c r="L231" s="166"/>
      <c r="M231" s="173">
        <f t="shared" si="51"/>
        <v>0</v>
      </c>
      <c r="N231" s="166"/>
      <c r="O231" s="153" t="str">
        <f t="shared" si="50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172"/>
      <c r="I232" s="172"/>
      <c r="J232" s="167" t="str">
        <f t="shared" si="49"/>
        <v xml:space="preserve"> </v>
      </c>
      <c r="K232" s="166">
        <v>0</v>
      </c>
      <c r="L232" s="166"/>
      <c r="M232" s="173">
        <f t="shared" si="51"/>
        <v>0</v>
      </c>
      <c r="N232" s="166"/>
      <c r="O232" s="153" t="str">
        <f t="shared" si="50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172"/>
      <c r="I233" s="172"/>
      <c r="J233" s="167" t="str">
        <f t="shared" si="49"/>
        <v xml:space="preserve"> </v>
      </c>
      <c r="K233" s="166">
        <v>0</v>
      </c>
      <c r="L233" s="166"/>
      <c r="M233" s="173">
        <f t="shared" si="51"/>
        <v>0</v>
      </c>
      <c r="N233" s="166"/>
      <c r="O233" s="153" t="str">
        <f t="shared" si="50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172"/>
      <c r="I234" s="172"/>
      <c r="J234" s="167" t="str">
        <f t="shared" si="49"/>
        <v xml:space="preserve"> </v>
      </c>
      <c r="K234" s="166">
        <v>0</v>
      </c>
      <c r="L234" s="166"/>
      <c r="M234" s="173">
        <f t="shared" si="51"/>
        <v>0</v>
      </c>
      <c r="N234" s="199"/>
      <c r="O234" s="153" t="str">
        <f t="shared" si="50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172"/>
      <c r="I235" s="172"/>
      <c r="J235" s="167" t="str">
        <f t="shared" si="49"/>
        <v xml:space="preserve"> </v>
      </c>
      <c r="K235" s="166">
        <v>0</v>
      </c>
      <c r="L235" s="166"/>
      <c r="M235" s="173">
        <f t="shared" si="51"/>
        <v>0</v>
      </c>
      <c r="N235" s="166"/>
      <c r="O235" s="153" t="str">
        <f t="shared" si="50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55">SUM(G237:G246)</f>
        <v>0</v>
      </c>
      <c r="H236" s="173">
        <f t="shared" si="55"/>
        <v>0</v>
      </c>
      <c r="I236" s="173">
        <f t="shared" ref="I236" si="56">SUM(I237:I246)</f>
        <v>0</v>
      </c>
      <c r="J236" s="167" t="str">
        <f t="shared" si="49"/>
        <v xml:space="preserve"> </v>
      </c>
      <c r="K236" s="166">
        <v>0</v>
      </c>
      <c r="L236" s="166"/>
      <c r="M236" s="173">
        <f t="shared" si="51"/>
        <v>0</v>
      </c>
      <c r="N236" s="166"/>
      <c r="O236" s="153" t="str">
        <f t="shared" si="50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172"/>
      <c r="I237" s="172"/>
      <c r="J237" s="167" t="str">
        <f t="shared" si="49"/>
        <v xml:space="preserve"> </v>
      </c>
      <c r="K237" s="166">
        <v>0</v>
      </c>
      <c r="L237" s="166"/>
      <c r="M237" s="173">
        <f t="shared" si="51"/>
        <v>0</v>
      </c>
      <c r="N237" s="166"/>
      <c r="O237" s="153" t="str">
        <f t="shared" si="50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172"/>
      <c r="I238" s="172"/>
      <c r="J238" s="167" t="str">
        <f t="shared" si="49"/>
        <v xml:space="preserve"> </v>
      </c>
      <c r="K238" s="166">
        <v>0</v>
      </c>
      <c r="L238" s="166"/>
      <c r="M238" s="173">
        <f t="shared" si="51"/>
        <v>0</v>
      </c>
      <c r="N238" s="166"/>
      <c r="O238" s="153" t="str">
        <f t="shared" si="50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172"/>
      <c r="I239" s="172"/>
      <c r="J239" s="167" t="str">
        <f t="shared" si="49"/>
        <v xml:space="preserve"> </v>
      </c>
      <c r="K239" s="166">
        <v>0</v>
      </c>
      <c r="L239" s="166"/>
      <c r="M239" s="173">
        <f t="shared" si="51"/>
        <v>0</v>
      </c>
      <c r="N239" s="166"/>
      <c r="O239" s="153" t="str">
        <f t="shared" si="50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172"/>
      <c r="I240" s="172"/>
      <c r="J240" s="167" t="str">
        <f t="shared" si="49"/>
        <v xml:space="preserve"> </v>
      </c>
      <c r="K240" s="166">
        <v>0</v>
      </c>
      <c r="L240" s="166"/>
      <c r="M240" s="173">
        <f t="shared" si="51"/>
        <v>0</v>
      </c>
      <c r="N240" s="166"/>
      <c r="O240" s="153" t="str">
        <f t="shared" si="50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172"/>
      <c r="I241" s="172"/>
      <c r="J241" s="167" t="str">
        <f t="shared" si="49"/>
        <v xml:space="preserve"> </v>
      </c>
      <c r="K241" s="166">
        <v>0</v>
      </c>
      <c r="L241" s="166"/>
      <c r="M241" s="173">
        <f t="shared" si="51"/>
        <v>0</v>
      </c>
      <c r="N241" s="166"/>
      <c r="O241" s="153" t="str">
        <f t="shared" si="50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172"/>
      <c r="I242" s="172"/>
      <c r="J242" s="167" t="str">
        <f t="shared" si="49"/>
        <v xml:space="preserve"> </v>
      </c>
      <c r="K242" s="166">
        <v>0</v>
      </c>
      <c r="L242" s="166"/>
      <c r="M242" s="173">
        <f t="shared" si="51"/>
        <v>0</v>
      </c>
      <c r="N242" s="166"/>
      <c r="O242" s="153" t="str">
        <f t="shared" si="50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9"/>
      <c r="H243" s="172"/>
      <c r="I243" s="172"/>
      <c r="J243" s="167" t="str">
        <f t="shared" si="49"/>
        <v xml:space="preserve"> </v>
      </c>
      <c r="K243" s="166">
        <v>0</v>
      </c>
      <c r="L243" s="166"/>
      <c r="M243" s="173">
        <f t="shared" si="51"/>
        <v>0</v>
      </c>
      <c r="N243" s="166"/>
      <c r="O243" s="153" t="str">
        <f t="shared" si="50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172"/>
      <c r="I244" s="172"/>
      <c r="J244" s="167" t="str">
        <f t="shared" si="49"/>
        <v xml:space="preserve"> </v>
      </c>
      <c r="K244" s="166">
        <v>0</v>
      </c>
      <c r="L244" s="166"/>
      <c r="M244" s="173">
        <f t="shared" si="51"/>
        <v>0</v>
      </c>
      <c r="N244" s="166"/>
      <c r="O244" s="153" t="str">
        <f t="shared" si="50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172"/>
      <c r="I245" s="172"/>
      <c r="J245" s="167" t="str">
        <f t="shared" si="49"/>
        <v xml:space="preserve"> </v>
      </c>
      <c r="K245" s="166">
        <v>0</v>
      </c>
      <c r="L245" s="166"/>
      <c r="M245" s="173">
        <f t="shared" si="51"/>
        <v>0</v>
      </c>
      <c r="N245" s="166"/>
      <c r="O245" s="153" t="str">
        <f t="shared" si="50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172"/>
      <c r="I246" s="172"/>
      <c r="J246" s="167" t="str">
        <f t="shared" si="49"/>
        <v xml:space="preserve"> </v>
      </c>
      <c r="K246" s="166">
        <v>0</v>
      </c>
      <c r="L246" s="166"/>
      <c r="M246" s="173">
        <f t="shared" si="51"/>
        <v>0</v>
      </c>
      <c r="N246" s="166"/>
      <c r="O246" s="153" t="str">
        <f t="shared" si="50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57">G224+G225+G236</f>
        <v>0</v>
      </c>
      <c r="H247" s="174">
        <f t="shared" si="57"/>
        <v>0</v>
      </c>
      <c r="I247" s="174">
        <f t="shared" ref="I247" si="58">I224+I225+I236</f>
        <v>0</v>
      </c>
      <c r="J247" s="167" t="str">
        <f t="shared" si="49"/>
        <v xml:space="preserve"> </v>
      </c>
      <c r="K247" s="166">
        <v>0</v>
      </c>
      <c r="L247" s="166"/>
      <c r="M247" s="173">
        <f t="shared" si="51"/>
        <v>0</v>
      </c>
      <c r="N247" s="166"/>
      <c r="O247" s="153" t="str">
        <f t="shared" si="50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67" t="str">
        <f t="shared" si="49"/>
        <v xml:space="preserve"> </v>
      </c>
      <c r="K248" s="166">
        <v>0</v>
      </c>
      <c r="L248" s="166"/>
      <c r="M248" s="173">
        <f t="shared" si="51"/>
        <v>0</v>
      </c>
      <c r="N248" s="166"/>
      <c r="O248" s="153" t="str">
        <f t="shared" si="50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59">SUM(G250:G259)</f>
        <v>0</v>
      </c>
      <c r="H249" s="173">
        <f t="shared" si="59"/>
        <v>0</v>
      </c>
      <c r="I249" s="173">
        <f t="shared" ref="I249" si="60">SUM(I250:I259)</f>
        <v>0</v>
      </c>
      <c r="J249" s="167" t="str">
        <f t="shared" si="49"/>
        <v xml:space="preserve"> </v>
      </c>
      <c r="K249" s="166">
        <v>0</v>
      </c>
      <c r="L249" s="166"/>
      <c r="M249" s="173">
        <f t="shared" si="51"/>
        <v>0</v>
      </c>
      <c r="N249" s="166"/>
      <c r="O249" s="153" t="str">
        <f t="shared" si="50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172"/>
      <c r="I250" s="172"/>
      <c r="J250" s="167" t="str">
        <f t="shared" si="49"/>
        <v xml:space="preserve"> </v>
      </c>
      <c r="K250" s="166">
        <v>0</v>
      </c>
      <c r="L250" s="166"/>
      <c r="M250" s="173">
        <f t="shared" si="51"/>
        <v>0</v>
      </c>
      <c r="N250" s="166"/>
      <c r="O250" s="153" t="str">
        <f t="shared" si="50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172"/>
      <c r="I251" s="172"/>
      <c r="J251" s="167" t="str">
        <f t="shared" si="49"/>
        <v xml:space="preserve"> </v>
      </c>
      <c r="K251" s="166">
        <v>0</v>
      </c>
      <c r="L251" s="166"/>
      <c r="M251" s="173">
        <f t="shared" si="51"/>
        <v>0</v>
      </c>
      <c r="N251" s="166"/>
      <c r="O251" s="153" t="str">
        <f t="shared" si="50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172"/>
      <c r="I252" s="172"/>
      <c r="J252" s="167" t="str">
        <f t="shared" si="49"/>
        <v xml:space="preserve"> </v>
      </c>
      <c r="K252" s="166">
        <v>0</v>
      </c>
      <c r="L252" s="166"/>
      <c r="M252" s="173">
        <f t="shared" si="51"/>
        <v>0</v>
      </c>
      <c r="N252" s="166"/>
      <c r="O252" s="153" t="str">
        <f t="shared" si="50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172"/>
      <c r="I253" s="172"/>
      <c r="J253" s="167" t="str">
        <f t="shared" si="49"/>
        <v xml:space="preserve"> </v>
      </c>
      <c r="K253" s="166">
        <v>0</v>
      </c>
      <c r="L253" s="166"/>
      <c r="M253" s="173">
        <f t="shared" si="51"/>
        <v>0</v>
      </c>
      <c r="N253" s="166"/>
      <c r="O253" s="153" t="str">
        <f t="shared" si="50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172"/>
      <c r="I254" s="172"/>
      <c r="J254" s="167" t="str">
        <f t="shared" si="49"/>
        <v xml:space="preserve"> </v>
      </c>
      <c r="K254" s="166">
        <v>0</v>
      </c>
      <c r="L254" s="166"/>
      <c r="M254" s="173">
        <f t="shared" si="51"/>
        <v>0</v>
      </c>
      <c r="N254" s="166"/>
      <c r="O254" s="153" t="str">
        <f t="shared" si="50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172"/>
      <c r="I255" s="172"/>
      <c r="J255" s="167" t="str">
        <f t="shared" si="49"/>
        <v xml:space="preserve"> </v>
      </c>
      <c r="K255" s="166">
        <v>0</v>
      </c>
      <c r="L255" s="166"/>
      <c r="M255" s="173">
        <f t="shared" si="51"/>
        <v>0</v>
      </c>
      <c r="N255" s="166"/>
      <c r="O255" s="153" t="str">
        <f t="shared" si="50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172"/>
      <c r="I256" s="172"/>
      <c r="J256" s="167" t="str">
        <f t="shared" si="49"/>
        <v xml:space="preserve"> </v>
      </c>
      <c r="K256" s="166">
        <v>0</v>
      </c>
      <c r="L256" s="166"/>
      <c r="M256" s="173">
        <f t="shared" si="51"/>
        <v>0</v>
      </c>
      <c r="N256" s="166"/>
      <c r="O256" s="153" t="str">
        <f t="shared" si="50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172"/>
      <c r="I257" s="172"/>
      <c r="J257" s="167" t="str">
        <f t="shared" si="49"/>
        <v xml:space="preserve"> </v>
      </c>
      <c r="K257" s="166">
        <v>0</v>
      </c>
      <c r="L257" s="166"/>
      <c r="M257" s="173">
        <f t="shared" si="51"/>
        <v>0</v>
      </c>
      <c r="N257" s="166"/>
      <c r="O257" s="153" t="str">
        <f t="shared" si="50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172"/>
      <c r="I258" s="172"/>
      <c r="J258" s="167" t="str">
        <f t="shared" si="49"/>
        <v xml:space="preserve"> </v>
      </c>
      <c r="K258" s="166">
        <v>0</v>
      </c>
      <c r="L258" s="166"/>
      <c r="M258" s="173">
        <f t="shared" si="51"/>
        <v>0</v>
      </c>
      <c r="N258" s="166"/>
      <c r="O258" s="153" t="str">
        <f t="shared" si="50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172"/>
      <c r="I259" s="172"/>
      <c r="J259" s="167" t="str">
        <f t="shared" si="49"/>
        <v xml:space="preserve"> </v>
      </c>
      <c r="K259" s="166">
        <v>0</v>
      </c>
      <c r="L259" s="166"/>
      <c r="M259" s="173">
        <f t="shared" si="51"/>
        <v>0</v>
      </c>
      <c r="N259" s="166"/>
      <c r="O259" s="153" t="str">
        <f t="shared" si="50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61">SUM(G261:G270)</f>
        <v>0</v>
      </c>
      <c r="H260" s="173">
        <f t="shared" si="61"/>
        <v>0</v>
      </c>
      <c r="I260" s="173">
        <f t="shared" ref="I260" si="62">SUM(I261:I270)</f>
        <v>0</v>
      </c>
      <c r="J260" s="167" t="str">
        <f t="shared" si="49"/>
        <v xml:space="preserve"> </v>
      </c>
      <c r="K260" s="166">
        <v>0</v>
      </c>
      <c r="L260" s="166"/>
      <c r="M260" s="173">
        <f t="shared" si="51"/>
        <v>0</v>
      </c>
      <c r="N260" s="166"/>
      <c r="O260" s="153" t="str">
        <f t="shared" si="50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172"/>
      <c r="I261" s="172"/>
      <c r="J261" s="167" t="str">
        <f t="shared" si="49"/>
        <v xml:space="preserve"> </v>
      </c>
      <c r="K261" s="166">
        <v>0</v>
      </c>
      <c r="L261" s="166"/>
      <c r="M261" s="173">
        <f t="shared" si="51"/>
        <v>0</v>
      </c>
      <c r="N261" s="166"/>
      <c r="O261" s="153" t="str">
        <f t="shared" si="50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172"/>
      <c r="I262" s="172"/>
      <c r="J262" s="167" t="str">
        <f t="shared" si="49"/>
        <v xml:space="preserve"> </v>
      </c>
      <c r="K262" s="166">
        <v>0</v>
      </c>
      <c r="L262" s="166"/>
      <c r="M262" s="173">
        <f t="shared" si="51"/>
        <v>0</v>
      </c>
      <c r="N262" s="166"/>
      <c r="O262" s="153" t="str">
        <f t="shared" si="50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172"/>
      <c r="I263" s="172"/>
      <c r="J263" s="167" t="str">
        <f t="shared" si="49"/>
        <v xml:space="preserve"> </v>
      </c>
      <c r="K263" s="166">
        <v>0</v>
      </c>
      <c r="L263" s="166"/>
      <c r="M263" s="173">
        <f t="shared" si="51"/>
        <v>0</v>
      </c>
      <c r="N263" s="166"/>
      <c r="O263" s="153" t="str">
        <f t="shared" si="50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172"/>
      <c r="I264" s="172"/>
      <c r="J264" s="167" t="str">
        <f t="shared" ref="J264:J271" si="63">IF(H264=0," ",I264/H264)</f>
        <v xml:space="preserve"> </v>
      </c>
      <c r="K264" s="166">
        <v>0</v>
      </c>
      <c r="L264" s="166"/>
      <c r="M264" s="173">
        <f t="shared" si="51"/>
        <v>0</v>
      </c>
      <c r="N264" s="166"/>
      <c r="O264" s="153" t="str">
        <f t="shared" ref="O264:O272" si="64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172"/>
      <c r="I265" s="172"/>
      <c r="J265" s="167" t="str">
        <f t="shared" si="63"/>
        <v xml:space="preserve"> </v>
      </c>
      <c r="K265" s="166">
        <v>0</v>
      </c>
      <c r="L265" s="166"/>
      <c r="M265" s="173">
        <f t="shared" ref="M265:M271" si="65">SUM(K265:L265)</f>
        <v>0</v>
      </c>
      <c r="N265" s="166"/>
      <c r="O265" s="153" t="str">
        <f t="shared" si="64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172"/>
      <c r="I266" s="172"/>
      <c r="J266" s="167" t="str">
        <f t="shared" si="63"/>
        <v xml:space="preserve"> </v>
      </c>
      <c r="K266" s="166">
        <v>0</v>
      </c>
      <c r="L266" s="166"/>
      <c r="M266" s="173">
        <f t="shared" si="65"/>
        <v>0</v>
      </c>
      <c r="N266" s="166"/>
      <c r="O266" s="153" t="str">
        <f t="shared" si="64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172"/>
      <c r="I267" s="172"/>
      <c r="J267" s="167" t="str">
        <f t="shared" si="63"/>
        <v xml:space="preserve"> </v>
      </c>
      <c r="K267" s="166">
        <v>0</v>
      </c>
      <c r="L267" s="166"/>
      <c r="M267" s="173">
        <f t="shared" si="65"/>
        <v>0</v>
      </c>
      <c r="N267" s="166"/>
      <c r="O267" s="153" t="str">
        <f t="shared" si="64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172"/>
      <c r="I268" s="172"/>
      <c r="J268" s="167" t="str">
        <f t="shared" si="63"/>
        <v xml:space="preserve"> </v>
      </c>
      <c r="K268" s="166">
        <v>0</v>
      </c>
      <c r="L268" s="166"/>
      <c r="M268" s="173">
        <f t="shared" si="65"/>
        <v>0</v>
      </c>
      <c r="N268" s="166"/>
      <c r="O268" s="153" t="str">
        <f t="shared" si="64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172"/>
      <c r="I269" s="172"/>
      <c r="J269" s="167" t="str">
        <f t="shared" si="63"/>
        <v xml:space="preserve"> </v>
      </c>
      <c r="K269" s="166">
        <v>0</v>
      </c>
      <c r="L269" s="166"/>
      <c r="M269" s="173">
        <f t="shared" si="65"/>
        <v>0</v>
      </c>
      <c r="N269" s="166"/>
      <c r="O269" s="153" t="str">
        <f t="shared" si="64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172"/>
      <c r="I270" s="172"/>
      <c r="J270" s="167" t="str">
        <f t="shared" si="63"/>
        <v xml:space="preserve"> </v>
      </c>
      <c r="K270" s="166">
        <v>0</v>
      </c>
      <c r="L270" s="166"/>
      <c r="M270" s="173">
        <f t="shared" si="65"/>
        <v>0</v>
      </c>
      <c r="N270" s="166"/>
      <c r="O270" s="153" t="str">
        <f t="shared" si="64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66">G248+G249+G260</f>
        <v>0</v>
      </c>
      <c r="H271" s="174">
        <f t="shared" si="66"/>
        <v>0</v>
      </c>
      <c r="I271" s="174">
        <f t="shared" ref="I271" si="67">I248+I249+I260</f>
        <v>0</v>
      </c>
      <c r="J271" s="167" t="str">
        <f t="shared" si="63"/>
        <v xml:space="preserve"> </v>
      </c>
      <c r="K271" s="166">
        <v>0</v>
      </c>
      <c r="L271" s="166"/>
      <c r="M271" s="173">
        <f t="shared" si="65"/>
        <v>0</v>
      </c>
      <c r="N271" s="166"/>
      <c r="O271" s="153" t="str">
        <f t="shared" si="64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194</v>
      </c>
      <c r="G272" s="78">
        <f t="shared" ref="G272:N272" si="68">G50+G86+G184+G214+G223+G247+G271</f>
        <v>-194</v>
      </c>
      <c r="H272" s="174">
        <f t="shared" si="68"/>
        <v>0</v>
      </c>
      <c r="I272" s="174">
        <f t="shared" si="68"/>
        <v>0</v>
      </c>
      <c r="J272" s="174" t="e">
        <f t="shared" si="68"/>
        <v>#VALUE!</v>
      </c>
      <c r="K272" s="174">
        <v>191</v>
      </c>
      <c r="L272" s="174">
        <f t="shared" si="68"/>
        <v>0</v>
      </c>
      <c r="M272" s="174">
        <f t="shared" si="68"/>
        <v>191</v>
      </c>
      <c r="N272" s="174">
        <f t="shared" si="68"/>
        <v>191</v>
      </c>
      <c r="O272" s="153">
        <f t="shared" si="64"/>
        <v>1</v>
      </c>
    </row>
    <row r="274" spans="1:17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7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7" x14ac:dyDescent="0.2">
      <c r="A276" s="209" t="s">
        <v>3</v>
      </c>
      <c r="B276" s="209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  <c r="Q276" s="190"/>
    </row>
    <row r="277" spans="1:17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46"/>
      <c r="N277" s="195"/>
    </row>
    <row r="278" spans="1:17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46"/>
    </row>
    <row r="279" spans="1:17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46"/>
    </row>
    <row r="280" spans="1:17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46"/>
    </row>
    <row r="281" spans="1:17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46"/>
    </row>
    <row r="282" spans="1:17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46"/>
    </row>
    <row r="283" spans="1:17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46"/>
    </row>
    <row r="284" spans="1:17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46"/>
    </row>
    <row r="285" spans="1:17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46"/>
    </row>
    <row r="286" spans="1:17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46"/>
    </row>
    <row r="287" spans="1:17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46"/>
    </row>
    <row r="288" spans="1:17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46"/>
    </row>
    <row r="289" spans="1:10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46"/>
    </row>
    <row r="290" spans="1:10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47"/>
    </row>
    <row r="291" spans="1:10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J291"/>
    </row>
    <row r="292" spans="1:10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46"/>
    </row>
    <row r="293" spans="1:10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46"/>
    </row>
    <row r="294" spans="1:10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46"/>
    </row>
    <row r="295" spans="1:10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J295"/>
    </row>
    <row r="296" spans="1:10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J296"/>
    </row>
    <row r="297" spans="1:10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J297"/>
    </row>
    <row r="298" spans="1:10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/>
      <c r="G298" s="47"/>
    </row>
    <row r="299" spans="1:10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47"/>
    </row>
    <row r="300" spans="1:10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47"/>
    </row>
    <row r="301" spans="1:10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47"/>
    </row>
    <row r="302" spans="1:10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47"/>
    </row>
    <row r="303" spans="1:10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47"/>
    </row>
    <row r="304" spans="1:10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47"/>
    </row>
    <row r="305" spans="1:15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46"/>
    </row>
    <row r="306" spans="1:15" hidden="1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46"/>
    </row>
    <row r="307" spans="1:15" hidden="1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46"/>
    </row>
    <row r="308" spans="1:15" hidden="1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48"/>
      <c r="I308"/>
      <c r="J308"/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46"/>
    </row>
    <row r="310" spans="1:15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46"/>
    </row>
    <row r="311" spans="1:15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48"/>
      <c r="I311"/>
      <c r="J311"/>
    </row>
    <row r="312" spans="1:15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46"/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46"/>
    </row>
    <row r="314" spans="1:15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46"/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47"/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46"/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49"/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47"/>
    </row>
    <row r="319" spans="1:15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145">
        <v>194</v>
      </c>
      <c r="G319" s="145">
        <v>85</v>
      </c>
      <c r="H319" s="173">
        <f>SUM(F319:G319)</f>
        <v>279</v>
      </c>
      <c r="I319" s="169">
        <v>279</v>
      </c>
      <c r="J319" s="175">
        <f t="shared" ref="J319:J382" si="69">IF(H319=0," ",I319/H319)</f>
        <v>1</v>
      </c>
      <c r="K319" s="169">
        <v>312</v>
      </c>
      <c r="L319" s="169"/>
      <c r="M319" s="173">
        <f>SUM(K319:L319)</f>
        <v>312</v>
      </c>
      <c r="N319" s="169">
        <v>244</v>
      </c>
      <c r="O319" s="153">
        <f t="shared" ref="O319:O382" si="70">IF(M319=0," ",N319/M319)</f>
        <v>0.78205128205128205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58"/>
      <c r="H320" s="173"/>
      <c r="I320" s="169"/>
      <c r="J320" s="175" t="str">
        <f t="shared" si="69"/>
        <v xml:space="preserve"> </v>
      </c>
      <c r="K320" s="169">
        <v>0</v>
      </c>
      <c r="L320" s="169"/>
      <c r="M320" s="173">
        <f t="shared" ref="M320:M383" si="71">SUM(K320:L320)</f>
        <v>0</v>
      </c>
      <c r="N320" s="169"/>
      <c r="O320" s="153" t="str">
        <f t="shared" si="70"/>
        <v xml:space="preserve"> 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69"/>
        <v xml:space="preserve"> </v>
      </c>
      <c r="K321" s="169">
        <v>0</v>
      </c>
      <c r="L321" s="169"/>
      <c r="M321" s="173">
        <f t="shared" si="71"/>
        <v>0</v>
      </c>
      <c r="N321" s="169"/>
      <c r="O321" s="153" t="str">
        <f t="shared" si="70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194</v>
      </c>
      <c r="G322" s="59">
        <f t="shared" ref="G322:N322" si="72">SUM(G312:G320)</f>
        <v>85</v>
      </c>
      <c r="H322" s="174">
        <f t="shared" si="72"/>
        <v>279</v>
      </c>
      <c r="I322" s="174">
        <f t="shared" si="72"/>
        <v>279</v>
      </c>
      <c r="J322" s="174">
        <f t="shared" si="72"/>
        <v>1</v>
      </c>
      <c r="K322" s="174">
        <f t="shared" si="72"/>
        <v>312</v>
      </c>
      <c r="L322" s="174">
        <f t="shared" si="72"/>
        <v>0</v>
      </c>
      <c r="M322" s="174">
        <f t="shared" si="72"/>
        <v>312</v>
      </c>
      <c r="N322" s="174">
        <f t="shared" si="72"/>
        <v>244</v>
      </c>
      <c r="O322" s="153">
        <f t="shared" si="70"/>
        <v>0.78205128205128205</v>
      </c>
    </row>
    <row r="323" spans="1:15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173"/>
      <c r="I323" s="173"/>
      <c r="J323" s="175" t="str">
        <f t="shared" si="69"/>
        <v xml:space="preserve"> </v>
      </c>
      <c r="K323" s="169">
        <v>0</v>
      </c>
      <c r="L323" s="169"/>
      <c r="M323" s="173">
        <f t="shared" si="71"/>
        <v>0</v>
      </c>
      <c r="N323" s="169"/>
      <c r="O323" s="153" t="str">
        <f t="shared" si="70"/>
        <v xml:space="preserve"> </v>
      </c>
    </row>
    <row r="324" spans="1:15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73"/>
      <c r="I324" s="173"/>
      <c r="J324" s="175" t="str">
        <f t="shared" si="69"/>
        <v xml:space="preserve"> </v>
      </c>
      <c r="K324" s="169">
        <v>0</v>
      </c>
      <c r="L324" s="169"/>
      <c r="M324" s="173">
        <f t="shared" si="71"/>
        <v>0</v>
      </c>
      <c r="N324" s="169"/>
      <c r="O324" s="153" t="str">
        <f t="shared" si="70"/>
        <v xml:space="preserve"> </v>
      </c>
    </row>
    <row r="325" spans="1:15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73">SUM(G323:G324)</f>
        <v>0</v>
      </c>
      <c r="H325" s="174">
        <f t="shared" si="73"/>
        <v>0</v>
      </c>
      <c r="I325" s="174">
        <f t="shared" si="73"/>
        <v>0</v>
      </c>
      <c r="J325" s="174">
        <f t="shared" si="73"/>
        <v>0</v>
      </c>
      <c r="K325" s="174">
        <f t="shared" si="73"/>
        <v>0</v>
      </c>
      <c r="L325" s="174">
        <f t="shared" si="73"/>
        <v>0</v>
      </c>
      <c r="M325" s="174">
        <f t="shared" si="73"/>
        <v>0</v>
      </c>
      <c r="N325" s="169"/>
      <c r="O325" s="153" t="str">
        <f t="shared" si="70"/>
        <v xml:space="preserve"> </v>
      </c>
    </row>
    <row r="326" spans="1:15" hidden="1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/>
      <c r="G326" s="58"/>
      <c r="H326" s="173"/>
      <c r="I326" s="173"/>
      <c r="J326" s="175" t="str">
        <f t="shared" si="69"/>
        <v xml:space="preserve"> </v>
      </c>
      <c r="K326" s="169">
        <v>0</v>
      </c>
      <c r="L326" s="169"/>
      <c r="M326" s="173">
        <f t="shared" si="71"/>
        <v>0</v>
      </c>
      <c r="N326" s="169"/>
      <c r="O326" s="153" t="str">
        <f t="shared" si="70"/>
        <v xml:space="preserve"> 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73"/>
      <c r="I327" s="173"/>
      <c r="J327" s="175" t="str">
        <f t="shared" si="69"/>
        <v xml:space="preserve"> </v>
      </c>
      <c r="K327" s="169">
        <v>0</v>
      </c>
      <c r="L327" s="169"/>
      <c r="M327" s="173">
        <f t="shared" si="71"/>
        <v>0</v>
      </c>
      <c r="N327" s="169"/>
      <c r="O327" s="153" t="str">
        <f t="shared" si="70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73"/>
      <c r="I328" s="173"/>
      <c r="J328" s="175" t="str">
        <f t="shared" si="69"/>
        <v xml:space="preserve"> </v>
      </c>
      <c r="K328" s="169">
        <v>0</v>
      </c>
      <c r="L328" s="169"/>
      <c r="M328" s="173">
        <f t="shared" si="71"/>
        <v>0</v>
      </c>
      <c r="N328" s="169"/>
      <c r="O328" s="153" t="str">
        <f t="shared" si="70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73"/>
      <c r="I329" s="173"/>
      <c r="J329" s="175" t="str">
        <f t="shared" si="69"/>
        <v xml:space="preserve"> </v>
      </c>
      <c r="K329" s="169">
        <v>0</v>
      </c>
      <c r="L329" s="169"/>
      <c r="M329" s="173">
        <f t="shared" si="71"/>
        <v>0</v>
      </c>
      <c r="N329" s="169"/>
      <c r="O329" s="153" t="str">
        <f t="shared" si="70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73"/>
      <c r="I330" s="173"/>
      <c r="J330" s="175" t="str">
        <f t="shared" si="69"/>
        <v xml:space="preserve"> </v>
      </c>
      <c r="K330" s="169">
        <v>0</v>
      </c>
      <c r="L330" s="169"/>
      <c r="M330" s="173">
        <f t="shared" si="71"/>
        <v>0</v>
      </c>
      <c r="N330" s="169"/>
      <c r="O330" s="153" t="str">
        <f t="shared" si="70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73"/>
      <c r="I331" s="173"/>
      <c r="J331" s="175" t="str">
        <f t="shared" si="69"/>
        <v xml:space="preserve"> </v>
      </c>
      <c r="K331" s="169">
        <v>0</v>
      </c>
      <c r="L331" s="169"/>
      <c r="M331" s="173">
        <f t="shared" si="71"/>
        <v>0</v>
      </c>
      <c r="N331" s="169"/>
      <c r="O331" s="153" t="str">
        <f t="shared" si="70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73"/>
      <c r="I332" s="173"/>
      <c r="J332" s="175" t="str">
        <f t="shared" si="69"/>
        <v xml:space="preserve"> </v>
      </c>
      <c r="K332" s="169">
        <v>0</v>
      </c>
      <c r="L332" s="169"/>
      <c r="M332" s="173">
        <f t="shared" si="71"/>
        <v>0</v>
      </c>
      <c r="N332" s="169"/>
      <c r="O332" s="153" t="str">
        <f t="shared" si="70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73"/>
      <c r="I333" s="173"/>
      <c r="J333" s="175" t="str">
        <f t="shared" si="69"/>
        <v xml:space="preserve"> </v>
      </c>
      <c r="K333" s="169">
        <v>0</v>
      </c>
      <c r="L333" s="169"/>
      <c r="M333" s="173">
        <f t="shared" si="71"/>
        <v>0</v>
      </c>
      <c r="N333" s="169"/>
      <c r="O333" s="153" t="str">
        <f t="shared" si="70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73"/>
      <c r="I334" s="173"/>
      <c r="J334" s="175" t="str">
        <f t="shared" si="69"/>
        <v xml:space="preserve"> </v>
      </c>
      <c r="K334" s="169">
        <v>0</v>
      </c>
      <c r="L334" s="169"/>
      <c r="M334" s="173">
        <f t="shared" si="71"/>
        <v>0</v>
      </c>
      <c r="N334" s="169"/>
      <c r="O334" s="153" t="str">
        <f t="shared" si="70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73"/>
      <c r="I335" s="173"/>
      <c r="J335" s="175" t="str">
        <f t="shared" si="69"/>
        <v xml:space="preserve"> </v>
      </c>
      <c r="K335" s="169">
        <v>0</v>
      </c>
      <c r="L335" s="169"/>
      <c r="M335" s="173">
        <f t="shared" si="71"/>
        <v>0</v>
      </c>
      <c r="N335" s="169"/>
      <c r="O335" s="153" t="str">
        <f t="shared" si="70"/>
        <v xml:space="preserve"> </v>
      </c>
    </row>
    <row r="336" spans="1:15" ht="25.5" hidden="1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0</v>
      </c>
      <c r="G336" s="59">
        <f t="shared" ref="G336" si="74">G326+G327+G328+G331+G335</f>
        <v>0</v>
      </c>
      <c r="H336" s="174">
        <f>H326+H327+H328+H331+H335</f>
        <v>0</v>
      </c>
      <c r="I336" s="174">
        <f t="shared" ref="I336:M336" si="75">I326+I327+I328+I331+I335</f>
        <v>0</v>
      </c>
      <c r="J336" s="174" t="e">
        <f t="shared" si="75"/>
        <v>#VALUE!</v>
      </c>
      <c r="K336" s="174">
        <f t="shared" si="75"/>
        <v>0</v>
      </c>
      <c r="L336" s="174">
        <f t="shared" si="75"/>
        <v>0</v>
      </c>
      <c r="M336" s="174">
        <f t="shared" si="75"/>
        <v>0</v>
      </c>
      <c r="N336" s="169"/>
      <c r="O336" s="153" t="str">
        <f t="shared" si="70"/>
        <v xml:space="preserve"> 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194</v>
      </c>
      <c r="G337" s="59">
        <f t="shared" ref="G337:N337" si="76">G308+G311+G322+G325+G336</f>
        <v>85</v>
      </c>
      <c r="H337" s="174">
        <f t="shared" si="76"/>
        <v>279</v>
      </c>
      <c r="I337" s="174">
        <f t="shared" ref="I337:M337" si="77">I308+I311+I322+I325+I336</f>
        <v>279</v>
      </c>
      <c r="J337" s="174" t="e">
        <f t="shared" si="77"/>
        <v>#VALUE!</v>
      </c>
      <c r="K337" s="174">
        <f t="shared" si="77"/>
        <v>312</v>
      </c>
      <c r="L337" s="174">
        <f t="shared" si="77"/>
        <v>0</v>
      </c>
      <c r="M337" s="174">
        <f t="shared" si="77"/>
        <v>312</v>
      </c>
      <c r="N337" s="174">
        <f t="shared" si="76"/>
        <v>244</v>
      </c>
      <c r="O337" s="153">
        <f t="shared" si="70"/>
        <v>0.78205128205128205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69"/>
        <v xml:space="preserve"> </v>
      </c>
      <c r="K338" s="169">
        <v>0</v>
      </c>
      <c r="L338" s="169"/>
      <c r="M338" s="173">
        <f t="shared" si="71"/>
        <v>0</v>
      </c>
      <c r="N338" s="169"/>
      <c r="O338" s="153" t="str">
        <f t="shared" si="70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78">SUM(G340:G355)</f>
        <v>0</v>
      </c>
      <c r="H339" s="176">
        <f t="shared" si="78"/>
        <v>0</v>
      </c>
      <c r="I339" s="176">
        <f t="shared" ref="I339" si="79">SUM(I340:I355)</f>
        <v>0</v>
      </c>
      <c r="J339" s="175" t="str">
        <f t="shared" si="69"/>
        <v xml:space="preserve"> </v>
      </c>
      <c r="K339" s="169">
        <v>0</v>
      </c>
      <c r="L339" s="169"/>
      <c r="M339" s="173">
        <f t="shared" si="71"/>
        <v>0</v>
      </c>
      <c r="N339" s="169"/>
      <c r="O339" s="153" t="str">
        <f t="shared" si="70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69"/>
        <v xml:space="preserve"> </v>
      </c>
      <c r="K340" s="169">
        <v>0</v>
      </c>
      <c r="L340" s="169"/>
      <c r="M340" s="173">
        <f t="shared" si="71"/>
        <v>0</v>
      </c>
      <c r="N340" s="169"/>
      <c r="O340" s="153" t="str">
        <f t="shared" si="70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si="69"/>
        <v xml:space="preserve"> </v>
      </c>
      <c r="K341" s="169">
        <v>0</v>
      </c>
      <c r="L341" s="169"/>
      <c r="M341" s="173">
        <f t="shared" si="71"/>
        <v>0</v>
      </c>
      <c r="N341" s="169"/>
      <c r="O341" s="153" t="str">
        <f t="shared" si="70"/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69"/>
        <v xml:space="preserve"> </v>
      </c>
      <c r="K342" s="169">
        <v>0</v>
      </c>
      <c r="L342" s="169"/>
      <c r="M342" s="173">
        <f t="shared" si="71"/>
        <v>0</v>
      </c>
      <c r="N342" s="169"/>
      <c r="O342" s="153" t="str">
        <f t="shared" si="70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69"/>
        <v xml:space="preserve"> </v>
      </c>
      <c r="K343" s="169">
        <v>0</v>
      </c>
      <c r="L343" s="169"/>
      <c r="M343" s="173">
        <f t="shared" si="71"/>
        <v>0</v>
      </c>
      <c r="N343" s="169"/>
      <c r="O343" s="153" t="str">
        <f t="shared" si="70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69"/>
        <v xml:space="preserve"> </v>
      </c>
      <c r="K344" s="169">
        <v>0</v>
      </c>
      <c r="L344" s="169"/>
      <c r="M344" s="173">
        <f t="shared" si="71"/>
        <v>0</v>
      </c>
      <c r="N344" s="169"/>
      <c r="O344" s="153" t="str">
        <f t="shared" si="70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69"/>
        <v xml:space="preserve"> </v>
      </c>
      <c r="K345" s="169">
        <v>0</v>
      </c>
      <c r="L345" s="169"/>
      <c r="M345" s="173">
        <f t="shared" si="71"/>
        <v>0</v>
      </c>
      <c r="N345" s="169"/>
      <c r="O345" s="153" t="str">
        <f t="shared" si="70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69"/>
        <v xml:space="preserve"> </v>
      </c>
      <c r="K346" s="169">
        <v>0</v>
      </c>
      <c r="L346" s="169"/>
      <c r="M346" s="173">
        <f t="shared" si="71"/>
        <v>0</v>
      </c>
      <c r="N346" s="169"/>
      <c r="O346" s="153" t="str">
        <f t="shared" si="70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69"/>
        <v xml:space="preserve"> </v>
      </c>
      <c r="K347" s="169">
        <v>0</v>
      </c>
      <c r="L347" s="169"/>
      <c r="M347" s="173">
        <f t="shared" si="71"/>
        <v>0</v>
      </c>
      <c r="N347" s="169"/>
      <c r="O347" s="153" t="str">
        <f t="shared" si="70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69"/>
        <v xml:space="preserve"> </v>
      </c>
      <c r="K348" s="169">
        <v>0</v>
      </c>
      <c r="L348" s="169"/>
      <c r="M348" s="173">
        <f t="shared" si="71"/>
        <v>0</v>
      </c>
      <c r="N348" s="169"/>
      <c r="O348" s="153" t="str">
        <f t="shared" si="70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69"/>
        <v xml:space="preserve"> </v>
      </c>
      <c r="K349" s="169">
        <v>0</v>
      </c>
      <c r="L349" s="169"/>
      <c r="M349" s="173">
        <f t="shared" si="71"/>
        <v>0</v>
      </c>
      <c r="N349" s="169"/>
      <c r="O349" s="153" t="str">
        <f t="shared" si="70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69"/>
        <v xml:space="preserve"> </v>
      </c>
      <c r="K350" s="169">
        <v>0</v>
      </c>
      <c r="L350" s="169"/>
      <c r="M350" s="173">
        <f t="shared" si="71"/>
        <v>0</v>
      </c>
      <c r="N350" s="169"/>
      <c r="O350" s="153" t="str">
        <f t="shared" si="70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69"/>
        <v xml:space="preserve"> </v>
      </c>
      <c r="K351" s="169">
        <v>0</v>
      </c>
      <c r="L351" s="169"/>
      <c r="M351" s="173">
        <f t="shared" si="71"/>
        <v>0</v>
      </c>
      <c r="N351" s="169"/>
      <c r="O351" s="153" t="str">
        <f t="shared" si="70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69"/>
        <v xml:space="preserve"> </v>
      </c>
      <c r="K352" s="169">
        <v>0</v>
      </c>
      <c r="L352" s="169"/>
      <c r="M352" s="173">
        <f t="shared" si="71"/>
        <v>0</v>
      </c>
      <c r="N352" s="169"/>
      <c r="O352" s="153" t="str">
        <f t="shared" si="70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69"/>
        <v xml:space="preserve"> </v>
      </c>
      <c r="K353" s="169">
        <v>0</v>
      </c>
      <c r="L353" s="169"/>
      <c r="M353" s="173">
        <f t="shared" si="71"/>
        <v>0</v>
      </c>
      <c r="N353" s="169"/>
      <c r="O353" s="153" t="str">
        <f t="shared" si="70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69"/>
        <v xml:space="preserve"> </v>
      </c>
      <c r="K354" s="169">
        <v>0</v>
      </c>
      <c r="L354" s="169"/>
      <c r="M354" s="173">
        <f t="shared" si="71"/>
        <v>0</v>
      </c>
      <c r="N354" s="169"/>
      <c r="O354" s="153" t="str">
        <f t="shared" si="70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69"/>
        <v xml:space="preserve"> </v>
      </c>
      <c r="K355" s="169">
        <v>0</v>
      </c>
      <c r="L355" s="169"/>
      <c r="M355" s="173">
        <f t="shared" si="71"/>
        <v>0</v>
      </c>
      <c r="N355" s="169"/>
      <c r="O355" s="153" t="str">
        <f t="shared" si="70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69"/>
        <v xml:space="preserve"> </v>
      </c>
      <c r="K356" s="169">
        <v>0</v>
      </c>
      <c r="L356" s="169"/>
      <c r="M356" s="173">
        <f t="shared" si="71"/>
        <v>0</v>
      </c>
      <c r="N356" s="169"/>
      <c r="O356" s="153" t="str">
        <f t="shared" si="70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69"/>
        <v xml:space="preserve"> </v>
      </c>
      <c r="K357" s="169">
        <v>0</v>
      </c>
      <c r="L357" s="169"/>
      <c r="M357" s="173">
        <f t="shared" si="71"/>
        <v>0</v>
      </c>
      <c r="N357" s="169"/>
      <c r="O357" s="153" t="str">
        <f t="shared" si="70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si="69"/>
        <v xml:space="preserve"> </v>
      </c>
      <c r="K358" s="169">
        <v>0</v>
      </c>
      <c r="L358" s="169"/>
      <c r="M358" s="173">
        <f t="shared" si="71"/>
        <v>0</v>
      </c>
      <c r="N358" s="169"/>
      <c r="O358" s="153" t="str">
        <f t="shared" si="70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69"/>
        <v xml:space="preserve"> </v>
      </c>
      <c r="K359" s="169">
        <v>0</v>
      </c>
      <c r="L359" s="169"/>
      <c r="M359" s="173">
        <f t="shared" si="71"/>
        <v>0</v>
      </c>
      <c r="N359" s="169"/>
      <c r="O359" s="153" t="str">
        <f t="shared" si="70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80">SUM(G361:G369)</f>
        <v>0</v>
      </c>
      <c r="H360" s="176">
        <f t="shared" si="80"/>
        <v>0</v>
      </c>
      <c r="I360" s="176">
        <f t="shared" ref="I360" si="81">SUM(I361:I369)</f>
        <v>0</v>
      </c>
      <c r="J360" s="175" t="str">
        <f t="shared" si="69"/>
        <v xml:space="preserve"> </v>
      </c>
      <c r="K360" s="169">
        <v>0</v>
      </c>
      <c r="L360" s="169"/>
      <c r="M360" s="173">
        <f t="shared" si="71"/>
        <v>0</v>
      </c>
      <c r="N360" s="169"/>
      <c r="O360" s="153" t="str">
        <f t="shared" si="70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69"/>
        <v xml:space="preserve"> </v>
      </c>
      <c r="K361" s="169">
        <v>0</v>
      </c>
      <c r="L361" s="169"/>
      <c r="M361" s="173">
        <f t="shared" si="71"/>
        <v>0</v>
      </c>
      <c r="N361" s="169"/>
      <c r="O361" s="153" t="str">
        <f t="shared" si="70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69"/>
        <v xml:space="preserve"> </v>
      </c>
      <c r="K362" s="169">
        <v>0</v>
      </c>
      <c r="L362" s="169"/>
      <c r="M362" s="173">
        <f t="shared" si="71"/>
        <v>0</v>
      </c>
      <c r="N362" s="169"/>
      <c r="O362" s="153" t="str">
        <f t="shared" si="70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69"/>
        <v xml:space="preserve"> </v>
      </c>
      <c r="K363" s="169">
        <v>0</v>
      </c>
      <c r="L363" s="169"/>
      <c r="M363" s="173">
        <f t="shared" si="71"/>
        <v>0</v>
      </c>
      <c r="N363" s="169"/>
      <c r="O363" s="153" t="str">
        <f t="shared" si="70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69"/>
        <v xml:space="preserve"> </v>
      </c>
      <c r="K364" s="169">
        <v>0</v>
      </c>
      <c r="L364" s="169"/>
      <c r="M364" s="173">
        <f t="shared" si="71"/>
        <v>0</v>
      </c>
      <c r="N364" s="169"/>
      <c r="O364" s="153" t="str">
        <f t="shared" si="70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69"/>
        <v xml:space="preserve"> </v>
      </c>
      <c r="K365" s="169">
        <v>0</v>
      </c>
      <c r="L365" s="169"/>
      <c r="M365" s="173">
        <f t="shared" si="71"/>
        <v>0</v>
      </c>
      <c r="N365" s="169"/>
      <c r="O365" s="153" t="str">
        <f t="shared" si="70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69"/>
        <v xml:space="preserve"> </v>
      </c>
      <c r="K366" s="169">
        <v>0</v>
      </c>
      <c r="L366" s="169"/>
      <c r="M366" s="173">
        <f t="shared" si="71"/>
        <v>0</v>
      </c>
      <c r="N366" s="169"/>
      <c r="O366" s="153" t="str">
        <f t="shared" si="70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69"/>
        <v xml:space="preserve"> </v>
      </c>
      <c r="K367" s="169">
        <v>0</v>
      </c>
      <c r="L367" s="169"/>
      <c r="M367" s="173">
        <f t="shared" si="71"/>
        <v>0</v>
      </c>
      <c r="N367" s="169"/>
      <c r="O367" s="153" t="str">
        <f t="shared" si="70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69"/>
        <v xml:space="preserve"> </v>
      </c>
      <c r="K368" s="169">
        <v>0</v>
      </c>
      <c r="L368" s="169"/>
      <c r="M368" s="173">
        <f t="shared" si="71"/>
        <v>0</v>
      </c>
      <c r="N368" s="169"/>
      <c r="O368" s="153" t="str">
        <f t="shared" si="70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69"/>
        <v xml:space="preserve"> </v>
      </c>
      <c r="K369" s="169">
        <v>0</v>
      </c>
      <c r="L369" s="169"/>
      <c r="M369" s="173">
        <f t="shared" si="71"/>
        <v>0</v>
      </c>
      <c r="N369" s="169"/>
      <c r="O369" s="153" t="str">
        <f t="shared" si="70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82">SUM(G371:G379)</f>
        <v>0</v>
      </c>
      <c r="H370" s="179">
        <f t="shared" si="82"/>
        <v>0</v>
      </c>
      <c r="I370" s="179">
        <f t="shared" ref="I370" si="83">SUM(I371:I379)</f>
        <v>0</v>
      </c>
      <c r="J370" s="175" t="str">
        <f t="shared" si="69"/>
        <v xml:space="preserve"> </v>
      </c>
      <c r="K370" s="169">
        <v>0</v>
      </c>
      <c r="L370" s="169"/>
      <c r="M370" s="173">
        <f t="shared" si="71"/>
        <v>0</v>
      </c>
      <c r="N370" s="169"/>
      <c r="O370" s="153" t="str">
        <f t="shared" si="70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69"/>
        <v xml:space="preserve"> </v>
      </c>
      <c r="K371" s="169">
        <v>0</v>
      </c>
      <c r="L371" s="169"/>
      <c r="M371" s="173">
        <f t="shared" si="71"/>
        <v>0</v>
      </c>
      <c r="N371" s="169"/>
      <c r="O371" s="153" t="str">
        <f t="shared" si="70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69"/>
        <v xml:space="preserve"> </v>
      </c>
      <c r="K372" s="169">
        <v>0</v>
      </c>
      <c r="L372" s="169"/>
      <c r="M372" s="173">
        <f t="shared" si="71"/>
        <v>0</v>
      </c>
      <c r="N372" s="169"/>
      <c r="O372" s="153" t="str">
        <f t="shared" si="70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69"/>
        <v xml:space="preserve"> </v>
      </c>
      <c r="K373" s="169">
        <v>0</v>
      </c>
      <c r="L373" s="169"/>
      <c r="M373" s="173">
        <f t="shared" si="71"/>
        <v>0</v>
      </c>
      <c r="N373" s="169"/>
      <c r="O373" s="153" t="str">
        <f t="shared" si="70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69"/>
        <v xml:space="preserve"> </v>
      </c>
      <c r="K374" s="169">
        <v>0</v>
      </c>
      <c r="L374" s="169"/>
      <c r="M374" s="173">
        <f t="shared" si="71"/>
        <v>0</v>
      </c>
      <c r="N374" s="169"/>
      <c r="O374" s="153" t="str">
        <f t="shared" si="70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69"/>
        <v xml:space="preserve"> </v>
      </c>
      <c r="K375" s="169">
        <v>0</v>
      </c>
      <c r="L375" s="169"/>
      <c r="M375" s="173">
        <f t="shared" si="71"/>
        <v>0</v>
      </c>
      <c r="N375" s="169"/>
      <c r="O375" s="153" t="str">
        <f t="shared" si="70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69"/>
        <v xml:space="preserve"> </v>
      </c>
      <c r="K376" s="169">
        <v>0</v>
      </c>
      <c r="L376" s="169"/>
      <c r="M376" s="173">
        <f t="shared" si="71"/>
        <v>0</v>
      </c>
      <c r="N376" s="169"/>
      <c r="O376" s="153" t="str">
        <f t="shared" si="70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69"/>
        <v xml:space="preserve"> </v>
      </c>
      <c r="K377" s="169">
        <v>0</v>
      </c>
      <c r="L377" s="169"/>
      <c r="M377" s="173">
        <f t="shared" si="71"/>
        <v>0</v>
      </c>
      <c r="N377" s="169"/>
      <c r="O377" s="153" t="str">
        <f t="shared" si="70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69"/>
        <v xml:space="preserve"> </v>
      </c>
      <c r="K378" s="169">
        <v>0</v>
      </c>
      <c r="L378" s="169"/>
      <c r="M378" s="173">
        <f t="shared" si="71"/>
        <v>0</v>
      </c>
      <c r="N378" s="169"/>
      <c r="O378" s="153" t="str">
        <f t="shared" si="70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69"/>
        <v xml:space="preserve"> </v>
      </c>
      <c r="K379" s="169">
        <v>0</v>
      </c>
      <c r="L379" s="169"/>
      <c r="M379" s="173">
        <f t="shared" si="71"/>
        <v>0</v>
      </c>
      <c r="N379" s="169"/>
      <c r="O379" s="153" t="str">
        <f t="shared" si="70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84">SUM(G381:G386)</f>
        <v>0</v>
      </c>
      <c r="H380" s="176">
        <f t="shared" si="84"/>
        <v>0</v>
      </c>
      <c r="I380" s="176">
        <f t="shared" ref="I380" si="85">SUM(I381:I386)</f>
        <v>0</v>
      </c>
      <c r="J380" s="175" t="str">
        <f t="shared" si="69"/>
        <v xml:space="preserve"> </v>
      </c>
      <c r="K380" s="169">
        <v>0</v>
      </c>
      <c r="L380" s="169"/>
      <c r="M380" s="173">
        <f t="shared" si="71"/>
        <v>0</v>
      </c>
      <c r="N380" s="169"/>
      <c r="O380" s="153" t="str">
        <f t="shared" si="70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69"/>
        <v xml:space="preserve"> </v>
      </c>
      <c r="K381" s="169">
        <v>0</v>
      </c>
      <c r="L381" s="169"/>
      <c r="M381" s="173">
        <f t="shared" si="71"/>
        <v>0</v>
      </c>
      <c r="N381" s="169"/>
      <c r="O381" s="153" t="str">
        <f t="shared" si="70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69"/>
        <v xml:space="preserve"> </v>
      </c>
      <c r="K382" s="169">
        <v>0</v>
      </c>
      <c r="L382" s="169"/>
      <c r="M382" s="173">
        <f t="shared" si="71"/>
        <v>0</v>
      </c>
      <c r="N382" s="169"/>
      <c r="O382" s="153" t="str">
        <f t="shared" si="70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ref="J383:J446" si="86">IF(H383=0," ",I383/H383)</f>
        <v xml:space="preserve"> </v>
      </c>
      <c r="K383" s="169">
        <v>0</v>
      </c>
      <c r="L383" s="169"/>
      <c r="M383" s="173">
        <f t="shared" si="71"/>
        <v>0</v>
      </c>
      <c r="N383" s="169"/>
      <c r="O383" s="153" t="str">
        <f t="shared" ref="O383:O446" si="87">IF(M383=0," ",N383/M383)</f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86"/>
        <v xml:space="preserve"> </v>
      </c>
      <c r="K384" s="169">
        <v>0</v>
      </c>
      <c r="L384" s="169"/>
      <c r="M384" s="173">
        <f t="shared" ref="M384:M447" si="88">SUM(K384:L384)</f>
        <v>0</v>
      </c>
      <c r="N384" s="169"/>
      <c r="O384" s="153" t="str">
        <f t="shared" si="87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86"/>
        <v xml:space="preserve"> </v>
      </c>
      <c r="K385" s="169">
        <v>0</v>
      </c>
      <c r="L385" s="169"/>
      <c r="M385" s="173">
        <f t="shared" si="88"/>
        <v>0</v>
      </c>
      <c r="N385" s="169"/>
      <c r="O385" s="153" t="str">
        <f t="shared" si="87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86"/>
        <v xml:space="preserve"> </v>
      </c>
      <c r="K386" s="169">
        <v>0</v>
      </c>
      <c r="L386" s="169"/>
      <c r="M386" s="173">
        <f t="shared" si="88"/>
        <v>0</v>
      </c>
      <c r="N386" s="169"/>
      <c r="O386" s="153" t="str">
        <f t="shared" si="87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86"/>
        <v xml:space="preserve"> </v>
      </c>
      <c r="K387" s="169">
        <v>0</v>
      </c>
      <c r="L387" s="169"/>
      <c r="M387" s="173">
        <f t="shared" si="88"/>
        <v>0</v>
      </c>
      <c r="N387" s="169"/>
      <c r="O387" s="153" t="str">
        <f t="shared" si="87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86"/>
        <v xml:space="preserve"> </v>
      </c>
      <c r="K388" s="169">
        <v>0</v>
      </c>
      <c r="L388" s="169"/>
      <c r="M388" s="173">
        <f t="shared" si="88"/>
        <v>0</v>
      </c>
      <c r="N388" s="169"/>
      <c r="O388" s="153" t="str">
        <f t="shared" si="87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86"/>
        <v xml:space="preserve"> </v>
      </c>
      <c r="K389" s="169">
        <v>0</v>
      </c>
      <c r="L389" s="169"/>
      <c r="M389" s="173">
        <f t="shared" si="88"/>
        <v>0</v>
      </c>
      <c r="N389" s="169"/>
      <c r="O389" s="153" t="str">
        <f t="shared" si="87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86"/>
        <v xml:space="preserve"> </v>
      </c>
      <c r="K390" s="169">
        <v>0</v>
      </c>
      <c r="L390" s="169"/>
      <c r="M390" s="173">
        <f t="shared" si="88"/>
        <v>0</v>
      </c>
      <c r="N390" s="169"/>
      <c r="O390" s="153" t="str">
        <f t="shared" si="87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86"/>
        <v xml:space="preserve"> </v>
      </c>
      <c r="K391" s="169">
        <v>0</v>
      </c>
      <c r="L391" s="169"/>
      <c r="M391" s="173">
        <f t="shared" si="88"/>
        <v>0</v>
      </c>
      <c r="N391" s="169"/>
      <c r="O391" s="153" t="str">
        <f t="shared" si="87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86"/>
        <v xml:space="preserve"> </v>
      </c>
      <c r="K392" s="169">
        <v>0</v>
      </c>
      <c r="L392" s="169"/>
      <c r="M392" s="173">
        <f t="shared" si="88"/>
        <v>0</v>
      </c>
      <c r="N392" s="169"/>
      <c r="O392" s="153" t="str">
        <f t="shared" si="87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86"/>
        <v xml:space="preserve"> </v>
      </c>
      <c r="K393" s="169">
        <v>0</v>
      </c>
      <c r="L393" s="169"/>
      <c r="M393" s="173">
        <f t="shared" si="88"/>
        <v>0</v>
      </c>
      <c r="N393" s="169"/>
      <c r="O393" s="153" t="str">
        <f t="shared" si="87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86"/>
        <v xml:space="preserve"> </v>
      </c>
      <c r="K394" s="169">
        <v>0</v>
      </c>
      <c r="L394" s="169"/>
      <c r="M394" s="173">
        <f t="shared" si="88"/>
        <v>0</v>
      </c>
      <c r="N394" s="169"/>
      <c r="O394" s="153" t="str">
        <f t="shared" si="87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86"/>
        <v xml:space="preserve"> </v>
      </c>
      <c r="K395" s="169">
        <v>0</v>
      </c>
      <c r="L395" s="169"/>
      <c r="M395" s="173">
        <f t="shared" si="88"/>
        <v>0</v>
      </c>
      <c r="N395" s="169"/>
      <c r="O395" s="153" t="str">
        <f t="shared" si="87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86"/>
        <v xml:space="preserve"> </v>
      </c>
      <c r="K396" s="169">
        <v>0</v>
      </c>
      <c r="L396" s="169"/>
      <c r="M396" s="173">
        <f t="shared" si="88"/>
        <v>0</v>
      </c>
      <c r="N396" s="169"/>
      <c r="O396" s="153" t="str">
        <f t="shared" si="87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86"/>
        <v xml:space="preserve"> </v>
      </c>
      <c r="K397" s="169">
        <v>0</v>
      </c>
      <c r="L397" s="169"/>
      <c r="M397" s="173">
        <f t="shared" si="88"/>
        <v>0</v>
      </c>
      <c r="N397" s="169"/>
      <c r="O397" s="153" t="str">
        <f t="shared" si="87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86"/>
        <v xml:space="preserve"> </v>
      </c>
      <c r="K398" s="169">
        <v>0</v>
      </c>
      <c r="L398" s="169"/>
      <c r="M398" s="173">
        <f t="shared" si="88"/>
        <v>0</v>
      </c>
      <c r="N398" s="169"/>
      <c r="O398" s="153" t="str">
        <f t="shared" si="87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86"/>
        <v xml:space="preserve"> </v>
      </c>
      <c r="K399" s="169">
        <v>0</v>
      </c>
      <c r="L399" s="169"/>
      <c r="M399" s="173">
        <f t="shared" si="88"/>
        <v>0</v>
      </c>
      <c r="N399" s="169"/>
      <c r="O399" s="153" t="str">
        <f t="shared" si="87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86"/>
        <v xml:space="preserve"> </v>
      </c>
      <c r="K400" s="169">
        <v>0</v>
      </c>
      <c r="L400" s="169"/>
      <c r="M400" s="173">
        <f t="shared" si="88"/>
        <v>0</v>
      </c>
      <c r="N400" s="169"/>
      <c r="O400" s="153" t="str">
        <f t="shared" si="87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86"/>
        <v xml:space="preserve"> </v>
      </c>
      <c r="K401" s="169">
        <v>0</v>
      </c>
      <c r="L401" s="169"/>
      <c r="M401" s="173">
        <f t="shared" si="88"/>
        <v>0</v>
      </c>
      <c r="N401" s="169"/>
      <c r="O401" s="153" t="str">
        <f t="shared" si="87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86"/>
        <v xml:space="preserve"> </v>
      </c>
      <c r="K402" s="169">
        <v>0</v>
      </c>
      <c r="L402" s="169"/>
      <c r="M402" s="173">
        <f t="shared" si="88"/>
        <v>0</v>
      </c>
      <c r="N402" s="169"/>
      <c r="O402" s="153" t="str">
        <f t="shared" si="87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86"/>
        <v xml:space="preserve"> </v>
      </c>
      <c r="K403" s="169">
        <v>0</v>
      </c>
      <c r="L403" s="169"/>
      <c r="M403" s="173">
        <f t="shared" si="88"/>
        <v>0</v>
      </c>
      <c r="N403" s="169"/>
      <c r="O403" s="153" t="str">
        <f t="shared" si="87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86"/>
        <v xml:space="preserve"> </v>
      </c>
      <c r="K404" s="169">
        <v>0</v>
      </c>
      <c r="L404" s="169"/>
      <c r="M404" s="173">
        <f t="shared" si="88"/>
        <v>0</v>
      </c>
      <c r="N404" s="169"/>
      <c r="O404" s="153" t="str">
        <f t="shared" si="87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si="86"/>
        <v xml:space="preserve"> </v>
      </c>
      <c r="K405" s="169">
        <v>0</v>
      </c>
      <c r="L405" s="169"/>
      <c r="M405" s="173">
        <f t="shared" si="88"/>
        <v>0</v>
      </c>
      <c r="N405" s="169"/>
      <c r="O405" s="153" t="str">
        <f t="shared" si="87"/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86"/>
        <v xml:space="preserve"> </v>
      </c>
      <c r="K406" s="169">
        <v>0</v>
      </c>
      <c r="L406" s="169"/>
      <c r="M406" s="173">
        <f t="shared" si="88"/>
        <v>0</v>
      </c>
      <c r="N406" s="169"/>
      <c r="O406" s="153" t="str">
        <f t="shared" si="87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86"/>
        <v xml:space="preserve"> </v>
      </c>
      <c r="K407" s="169">
        <v>0</v>
      </c>
      <c r="L407" s="169"/>
      <c r="M407" s="173">
        <f t="shared" si="88"/>
        <v>0</v>
      </c>
      <c r="N407" s="169"/>
      <c r="O407" s="153" t="str">
        <f t="shared" si="87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86"/>
        <v xml:space="preserve"> </v>
      </c>
      <c r="K408" s="169">
        <v>0</v>
      </c>
      <c r="L408" s="169"/>
      <c r="M408" s="173">
        <f t="shared" si="88"/>
        <v>0</v>
      </c>
      <c r="N408" s="169"/>
      <c r="O408" s="153" t="str">
        <f t="shared" si="87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86"/>
        <v xml:space="preserve"> </v>
      </c>
      <c r="K409" s="169">
        <v>0</v>
      </c>
      <c r="L409" s="169"/>
      <c r="M409" s="173">
        <f t="shared" si="88"/>
        <v>0</v>
      </c>
      <c r="N409" s="169"/>
      <c r="O409" s="153" t="str">
        <f t="shared" si="87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86"/>
        <v xml:space="preserve"> </v>
      </c>
      <c r="K410" s="169">
        <v>0</v>
      </c>
      <c r="L410" s="169"/>
      <c r="M410" s="173">
        <f t="shared" si="88"/>
        <v>0</v>
      </c>
      <c r="N410" s="169"/>
      <c r="O410" s="153" t="str">
        <f t="shared" si="87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86"/>
        <v xml:space="preserve"> </v>
      </c>
      <c r="K411" s="169">
        <v>0</v>
      </c>
      <c r="L411" s="169"/>
      <c r="M411" s="173">
        <f t="shared" si="88"/>
        <v>0</v>
      </c>
      <c r="N411" s="169"/>
      <c r="O411" s="153" t="str">
        <f t="shared" si="87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86"/>
        <v xml:space="preserve"> </v>
      </c>
      <c r="K412" s="169">
        <v>0</v>
      </c>
      <c r="L412" s="169"/>
      <c r="M412" s="173">
        <f t="shared" si="88"/>
        <v>0</v>
      </c>
      <c r="N412" s="169"/>
      <c r="O412" s="153" t="str">
        <f t="shared" si="87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86"/>
        <v xml:space="preserve"> </v>
      </c>
      <c r="K413" s="169">
        <v>0</v>
      </c>
      <c r="L413" s="169"/>
      <c r="M413" s="173">
        <f t="shared" si="88"/>
        <v>0</v>
      </c>
      <c r="N413" s="169"/>
      <c r="O413" s="153" t="str">
        <f t="shared" si="87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86"/>
        <v xml:space="preserve"> </v>
      </c>
      <c r="K414" s="169">
        <v>0</v>
      </c>
      <c r="L414" s="169"/>
      <c r="M414" s="173">
        <f t="shared" si="88"/>
        <v>0</v>
      </c>
      <c r="N414" s="169"/>
      <c r="O414" s="153" t="str">
        <f t="shared" si="87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86"/>
        <v xml:space="preserve"> </v>
      </c>
      <c r="K415" s="169">
        <v>0</v>
      </c>
      <c r="L415" s="169"/>
      <c r="M415" s="173">
        <f t="shared" si="88"/>
        <v>0</v>
      </c>
      <c r="N415" s="169"/>
      <c r="O415" s="153" t="str">
        <f t="shared" si="87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89">G338+G339+G356+G360+G370+G380+G387+G390</f>
        <v>0</v>
      </c>
      <c r="H416" s="177">
        <f t="shared" si="89"/>
        <v>0</v>
      </c>
      <c r="I416" s="177">
        <f t="shared" ref="I416" si="90">I338+I339+I356+I360+I370+I380+I387+I390</f>
        <v>0</v>
      </c>
      <c r="J416" s="175" t="str">
        <f t="shared" si="86"/>
        <v xml:space="preserve"> </v>
      </c>
      <c r="K416" s="169">
        <v>0</v>
      </c>
      <c r="L416" s="169"/>
      <c r="M416" s="173">
        <f t="shared" si="88"/>
        <v>0</v>
      </c>
      <c r="N416" s="169"/>
      <c r="O416" s="153" t="str">
        <f t="shared" si="87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86"/>
        <v xml:space="preserve"> </v>
      </c>
      <c r="K417" s="169">
        <v>0</v>
      </c>
      <c r="L417" s="169"/>
      <c r="M417" s="173">
        <f t="shared" si="88"/>
        <v>0</v>
      </c>
      <c r="N417" s="169"/>
      <c r="O417" s="153" t="str">
        <f t="shared" si="87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86"/>
        <v xml:space="preserve"> </v>
      </c>
      <c r="K418" s="169">
        <v>0</v>
      </c>
      <c r="L418" s="169"/>
      <c r="M418" s="173">
        <f t="shared" si="88"/>
        <v>0</v>
      </c>
      <c r="N418" s="169"/>
      <c r="O418" s="153" t="str">
        <f t="shared" si="87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86"/>
        <v xml:space="preserve"> </v>
      </c>
      <c r="K419" s="169">
        <v>0</v>
      </c>
      <c r="L419" s="169"/>
      <c r="M419" s="173">
        <f t="shared" si="88"/>
        <v>0</v>
      </c>
      <c r="N419" s="169"/>
      <c r="O419" s="153" t="str">
        <f t="shared" si="87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86"/>
        <v xml:space="preserve"> </v>
      </c>
      <c r="K420" s="169">
        <v>0</v>
      </c>
      <c r="L420" s="169"/>
      <c r="M420" s="173">
        <f t="shared" si="88"/>
        <v>0</v>
      </c>
      <c r="N420" s="169"/>
      <c r="O420" s="153" t="str">
        <f t="shared" si="87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91">SUM(G422:G431)</f>
        <v>0</v>
      </c>
      <c r="H421" s="176">
        <f t="shared" si="91"/>
        <v>0</v>
      </c>
      <c r="I421" s="176">
        <f t="shared" ref="I421" si="92">SUM(I422:I431)</f>
        <v>0</v>
      </c>
      <c r="J421" s="175" t="str">
        <f t="shared" si="86"/>
        <v xml:space="preserve"> </v>
      </c>
      <c r="K421" s="169">
        <v>0</v>
      </c>
      <c r="L421" s="169"/>
      <c r="M421" s="173">
        <f t="shared" si="88"/>
        <v>0</v>
      </c>
      <c r="N421" s="169"/>
      <c r="O421" s="153" t="str">
        <f t="shared" si="87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86"/>
        <v xml:space="preserve"> </v>
      </c>
      <c r="K422" s="169">
        <v>0</v>
      </c>
      <c r="L422" s="169"/>
      <c r="M422" s="173">
        <f t="shared" si="88"/>
        <v>0</v>
      </c>
      <c r="N422" s="169"/>
      <c r="O422" s="153" t="str">
        <f t="shared" si="87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86"/>
        <v xml:space="preserve"> </v>
      </c>
      <c r="K423" s="169">
        <v>0</v>
      </c>
      <c r="L423" s="169"/>
      <c r="M423" s="173">
        <f t="shared" si="88"/>
        <v>0</v>
      </c>
      <c r="N423" s="169"/>
      <c r="O423" s="153" t="str">
        <f t="shared" si="87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86"/>
        <v xml:space="preserve"> </v>
      </c>
      <c r="K424" s="169">
        <v>0</v>
      </c>
      <c r="L424" s="169"/>
      <c r="M424" s="173">
        <f t="shared" si="88"/>
        <v>0</v>
      </c>
      <c r="N424" s="169"/>
      <c r="O424" s="153" t="str">
        <f t="shared" si="87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86"/>
        <v xml:space="preserve"> </v>
      </c>
      <c r="K425" s="169">
        <v>0</v>
      </c>
      <c r="L425" s="169"/>
      <c r="M425" s="173">
        <f t="shared" si="88"/>
        <v>0</v>
      </c>
      <c r="N425" s="169"/>
      <c r="O425" s="153" t="str">
        <f t="shared" si="87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86"/>
        <v xml:space="preserve"> </v>
      </c>
      <c r="K426" s="169">
        <v>0</v>
      </c>
      <c r="L426" s="169"/>
      <c r="M426" s="173">
        <f t="shared" si="88"/>
        <v>0</v>
      </c>
      <c r="N426" s="169"/>
      <c r="O426" s="153" t="str">
        <f t="shared" si="87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86"/>
        <v xml:space="preserve"> </v>
      </c>
      <c r="K427" s="169">
        <v>0</v>
      </c>
      <c r="L427" s="169"/>
      <c r="M427" s="173">
        <f t="shared" si="88"/>
        <v>0</v>
      </c>
      <c r="N427" s="169"/>
      <c r="O427" s="153" t="str">
        <f t="shared" si="87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86"/>
        <v xml:space="preserve"> </v>
      </c>
      <c r="K428" s="169">
        <v>0</v>
      </c>
      <c r="L428" s="169"/>
      <c r="M428" s="173">
        <f t="shared" si="88"/>
        <v>0</v>
      </c>
      <c r="N428" s="169"/>
      <c r="O428" s="153" t="str">
        <f t="shared" si="87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86"/>
        <v xml:space="preserve"> </v>
      </c>
      <c r="K429" s="169">
        <v>0</v>
      </c>
      <c r="L429" s="169"/>
      <c r="M429" s="173">
        <f t="shared" si="88"/>
        <v>0</v>
      </c>
      <c r="N429" s="169"/>
      <c r="O429" s="153" t="str">
        <f t="shared" si="87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86"/>
        <v xml:space="preserve"> </v>
      </c>
      <c r="K430" s="169">
        <v>0</v>
      </c>
      <c r="L430" s="169"/>
      <c r="M430" s="173">
        <f t="shared" si="88"/>
        <v>0</v>
      </c>
      <c r="N430" s="169"/>
      <c r="O430" s="153" t="str">
        <f t="shared" si="87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86"/>
        <v xml:space="preserve"> </v>
      </c>
      <c r="K431" s="169">
        <v>0</v>
      </c>
      <c r="L431" s="169"/>
      <c r="M431" s="173">
        <f t="shared" si="88"/>
        <v>0</v>
      </c>
      <c r="N431" s="169"/>
      <c r="O431" s="153" t="str">
        <f t="shared" si="87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93">SUM(G433:G442)</f>
        <v>0</v>
      </c>
      <c r="H432" s="176">
        <f t="shared" si="93"/>
        <v>0</v>
      </c>
      <c r="I432" s="176">
        <f t="shared" ref="I432" si="94">SUM(I433:I442)</f>
        <v>0</v>
      </c>
      <c r="J432" s="175" t="str">
        <f t="shared" si="86"/>
        <v xml:space="preserve"> </v>
      </c>
      <c r="K432" s="169">
        <v>0</v>
      </c>
      <c r="L432" s="169"/>
      <c r="M432" s="173">
        <f t="shared" si="88"/>
        <v>0</v>
      </c>
      <c r="N432" s="169"/>
      <c r="O432" s="153" t="str">
        <f t="shared" si="87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86"/>
        <v xml:space="preserve"> </v>
      </c>
      <c r="K433" s="169">
        <v>0</v>
      </c>
      <c r="L433" s="169"/>
      <c r="M433" s="173">
        <f t="shared" si="88"/>
        <v>0</v>
      </c>
      <c r="N433" s="169"/>
      <c r="O433" s="153" t="str">
        <f t="shared" si="87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86"/>
        <v xml:space="preserve"> </v>
      </c>
      <c r="K434" s="169">
        <v>0</v>
      </c>
      <c r="L434" s="169"/>
      <c r="M434" s="173">
        <f t="shared" si="88"/>
        <v>0</v>
      </c>
      <c r="N434" s="169"/>
      <c r="O434" s="153" t="str">
        <f t="shared" si="87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86"/>
        <v xml:space="preserve"> </v>
      </c>
      <c r="K435" s="169">
        <v>0</v>
      </c>
      <c r="L435" s="169"/>
      <c r="M435" s="173">
        <f t="shared" si="88"/>
        <v>0</v>
      </c>
      <c r="N435" s="169"/>
      <c r="O435" s="153" t="str">
        <f t="shared" si="87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86"/>
        <v xml:space="preserve"> </v>
      </c>
      <c r="K436" s="169">
        <v>0</v>
      </c>
      <c r="L436" s="169"/>
      <c r="M436" s="173">
        <f t="shared" si="88"/>
        <v>0</v>
      </c>
      <c r="N436" s="169"/>
      <c r="O436" s="153" t="str">
        <f t="shared" si="87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86"/>
        <v xml:space="preserve"> </v>
      </c>
      <c r="K437" s="169">
        <v>0</v>
      </c>
      <c r="L437" s="169"/>
      <c r="M437" s="173">
        <f t="shared" si="88"/>
        <v>0</v>
      </c>
      <c r="N437" s="169"/>
      <c r="O437" s="153" t="str">
        <f t="shared" si="87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86"/>
        <v xml:space="preserve"> </v>
      </c>
      <c r="K438" s="169">
        <v>0</v>
      </c>
      <c r="L438" s="169"/>
      <c r="M438" s="173">
        <f t="shared" si="88"/>
        <v>0</v>
      </c>
      <c r="N438" s="169"/>
      <c r="O438" s="153" t="str">
        <f t="shared" si="87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86"/>
        <v xml:space="preserve"> </v>
      </c>
      <c r="K439" s="169">
        <v>0</v>
      </c>
      <c r="L439" s="169"/>
      <c r="M439" s="173">
        <f t="shared" si="88"/>
        <v>0</v>
      </c>
      <c r="N439" s="169"/>
      <c r="O439" s="153" t="str">
        <f t="shared" si="87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86"/>
        <v xml:space="preserve"> </v>
      </c>
      <c r="K440" s="169">
        <v>0</v>
      </c>
      <c r="L440" s="169"/>
      <c r="M440" s="173">
        <f t="shared" si="88"/>
        <v>0</v>
      </c>
      <c r="N440" s="169"/>
      <c r="O440" s="153" t="str">
        <f t="shared" si="87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86"/>
        <v xml:space="preserve"> </v>
      </c>
      <c r="K441" s="169">
        <v>0</v>
      </c>
      <c r="L441" s="169"/>
      <c r="M441" s="173">
        <f t="shared" si="88"/>
        <v>0</v>
      </c>
      <c r="N441" s="169"/>
      <c r="O441" s="153" t="str">
        <f t="shared" si="87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86"/>
        <v xml:space="preserve"> </v>
      </c>
      <c r="K442" s="169">
        <v>0</v>
      </c>
      <c r="L442" s="169"/>
      <c r="M442" s="173">
        <f t="shared" si="88"/>
        <v>0</v>
      </c>
      <c r="N442" s="169"/>
      <c r="O442" s="153" t="str">
        <f t="shared" si="87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95">SUM(G444:G453)</f>
        <v>0</v>
      </c>
      <c r="H443" s="176">
        <f t="shared" si="95"/>
        <v>0</v>
      </c>
      <c r="I443" s="176">
        <f t="shared" ref="I443" si="96">SUM(I444:I453)</f>
        <v>0</v>
      </c>
      <c r="J443" s="175" t="str">
        <f t="shared" si="86"/>
        <v xml:space="preserve"> </v>
      </c>
      <c r="K443" s="169">
        <v>0</v>
      </c>
      <c r="L443" s="169"/>
      <c r="M443" s="173">
        <f t="shared" si="88"/>
        <v>0</v>
      </c>
      <c r="N443" s="169"/>
      <c r="O443" s="153" t="str">
        <f t="shared" si="87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86"/>
        <v xml:space="preserve"> </v>
      </c>
      <c r="K444" s="169">
        <v>0</v>
      </c>
      <c r="L444" s="169"/>
      <c r="M444" s="173">
        <f t="shared" si="88"/>
        <v>0</v>
      </c>
      <c r="N444" s="169"/>
      <c r="O444" s="153" t="str">
        <f t="shared" si="87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86"/>
        <v xml:space="preserve"> </v>
      </c>
      <c r="K445" s="169">
        <v>0</v>
      </c>
      <c r="L445" s="169"/>
      <c r="M445" s="173">
        <f t="shared" si="88"/>
        <v>0</v>
      </c>
      <c r="N445" s="169"/>
      <c r="O445" s="153" t="str">
        <f t="shared" si="87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86"/>
        <v xml:space="preserve"> </v>
      </c>
      <c r="K446" s="169">
        <v>0</v>
      </c>
      <c r="L446" s="169"/>
      <c r="M446" s="173">
        <f t="shared" si="88"/>
        <v>0</v>
      </c>
      <c r="N446" s="169"/>
      <c r="O446" s="153" t="str">
        <f t="shared" si="87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ref="J447:J510" si="97">IF(H447=0," ",I447/H447)</f>
        <v xml:space="preserve"> </v>
      </c>
      <c r="K447" s="169">
        <v>0</v>
      </c>
      <c r="L447" s="169"/>
      <c r="M447" s="173">
        <f t="shared" si="88"/>
        <v>0</v>
      </c>
      <c r="N447" s="169"/>
      <c r="O447" s="153" t="str">
        <f t="shared" ref="O447:O510" si="98">IF(M447=0," ",N447/M447)</f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97"/>
        <v xml:space="preserve"> </v>
      </c>
      <c r="K448" s="169">
        <v>0</v>
      </c>
      <c r="L448" s="169"/>
      <c r="M448" s="173">
        <f t="shared" ref="M448:M511" si="99">SUM(K448:L448)</f>
        <v>0</v>
      </c>
      <c r="N448" s="169"/>
      <c r="O448" s="153" t="str">
        <f t="shared" si="98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97"/>
        <v xml:space="preserve"> </v>
      </c>
      <c r="K449" s="169">
        <v>0</v>
      </c>
      <c r="L449" s="169"/>
      <c r="M449" s="173">
        <f t="shared" si="99"/>
        <v>0</v>
      </c>
      <c r="N449" s="169"/>
      <c r="O449" s="153" t="str">
        <f t="shared" si="98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97"/>
        <v xml:space="preserve"> </v>
      </c>
      <c r="K450" s="169">
        <v>0</v>
      </c>
      <c r="L450" s="169"/>
      <c r="M450" s="173">
        <f t="shared" si="99"/>
        <v>0</v>
      </c>
      <c r="N450" s="169"/>
      <c r="O450" s="153" t="str">
        <f t="shared" si="98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97"/>
        <v xml:space="preserve"> </v>
      </c>
      <c r="K451" s="169">
        <v>0</v>
      </c>
      <c r="L451" s="169"/>
      <c r="M451" s="173">
        <f t="shared" si="99"/>
        <v>0</v>
      </c>
      <c r="N451" s="169"/>
      <c r="O451" s="153" t="str">
        <f t="shared" si="98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97"/>
        <v xml:space="preserve"> </v>
      </c>
      <c r="K452" s="169">
        <v>0</v>
      </c>
      <c r="L452" s="169"/>
      <c r="M452" s="173">
        <f t="shared" si="99"/>
        <v>0</v>
      </c>
      <c r="N452" s="169"/>
      <c r="O452" s="153" t="str">
        <f t="shared" si="98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97"/>
        <v xml:space="preserve"> </v>
      </c>
      <c r="K453" s="169">
        <v>0</v>
      </c>
      <c r="L453" s="169"/>
      <c r="M453" s="173">
        <f t="shared" si="99"/>
        <v>0</v>
      </c>
      <c r="N453" s="169"/>
      <c r="O453" s="153" t="str">
        <f t="shared" si="98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97"/>
        <v xml:space="preserve"> </v>
      </c>
      <c r="K454" s="169">
        <v>0</v>
      </c>
      <c r="L454" s="169"/>
      <c r="M454" s="173">
        <f t="shared" si="99"/>
        <v>0</v>
      </c>
      <c r="N454" s="169"/>
      <c r="O454" s="153" t="str">
        <f t="shared" si="98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97"/>
        <v xml:space="preserve"> </v>
      </c>
      <c r="K455" s="169">
        <v>0</v>
      </c>
      <c r="L455" s="169"/>
      <c r="M455" s="173">
        <f t="shared" si="99"/>
        <v>0</v>
      </c>
      <c r="N455" s="169"/>
      <c r="O455" s="153" t="str">
        <f t="shared" si="98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00">SUM(G457:G466)</f>
        <v>0</v>
      </c>
      <c r="H456" s="176">
        <f t="shared" si="100"/>
        <v>0</v>
      </c>
      <c r="I456" s="176">
        <f t="shared" ref="I456" si="101">SUM(I457:I466)</f>
        <v>0</v>
      </c>
      <c r="J456" s="175" t="str">
        <f t="shared" si="97"/>
        <v xml:space="preserve"> </v>
      </c>
      <c r="K456" s="169">
        <v>0</v>
      </c>
      <c r="L456" s="169"/>
      <c r="M456" s="173">
        <f t="shared" si="99"/>
        <v>0</v>
      </c>
      <c r="N456" s="169"/>
      <c r="O456" s="153" t="str">
        <f t="shared" si="98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97"/>
        <v xml:space="preserve"> </v>
      </c>
      <c r="K457" s="169">
        <v>0</v>
      </c>
      <c r="L457" s="169"/>
      <c r="M457" s="173">
        <f t="shared" si="99"/>
        <v>0</v>
      </c>
      <c r="N457" s="169"/>
      <c r="O457" s="153" t="str">
        <f t="shared" si="98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97"/>
        <v xml:space="preserve"> </v>
      </c>
      <c r="K458" s="169">
        <v>0</v>
      </c>
      <c r="L458" s="169"/>
      <c r="M458" s="173">
        <f t="shared" si="99"/>
        <v>0</v>
      </c>
      <c r="N458" s="169"/>
      <c r="O458" s="153" t="str">
        <f t="shared" si="98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97"/>
        <v xml:space="preserve"> </v>
      </c>
      <c r="K459" s="169">
        <v>0</v>
      </c>
      <c r="L459" s="169"/>
      <c r="M459" s="173">
        <f t="shared" si="99"/>
        <v>0</v>
      </c>
      <c r="N459" s="169"/>
      <c r="O459" s="153" t="str">
        <f t="shared" si="98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97"/>
        <v xml:space="preserve"> </v>
      </c>
      <c r="K460" s="169">
        <v>0</v>
      </c>
      <c r="L460" s="169"/>
      <c r="M460" s="173">
        <f t="shared" si="99"/>
        <v>0</v>
      </c>
      <c r="N460" s="169"/>
      <c r="O460" s="153" t="str">
        <f t="shared" si="98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97"/>
        <v xml:space="preserve"> </v>
      </c>
      <c r="K461" s="169">
        <v>0</v>
      </c>
      <c r="L461" s="169"/>
      <c r="M461" s="173">
        <f t="shared" si="99"/>
        <v>0</v>
      </c>
      <c r="N461" s="169"/>
      <c r="O461" s="153" t="str">
        <f t="shared" si="98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97"/>
        <v xml:space="preserve"> </v>
      </c>
      <c r="K462" s="169">
        <v>0</v>
      </c>
      <c r="L462" s="169"/>
      <c r="M462" s="173">
        <f t="shared" si="99"/>
        <v>0</v>
      </c>
      <c r="N462" s="169"/>
      <c r="O462" s="153" t="str">
        <f t="shared" si="98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97"/>
        <v xml:space="preserve"> </v>
      </c>
      <c r="K463" s="169">
        <v>0</v>
      </c>
      <c r="L463" s="169"/>
      <c r="M463" s="173">
        <f t="shared" si="99"/>
        <v>0</v>
      </c>
      <c r="N463" s="169"/>
      <c r="O463" s="153" t="str">
        <f t="shared" si="98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97"/>
        <v xml:space="preserve"> </v>
      </c>
      <c r="K464" s="169">
        <v>0</v>
      </c>
      <c r="L464" s="169"/>
      <c r="M464" s="173">
        <f t="shared" si="99"/>
        <v>0</v>
      </c>
      <c r="N464" s="169"/>
      <c r="O464" s="153" t="str">
        <f t="shared" si="98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97"/>
        <v xml:space="preserve"> </v>
      </c>
      <c r="K465" s="169">
        <v>0</v>
      </c>
      <c r="L465" s="169"/>
      <c r="M465" s="173">
        <f t="shared" si="99"/>
        <v>0</v>
      </c>
      <c r="N465" s="169"/>
      <c r="O465" s="153" t="str">
        <f t="shared" si="98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97"/>
        <v xml:space="preserve"> </v>
      </c>
      <c r="K466" s="169">
        <v>0</v>
      </c>
      <c r="L466" s="169"/>
      <c r="M466" s="173">
        <f t="shared" si="99"/>
        <v>0</v>
      </c>
      <c r="N466" s="169"/>
      <c r="O466" s="153" t="str">
        <f t="shared" si="98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97"/>
        <v xml:space="preserve"> </v>
      </c>
      <c r="K467" s="169">
        <v>0</v>
      </c>
      <c r="L467" s="169"/>
      <c r="M467" s="173">
        <f t="shared" si="99"/>
        <v>0</v>
      </c>
      <c r="N467" s="169"/>
      <c r="O467" s="153" t="str">
        <f t="shared" si="98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97"/>
        <v xml:space="preserve"> </v>
      </c>
      <c r="K468" s="169">
        <v>0</v>
      </c>
      <c r="L468" s="169"/>
      <c r="M468" s="173">
        <f t="shared" si="99"/>
        <v>0</v>
      </c>
      <c r="N468" s="169"/>
      <c r="O468" s="153" t="str">
        <f t="shared" si="98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02">SUM(G470:G479)</f>
        <v>0</v>
      </c>
      <c r="H469" s="176">
        <f t="shared" si="102"/>
        <v>0</v>
      </c>
      <c r="I469" s="176">
        <f t="shared" ref="I469" si="103">SUM(I470:I479)</f>
        <v>0</v>
      </c>
      <c r="J469" s="175" t="str">
        <f t="shared" si="97"/>
        <v xml:space="preserve"> </v>
      </c>
      <c r="K469" s="169">
        <v>0</v>
      </c>
      <c r="L469" s="169"/>
      <c r="M469" s="173">
        <f t="shared" si="99"/>
        <v>0</v>
      </c>
      <c r="N469" s="169"/>
      <c r="O469" s="153" t="str">
        <f t="shared" si="98"/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97"/>
        <v xml:space="preserve"> </v>
      </c>
      <c r="K470" s="169">
        <v>0</v>
      </c>
      <c r="L470" s="169"/>
      <c r="M470" s="173">
        <f t="shared" si="99"/>
        <v>0</v>
      </c>
      <c r="N470" s="169"/>
      <c r="O470" s="153" t="str">
        <f t="shared" si="98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97"/>
        <v xml:space="preserve"> </v>
      </c>
      <c r="K471" s="169">
        <v>0</v>
      </c>
      <c r="L471" s="169"/>
      <c r="M471" s="173">
        <f t="shared" si="99"/>
        <v>0</v>
      </c>
      <c r="N471" s="169"/>
      <c r="O471" s="153" t="str">
        <f t="shared" si="98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97"/>
        <v xml:space="preserve"> </v>
      </c>
      <c r="K472" s="169">
        <v>0</v>
      </c>
      <c r="L472" s="169"/>
      <c r="M472" s="173">
        <f t="shared" si="99"/>
        <v>0</v>
      </c>
      <c r="N472" s="169"/>
      <c r="O472" s="153" t="str">
        <f t="shared" si="98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97"/>
        <v xml:space="preserve"> </v>
      </c>
      <c r="K473" s="169">
        <v>0</v>
      </c>
      <c r="L473" s="169"/>
      <c r="M473" s="173">
        <f t="shared" si="99"/>
        <v>0</v>
      </c>
      <c r="N473" s="169"/>
      <c r="O473" s="153" t="str">
        <f t="shared" si="98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97"/>
        <v xml:space="preserve"> </v>
      </c>
      <c r="K474" s="169">
        <v>0</v>
      </c>
      <c r="L474" s="169"/>
      <c r="M474" s="173">
        <f t="shared" si="99"/>
        <v>0</v>
      </c>
      <c r="N474" s="169"/>
      <c r="O474" s="153" t="str">
        <f t="shared" si="98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97"/>
        <v xml:space="preserve"> </v>
      </c>
      <c r="K475" s="169">
        <v>0</v>
      </c>
      <c r="L475" s="169"/>
      <c r="M475" s="173">
        <f t="shared" si="99"/>
        <v>0</v>
      </c>
      <c r="N475" s="169"/>
      <c r="O475" s="153" t="str">
        <f t="shared" si="98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97"/>
        <v xml:space="preserve"> </v>
      </c>
      <c r="K476" s="169">
        <v>0</v>
      </c>
      <c r="L476" s="169"/>
      <c r="M476" s="173">
        <f t="shared" si="99"/>
        <v>0</v>
      </c>
      <c r="N476" s="169"/>
      <c r="O476" s="153" t="str">
        <f t="shared" si="98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97"/>
        <v xml:space="preserve"> </v>
      </c>
      <c r="K477" s="169">
        <v>0</v>
      </c>
      <c r="L477" s="169"/>
      <c r="M477" s="173">
        <f t="shared" si="99"/>
        <v>0</v>
      </c>
      <c r="N477" s="169"/>
      <c r="O477" s="153" t="str">
        <f t="shared" si="98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97"/>
        <v xml:space="preserve"> </v>
      </c>
      <c r="K478" s="169">
        <v>0</v>
      </c>
      <c r="L478" s="169"/>
      <c r="M478" s="173">
        <f t="shared" si="99"/>
        <v>0</v>
      </c>
      <c r="N478" s="169"/>
      <c r="O478" s="153" t="str">
        <f t="shared" si="98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97"/>
        <v xml:space="preserve"> </v>
      </c>
      <c r="K479" s="169">
        <v>0</v>
      </c>
      <c r="L479" s="169"/>
      <c r="M479" s="173">
        <f t="shared" si="99"/>
        <v>0</v>
      </c>
      <c r="N479" s="169"/>
      <c r="O479" s="153" t="str">
        <f t="shared" si="98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97"/>
        <v xml:space="preserve"> </v>
      </c>
      <c r="K480" s="169">
        <v>0</v>
      </c>
      <c r="L480" s="169"/>
      <c r="M480" s="173">
        <f t="shared" si="99"/>
        <v>0</v>
      </c>
      <c r="N480" s="169"/>
      <c r="O480" s="153" t="str">
        <f t="shared" si="98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04">G417+G419+G420+G421+G432+G443+G454+G456+G467+G468+G469+G480</f>
        <v>0</v>
      </c>
      <c r="H481" s="177">
        <f t="shared" si="104"/>
        <v>0</v>
      </c>
      <c r="I481" s="177">
        <f t="shared" si="104"/>
        <v>0</v>
      </c>
      <c r="J481" s="177" t="e">
        <f t="shared" si="104"/>
        <v>#VALUE!</v>
      </c>
      <c r="K481" s="177">
        <f t="shared" si="104"/>
        <v>0</v>
      </c>
      <c r="L481" s="177">
        <f t="shared" si="104"/>
        <v>0</v>
      </c>
      <c r="M481" s="177">
        <f t="shared" si="104"/>
        <v>0</v>
      </c>
      <c r="N481" s="169"/>
      <c r="O481" s="153" t="str">
        <f t="shared" si="98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97"/>
        <v xml:space="preserve"> </v>
      </c>
      <c r="K482" s="169">
        <v>0</v>
      </c>
      <c r="L482" s="169"/>
      <c r="M482" s="173">
        <f t="shared" si="99"/>
        <v>0</v>
      </c>
      <c r="N482" s="169"/>
      <c r="O482" s="153" t="str">
        <f t="shared" si="98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97"/>
        <v xml:space="preserve"> </v>
      </c>
      <c r="K483" s="169">
        <v>0</v>
      </c>
      <c r="L483" s="169"/>
      <c r="M483" s="173">
        <f t="shared" si="99"/>
        <v>0</v>
      </c>
      <c r="N483" s="169"/>
      <c r="O483" s="153" t="str">
        <f t="shared" si="98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97"/>
        <v xml:space="preserve"> </v>
      </c>
      <c r="K484" s="169">
        <v>0</v>
      </c>
      <c r="L484" s="169"/>
      <c r="M484" s="173">
        <f t="shared" si="99"/>
        <v>0</v>
      </c>
      <c r="N484" s="169"/>
      <c r="O484" s="153" t="str">
        <f t="shared" si="98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97"/>
        <v xml:space="preserve"> </v>
      </c>
      <c r="K485" s="169">
        <v>0</v>
      </c>
      <c r="L485" s="169"/>
      <c r="M485" s="173">
        <f t="shared" si="99"/>
        <v>0</v>
      </c>
      <c r="N485" s="169"/>
      <c r="O485" s="153" t="str">
        <f t="shared" si="98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97"/>
        <v xml:space="preserve"> </v>
      </c>
      <c r="K486" s="169">
        <v>0</v>
      </c>
      <c r="L486" s="169"/>
      <c r="M486" s="173">
        <f t="shared" si="99"/>
        <v>0</v>
      </c>
      <c r="N486" s="169"/>
      <c r="O486" s="153" t="str">
        <f t="shared" si="98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97"/>
        <v xml:space="preserve"> </v>
      </c>
      <c r="K487" s="169">
        <v>0</v>
      </c>
      <c r="L487" s="169"/>
      <c r="M487" s="173">
        <f t="shared" si="99"/>
        <v>0</v>
      </c>
      <c r="N487" s="169"/>
      <c r="O487" s="153" t="str">
        <f t="shared" si="98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97"/>
        <v xml:space="preserve"> </v>
      </c>
      <c r="K488" s="169">
        <v>0</v>
      </c>
      <c r="L488" s="169"/>
      <c r="M488" s="173">
        <f t="shared" si="99"/>
        <v>0</v>
      </c>
      <c r="N488" s="169"/>
      <c r="O488" s="153" t="str">
        <f t="shared" si="98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97"/>
        <v xml:space="preserve"> </v>
      </c>
      <c r="K489" s="169">
        <v>0</v>
      </c>
      <c r="L489" s="169"/>
      <c r="M489" s="173">
        <f t="shared" si="99"/>
        <v>0</v>
      </c>
      <c r="N489" s="169"/>
      <c r="O489" s="153" t="str">
        <f t="shared" si="98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05">G482+G483+G485+G486+G487+G488+G489</f>
        <v>0</v>
      </c>
      <c r="H490" s="177">
        <f t="shared" si="105"/>
        <v>0</v>
      </c>
      <c r="I490" s="177">
        <f t="shared" ref="I490" si="106">I482+I483+I485+I486+I487+I488+I489</f>
        <v>0</v>
      </c>
      <c r="J490" s="175" t="str">
        <f t="shared" si="97"/>
        <v xml:space="preserve"> </v>
      </c>
      <c r="K490" s="169">
        <v>0</v>
      </c>
      <c r="L490" s="169"/>
      <c r="M490" s="173">
        <f t="shared" si="99"/>
        <v>0</v>
      </c>
      <c r="N490" s="169"/>
      <c r="O490" s="153" t="str">
        <f t="shared" si="98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97"/>
        <v xml:space="preserve"> </v>
      </c>
      <c r="K491" s="169">
        <v>0</v>
      </c>
      <c r="L491" s="169"/>
      <c r="M491" s="173">
        <f t="shared" si="99"/>
        <v>0</v>
      </c>
      <c r="N491" s="169"/>
      <c r="O491" s="153" t="str">
        <f t="shared" si="98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97"/>
        <v xml:space="preserve"> </v>
      </c>
      <c r="K492" s="169">
        <v>0</v>
      </c>
      <c r="L492" s="169"/>
      <c r="M492" s="173">
        <f t="shared" si="99"/>
        <v>0</v>
      </c>
      <c r="N492" s="169"/>
      <c r="O492" s="153" t="str">
        <f t="shared" si="98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97"/>
        <v xml:space="preserve"> </v>
      </c>
      <c r="K493" s="169">
        <v>0</v>
      </c>
      <c r="L493" s="169"/>
      <c r="M493" s="173">
        <f t="shared" si="99"/>
        <v>0</v>
      </c>
      <c r="N493" s="169"/>
      <c r="O493" s="153" t="str">
        <f t="shared" si="98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97"/>
        <v xml:space="preserve"> </v>
      </c>
      <c r="K494" s="169">
        <v>0</v>
      </c>
      <c r="L494" s="169"/>
      <c r="M494" s="173">
        <f t="shared" si="99"/>
        <v>0</v>
      </c>
      <c r="N494" s="169"/>
      <c r="O494" s="153" t="str">
        <f t="shared" si="98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07">SUM(G491:G494)</f>
        <v>0</v>
      </c>
      <c r="H495" s="177">
        <f t="shared" si="107"/>
        <v>0</v>
      </c>
      <c r="I495" s="177">
        <f t="shared" ref="I495" si="108">SUM(I491:I494)</f>
        <v>0</v>
      </c>
      <c r="J495" s="175" t="str">
        <f t="shared" si="97"/>
        <v xml:space="preserve"> </v>
      </c>
      <c r="K495" s="169">
        <v>0</v>
      </c>
      <c r="L495" s="169"/>
      <c r="M495" s="173">
        <f t="shared" si="99"/>
        <v>0</v>
      </c>
      <c r="N495" s="169"/>
      <c r="O495" s="153" t="str">
        <f t="shared" si="98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97"/>
        <v xml:space="preserve"> </v>
      </c>
      <c r="K496" s="169">
        <v>0</v>
      </c>
      <c r="L496" s="169"/>
      <c r="M496" s="173">
        <f t="shared" si="99"/>
        <v>0</v>
      </c>
      <c r="N496" s="169"/>
      <c r="O496" s="153" t="str">
        <f t="shared" si="98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09">SUM(G498:G507)</f>
        <v>0</v>
      </c>
      <c r="H497" s="176">
        <f t="shared" si="109"/>
        <v>0</v>
      </c>
      <c r="I497" s="176">
        <f t="shared" ref="I497" si="110">SUM(I498:I507)</f>
        <v>0</v>
      </c>
      <c r="J497" s="175" t="str">
        <f t="shared" si="97"/>
        <v xml:space="preserve"> </v>
      </c>
      <c r="K497" s="169">
        <v>0</v>
      </c>
      <c r="L497" s="169"/>
      <c r="M497" s="173">
        <f t="shared" si="99"/>
        <v>0</v>
      </c>
      <c r="N497" s="169"/>
      <c r="O497" s="153" t="str">
        <f t="shared" si="98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97"/>
        <v xml:space="preserve"> </v>
      </c>
      <c r="K498" s="169">
        <v>0</v>
      </c>
      <c r="L498" s="169"/>
      <c r="M498" s="173">
        <f t="shared" si="99"/>
        <v>0</v>
      </c>
      <c r="N498" s="169"/>
      <c r="O498" s="153" t="str">
        <f t="shared" si="98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97"/>
        <v xml:space="preserve"> </v>
      </c>
      <c r="K499" s="169">
        <v>0</v>
      </c>
      <c r="L499" s="169"/>
      <c r="M499" s="173">
        <f t="shared" si="99"/>
        <v>0</v>
      </c>
      <c r="N499" s="169"/>
      <c r="O499" s="153" t="str">
        <f t="shared" si="98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97"/>
        <v xml:space="preserve"> </v>
      </c>
      <c r="K500" s="169">
        <v>0</v>
      </c>
      <c r="L500" s="169"/>
      <c r="M500" s="173">
        <f t="shared" si="99"/>
        <v>0</v>
      </c>
      <c r="N500" s="169"/>
      <c r="O500" s="153" t="str">
        <f t="shared" si="98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97"/>
        <v xml:space="preserve"> </v>
      </c>
      <c r="K501" s="169">
        <v>0</v>
      </c>
      <c r="L501" s="169"/>
      <c r="M501" s="173">
        <f t="shared" si="99"/>
        <v>0</v>
      </c>
      <c r="N501" s="169"/>
      <c r="O501" s="153" t="str">
        <f t="shared" si="98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97"/>
        <v xml:space="preserve"> </v>
      </c>
      <c r="K502" s="169">
        <v>0</v>
      </c>
      <c r="L502" s="169"/>
      <c r="M502" s="173">
        <f t="shared" si="99"/>
        <v>0</v>
      </c>
      <c r="N502" s="169"/>
      <c r="O502" s="153" t="str">
        <f t="shared" si="98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97"/>
        <v xml:space="preserve"> </v>
      </c>
      <c r="K503" s="169">
        <v>0</v>
      </c>
      <c r="L503" s="169"/>
      <c r="M503" s="173">
        <f t="shared" si="99"/>
        <v>0</v>
      </c>
      <c r="N503" s="169"/>
      <c r="O503" s="153" t="str">
        <f t="shared" si="98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97"/>
        <v xml:space="preserve"> </v>
      </c>
      <c r="K504" s="169">
        <v>0</v>
      </c>
      <c r="L504" s="169"/>
      <c r="M504" s="173">
        <f t="shared" si="99"/>
        <v>0</v>
      </c>
      <c r="N504" s="169"/>
      <c r="O504" s="153" t="str">
        <f t="shared" si="98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97"/>
        <v xml:space="preserve"> </v>
      </c>
      <c r="K505" s="169">
        <v>0</v>
      </c>
      <c r="L505" s="169"/>
      <c r="M505" s="173">
        <f t="shared" si="99"/>
        <v>0</v>
      </c>
      <c r="N505" s="169"/>
      <c r="O505" s="153" t="str">
        <f t="shared" si="98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97"/>
        <v xml:space="preserve"> </v>
      </c>
      <c r="K506" s="169">
        <v>0</v>
      </c>
      <c r="L506" s="169"/>
      <c r="M506" s="173">
        <f t="shared" si="99"/>
        <v>0</v>
      </c>
      <c r="N506" s="169"/>
      <c r="O506" s="153" t="str">
        <f t="shared" si="98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97"/>
        <v xml:space="preserve"> </v>
      </c>
      <c r="K507" s="169">
        <v>0</v>
      </c>
      <c r="L507" s="169"/>
      <c r="M507" s="173">
        <f t="shared" si="99"/>
        <v>0</v>
      </c>
      <c r="N507" s="169"/>
      <c r="O507" s="153" t="str">
        <f t="shared" si="98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11">SUM(G509:G518)</f>
        <v>0</v>
      </c>
      <c r="H508" s="176">
        <f t="shared" si="111"/>
        <v>0</v>
      </c>
      <c r="I508" s="176">
        <f t="shared" ref="I508" si="112">SUM(I509:I518)</f>
        <v>0</v>
      </c>
      <c r="J508" s="175" t="str">
        <f t="shared" si="97"/>
        <v xml:space="preserve"> </v>
      </c>
      <c r="K508" s="169">
        <v>0</v>
      </c>
      <c r="L508" s="169"/>
      <c r="M508" s="173">
        <f t="shared" si="99"/>
        <v>0</v>
      </c>
      <c r="N508" s="169"/>
      <c r="O508" s="153" t="str">
        <f t="shared" si="98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97"/>
        <v xml:space="preserve"> </v>
      </c>
      <c r="K509" s="169">
        <v>0</v>
      </c>
      <c r="L509" s="169"/>
      <c r="M509" s="173">
        <f t="shared" si="99"/>
        <v>0</v>
      </c>
      <c r="N509" s="169"/>
      <c r="O509" s="153" t="str">
        <f t="shared" si="98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97"/>
        <v xml:space="preserve"> </v>
      </c>
      <c r="K510" s="169">
        <v>0</v>
      </c>
      <c r="L510" s="169"/>
      <c r="M510" s="173">
        <f t="shared" si="99"/>
        <v>0</v>
      </c>
      <c r="N510" s="169"/>
      <c r="O510" s="153" t="str">
        <f t="shared" si="98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ref="J511:J555" si="113">IF(H511=0," ",I511/H511)</f>
        <v xml:space="preserve"> </v>
      </c>
      <c r="K511" s="169">
        <v>0</v>
      </c>
      <c r="L511" s="169"/>
      <c r="M511" s="173">
        <f t="shared" si="99"/>
        <v>0</v>
      </c>
      <c r="N511" s="169"/>
      <c r="O511" s="153" t="str">
        <f t="shared" ref="O511:O556" si="114">IF(M511=0," ",N511/M511)</f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113"/>
        <v xml:space="preserve"> </v>
      </c>
      <c r="K512" s="169">
        <v>0</v>
      </c>
      <c r="L512" s="169"/>
      <c r="M512" s="173">
        <f t="shared" ref="M512:M555" si="115">SUM(K512:L512)</f>
        <v>0</v>
      </c>
      <c r="N512" s="169"/>
      <c r="O512" s="153" t="str">
        <f t="shared" si="114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113"/>
        <v xml:space="preserve"> </v>
      </c>
      <c r="K513" s="169">
        <v>0</v>
      </c>
      <c r="L513" s="169"/>
      <c r="M513" s="173">
        <f t="shared" si="115"/>
        <v>0</v>
      </c>
      <c r="N513" s="169"/>
      <c r="O513" s="153" t="str">
        <f t="shared" si="114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113"/>
        <v xml:space="preserve"> </v>
      </c>
      <c r="K514" s="169">
        <v>0</v>
      </c>
      <c r="L514" s="169"/>
      <c r="M514" s="173">
        <f t="shared" si="115"/>
        <v>0</v>
      </c>
      <c r="N514" s="169"/>
      <c r="O514" s="153" t="str">
        <f t="shared" si="114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113"/>
        <v xml:space="preserve"> </v>
      </c>
      <c r="K515" s="169">
        <v>0</v>
      </c>
      <c r="L515" s="169"/>
      <c r="M515" s="173">
        <f t="shared" si="115"/>
        <v>0</v>
      </c>
      <c r="N515" s="169"/>
      <c r="O515" s="153" t="str">
        <f t="shared" si="114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113"/>
        <v xml:space="preserve"> </v>
      </c>
      <c r="K516" s="169">
        <v>0</v>
      </c>
      <c r="L516" s="169"/>
      <c r="M516" s="173">
        <f t="shared" si="115"/>
        <v>0</v>
      </c>
      <c r="N516" s="169"/>
      <c r="O516" s="153" t="str">
        <f t="shared" si="114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113"/>
        <v xml:space="preserve"> </v>
      </c>
      <c r="K517" s="169">
        <v>0</v>
      </c>
      <c r="L517" s="169"/>
      <c r="M517" s="173">
        <f t="shared" si="115"/>
        <v>0</v>
      </c>
      <c r="N517" s="169"/>
      <c r="O517" s="153" t="str">
        <f t="shared" si="114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113"/>
        <v xml:space="preserve"> </v>
      </c>
      <c r="K518" s="169">
        <v>0</v>
      </c>
      <c r="L518" s="169"/>
      <c r="M518" s="173">
        <f t="shared" si="115"/>
        <v>0</v>
      </c>
      <c r="N518" s="169"/>
      <c r="O518" s="153" t="str">
        <f t="shared" si="114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16">SUM(G520:G529)</f>
        <v>0</v>
      </c>
      <c r="H519" s="176">
        <f t="shared" si="116"/>
        <v>0</v>
      </c>
      <c r="I519" s="176">
        <f t="shared" ref="I519" si="117">SUM(I520:I529)</f>
        <v>0</v>
      </c>
      <c r="J519" s="175" t="str">
        <f t="shared" si="113"/>
        <v xml:space="preserve"> </v>
      </c>
      <c r="K519" s="169">
        <v>0</v>
      </c>
      <c r="L519" s="169"/>
      <c r="M519" s="173">
        <f t="shared" si="115"/>
        <v>0</v>
      </c>
      <c r="N519" s="169"/>
      <c r="O519" s="153" t="str">
        <f t="shared" si="114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113"/>
        <v xml:space="preserve"> </v>
      </c>
      <c r="K520" s="169">
        <v>0</v>
      </c>
      <c r="L520" s="169"/>
      <c r="M520" s="173">
        <f t="shared" si="115"/>
        <v>0</v>
      </c>
      <c r="N520" s="169"/>
      <c r="O520" s="153" t="str">
        <f t="shared" si="114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113"/>
        <v xml:space="preserve"> </v>
      </c>
      <c r="K521" s="169">
        <v>0</v>
      </c>
      <c r="L521" s="169"/>
      <c r="M521" s="173">
        <f t="shared" si="115"/>
        <v>0</v>
      </c>
      <c r="N521" s="169"/>
      <c r="O521" s="153" t="str">
        <f t="shared" si="114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113"/>
        <v xml:space="preserve"> </v>
      </c>
      <c r="K522" s="169">
        <v>0</v>
      </c>
      <c r="L522" s="169"/>
      <c r="M522" s="173">
        <f t="shared" si="115"/>
        <v>0</v>
      </c>
      <c r="N522" s="169"/>
      <c r="O522" s="153" t="str">
        <f t="shared" si="114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113"/>
        <v xml:space="preserve"> </v>
      </c>
      <c r="K523" s="169">
        <v>0</v>
      </c>
      <c r="L523" s="169"/>
      <c r="M523" s="173">
        <f t="shared" si="115"/>
        <v>0</v>
      </c>
      <c r="N523" s="169"/>
      <c r="O523" s="153" t="str">
        <f t="shared" si="114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113"/>
        <v xml:space="preserve"> </v>
      </c>
      <c r="K524" s="169">
        <v>0</v>
      </c>
      <c r="L524" s="169"/>
      <c r="M524" s="173">
        <f t="shared" si="115"/>
        <v>0</v>
      </c>
      <c r="N524" s="169"/>
      <c r="O524" s="153" t="str">
        <f t="shared" si="114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113"/>
        <v xml:space="preserve"> </v>
      </c>
      <c r="K525" s="169">
        <v>0</v>
      </c>
      <c r="L525" s="169"/>
      <c r="M525" s="173">
        <f t="shared" si="115"/>
        <v>0</v>
      </c>
      <c r="N525" s="169"/>
      <c r="O525" s="153" t="str">
        <f t="shared" si="114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113"/>
        <v xml:space="preserve"> </v>
      </c>
      <c r="K526" s="169">
        <v>0</v>
      </c>
      <c r="L526" s="169"/>
      <c r="M526" s="173">
        <f t="shared" si="115"/>
        <v>0</v>
      </c>
      <c r="N526" s="169"/>
      <c r="O526" s="153" t="str">
        <f t="shared" si="114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113"/>
        <v xml:space="preserve"> </v>
      </c>
      <c r="K527" s="169">
        <v>0</v>
      </c>
      <c r="L527" s="169"/>
      <c r="M527" s="173">
        <f t="shared" si="115"/>
        <v>0</v>
      </c>
      <c r="N527" s="169"/>
      <c r="O527" s="153" t="str">
        <f t="shared" si="114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113"/>
        <v xml:space="preserve"> </v>
      </c>
      <c r="K528" s="169">
        <v>0</v>
      </c>
      <c r="L528" s="169"/>
      <c r="M528" s="173">
        <f t="shared" si="115"/>
        <v>0</v>
      </c>
      <c r="N528" s="169"/>
      <c r="O528" s="153" t="str">
        <f t="shared" si="114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113"/>
        <v xml:space="preserve"> </v>
      </c>
      <c r="K529" s="169">
        <v>0</v>
      </c>
      <c r="L529" s="169"/>
      <c r="M529" s="173">
        <f t="shared" si="115"/>
        <v>0</v>
      </c>
      <c r="N529" s="169"/>
      <c r="O529" s="153" t="str">
        <f t="shared" si="114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113"/>
        <v xml:space="preserve"> </v>
      </c>
      <c r="K530" s="169">
        <v>0</v>
      </c>
      <c r="L530" s="169"/>
      <c r="M530" s="173">
        <f t="shared" si="115"/>
        <v>0</v>
      </c>
      <c r="N530" s="169"/>
      <c r="O530" s="153" t="str">
        <f t="shared" si="114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113"/>
        <v xml:space="preserve"> </v>
      </c>
      <c r="K531" s="169">
        <v>0</v>
      </c>
      <c r="L531" s="169"/>
      <c r="M531" s="173">
        <f t="shared" si="115"/>
        <v>0</v>
      </c>
      <c r="N531" s="169"/>
      <c r="O531" s="153" t="str">
        <f t="shared" si="114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18">SUM(G533:G542)</f>
        <v>0</v>
      </c>
      <c r="H532" s="176">
        <f t="shared" si="118"/>
        <v>0</v>
      </c>
      <c r="I532" s="176">
        <f t="shared" ref="I532" si="119">SUM(I533:I542)</f>
        <v>0</v>
      </c>
      <c r="J532" s="175" t="str">
        <f t="shared" si="113"/>
        <v xml:space="preserve"> </v>
      </c>
      <c r="K532" s="169">
        <v>0</v>
      </c>
      <c r="L532" s="169"/>
      <c r="M532" s="173">
        <f t="shared" si="115"/>
        <v>0</v>
      </c>
      <c r="N532" s="169"/>
      <c r="O532" s="153" t="str">
        <f t="shared" si="114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113"/>
        <v xml:space="preserve"> </v>
      </c>
      <c r="K533" s="169">
        <v>0</v>
      </c>
      <c r="L533" s="169"/>
      <c r="M533" s="173">
        <f t="shared" si="115"/>
        <v>0</v>
      </c>
      <c r="N533" s="169"/>
      <c r="O533" s="153" t="str">
        <f t="shared" si="114"/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113"/>
        <v xml:space="preserve"> </v>
      </c>
      <c r="K534" s="169">
        <v>0</v>
      </c>
      <c r="L534" s="169"/>
      <c r="M534" s="173">
        <f t="shared" si="115"/>
        <v>0</v>
      </c>
      <c r="N534" s="169"/>
      <c r="O534" s="153" t="str">
        <f t="shared" si="114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113"/>
        <v xml:space="preserve"> </v>
      </c>
      <c r="K535" s="169">
        <v>0</v>
      </c>
      <c r="L535" s="169"/>
      <c r="M535" s="173">
        <f t="shared" si="115"/>
        <v>0</v>
      </c>
      <c r="N535" s="169"/>
      <c r="O535" s="153" t="str">
        <f t="shared" si="114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113"/>
        <v xml:space="preserve"> </v>
      </c>
      <c r="K536" s="169">
        <v>0</v>
      </c>
      <c r="L536" s="169"/>
      <c r="M536" s="173">
        <f t="shared" si="115"/>
        <v>0</v>
      </c>
      <c r="N536" s="169"/>
      <c r="O536" s="153" t="str">
        <f t="shared" si="114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113"/>
        <v xml:space="preserve"> </v>
      </c>
      <c r="K537" s="169">
        <v>0</v>
      </c>
      <c r="L537" s="169"/>
      <c r="M537" s="173">
        <f t="shared" si="115"/>
        <v>0</v>
      </c>
      <c r="N537" s="169"/>
      <c r="O537" s="153" t="str">
        <f t="shared" si="114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113"/>
        <v xml:space="preserve"> </v>
      </c>
      <c r="K538" s="169">
        <v>0</v>
      </c>
      <c r="L538" s="169"/>
      <c r="M538" s="173">
        <f t="shared" si="115"/>
        <v>0</v>
      </c>
      <c r="N538" s="169"/>
      <c r="O538" s="153" t="str">
        <f t="shared" si="114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113"/>
        <v xml:space="preserve"> </v>
      </c>
      <c r="K539" s="169">
        <v>0</v>
      </c>
      <c r="L539" s="169"/>
      <c r="M539" s="173">
        <f t="shared" si="115"/>
        <v>0</v>
      </c>
      <c r="N539" s="169"/>
      <c r="O539" s="153" t="str">
        <f t="shared" si="114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113"/>
        <v xml:space="preserve"> </v>
      </c>
      <c r="K540" s="169">
        <v>0</v>
      </c>
      <c r="L540" s="169"/>
      <c r="M540" s="173">
        <f t="shared" si="115"/>
        <v>0</v>
      </c>
      <c r="N540" s="169"/>
      <c r="O540" s="153" t="str">
        <f t="shared" si="114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113"/>
        <v xml:space="preserve"> </v>
      </c>
      <c r="K541" s="169">
        <v>0</v>
      </c>
      <c r="L541" s="169"/>
      <c r="M541" s="173">
        <f t="shared" si="115"/>
        <v>0</v>
      </c>
      <c r="N541" s="169"/>
      <c r="O541" s="153" t="str">
        <f t="shared" si="114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113"/>
        <v xml:space="preserve"> </v>
      </c>
      <c r="K542" s="169">
        <v>0</v>
      </c>
      <c r="L542" s="169"/>
      <c r="M542" s="173">
        <f t="shared" si="115"/>
        <v>0</v>
      </c>
      <c r="N542" s="169"/>
      <c r="O542" s="153" t="str">
        <f t="shared" si="114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113"/>
        <v xml:space="preserve"> </v>
      </c>
      <c r="K543" s="169">
        <v>0</v>
      </c>
      <c r="L543" s="169"/>
      <c r="M543" s="173">
        <f t="shared" si="115"/>
        <v>0</v>
      </c>
      <c r="N543" s="169"/>
      <c r="O543" s="153" t="str">
        <f t="shared" si="114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20">SUM(G545:G554)</f>
        <v>0</v>
      </c>
      <c r="H544" s="176">
        <f t="shared" si="120"/>
        <v>0</v>
      </c>
      <c r="I544" s="176">
        <f t="shared" ref="I544" si="121">SUM(I545:I554)</f>
        <v>0</v>
      </c>
      <c r="J544" s="175" t="str">
        <f t="shared" si="113"/>
        <v xml:space="preserve"> </v>
      </c>
      <c r="K544" s="169">
        <v>0</v>
      </c>
      <c r="L544" s="169"/>
      <c r="M544" s="173">
        <f t="shared" si="115"/>
        <v>0</v>
      </c>
      <c r="N544" s="169"/>
      <c r="O544" s="153" t="str">
        <f t="shared" si="114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113"/>
        <v xml:space="preserve"> </v>
      </c>
      <c r="K545" s="169">
        <v>0</v>
      </c>
      <c r="L545" s="169"/>
      <c r="M545" s="173">
        <f t="shared" si="115"/>
        <v>0</v>
      </c>
      <c r="N545" s="169"/>
      <c r="O545" s="153" t="str">
        <f t="shared" si="114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113"/>
        <v xml:space="preserve"> </v>
      </c>
      <c r="K546" s="169">
        <v>0</v>
      </c>
      <c r="L546" s="169"/>
      <c r="M546" s="173">
        <f t="shared" si="115"/>
        <v>0</v>
      </c>
      <c r="N546" s="169"/>
      <c r="O546" s="153" t="str">
        <f t="shared" si="114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113"/>
        <v xml:space="preserve"> </v>
      </c>
      <c r="K547" s="169">
        <v>0</v>
      </c>
      <c r="L547" s="169"/>
      <c r="M547" s="173">
        <f t="shared" si="115"/>
        <v>0</v>
      </c>
      <c r="N547" s="169"/>
      <c r="O547" s="153" t="str">
        <f t="shared" si="114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113"/>
        <v xml:space="preserve"> </v>
      </c>
      <c r="K548" s="169">
        <v>0</v>
      </c>
      <c r="L548" s="169"/>
      <c r="M548" s="173">
        <f t="shared" si="115"/>
        <v>0</v>
      </c>
      <c r="N548" s="169"/>
      <c r="O548" s="153" t="str">
        <f t="shared" si="114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113"/>
        <v xml:space="preserve"> </v>
      </c>
      <c r="K549" s="169">
        <v>0</v>
      </c>
      <c r="L549" s="169"/>
      <c r="M549" s="173">
        <f t="shared" si="115"/>
        <v>0</v>
      </c>
      <c r="N549" s="169"/>
      <c r="O549" s="153" t="str">
        <f t="shared" si="114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113"/>
        <v xml:space="preserve"> </v>
      </c>
      <c r="K550" s="169">
        <v>0</v>
      </c>
      <c r="L550" s="169"/>
      <c r="M550" s="173">
        <f t="shared" si="115"/>
        <v>0</v>
      </c>
      <c r="N550" s="169"/>
      <c r="O550" s="153" t="str">
        <f t="shared" si="114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113"/>
        <v xml:space="preserve"> </v>
      </c>
      <c r="K551" s="169">
        <v>0</v>
      </c>
      <c r="L551" s="169"/>
      <c r="M551" s="173">
        <f t="shared" si="115"/>
        <v>0</v>
      </c>
      <c r="N551" s="169"/>
      <c r="O551" s="153" t="str">
        <f t="shared" si="114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113"/>
        <v xml:space="preserve"> </v>
      </c>
      <c r="K552" s="169">
        <v>0</v>
      </c>
      <c r="L552" s="169"/>
      <c r="M552" s="173">
        <f t="shared" si="115"/>
        <v>0</v>
      </c>
      <c r="N552" s="169"/>
      <c r="O552" s="153" t="str">
        <f t="shared" si="114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113"/>
        <v xml:space="preserve"> </v>
      </c>
      <c r="K553" s="169">
        <v>0</v>
      </c>
      <c r="L553" s="169"/>
      <c r="M553" s="173">
        <f t="shared" si="115"/>
        <v>0</v>
      </c>
      <c r="N553" s="169"/>
      <c r="O553" s="153" t="str">
        <f t="shared" si="114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113"/>
        <v xml:space="preserve"> </v>
      </c>
      <c r="K554" s="169">
        <v>0</v>
      </c>
      <c r="L554" s="169"/>
      <c r="M554" s="173">
        <f t="shared" si="115"/>
        <v>0</v>
      </c>
      <c r="N554" s="169"/>
      <c r="O554" s="153" t="str">
        <f t="shared" si="114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22">G496+G497+G508+G519+G530+G532+G543+G544</f>
        <v>0</v>
      </c>
      <c r="H555" s="177">
        <f t="shared" si="122"/>
        <v>0</v>
      </c>
      <c r="I555" s="177">
        <f t="shared" ref="I555" si="123">I496+I497+I508+I519+I530+I532+I543+I544</f>
        <v>0</v>
      </c>
      <c r="J555" s="175" t="str">
        <f t="shared" si="113"/>
        <v xml:space="preserve"> </v>
      </c>
      <c r="K555" s="169">
        <v>0</v>
      </c>
      <c r="L555" s="169"/>
      <c r="M555" s="173">
        <f t="shared" si="115"/>
        <v>0</v>
      </c>
      <c r="N555" s="169"/>
      <c r="O555" s="153" t="str">
        <f t="shared" si="114"/>
        <v xml:space="preserve"> </v>
      </c>
    </row>
    <row r="556" spans="1:15" ht="27.7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194</v>
      </c>
      <c r="G556" s="64">
        <f t="shared" ref="G556:N556" si="124">G296+G297+G337+G416+G481+G490+G495+G555</f>
        <v>85</v>
      </c>
      <c r="H556" s="177">
        <f t="shared" si="124"/>
        <v>279</v>
      </c>
      <c r="I556" s="177">
        <f t="shared" si="124"/>
        <v>279</v>
      </c>
      <c r="J556" s="177" t="e">
        <f t="shared" si="124"/>
        <v>#VALUE!</v>
      </c>
      <c r="K556" s="177">
        <v>312</v>
      </c>
      <c r="L556" s="177">
        <f t="shared" si="124"/>
        <v>0</v>
      </c>
      <c r="M556" s="177">
        <f t="shared" si="124"/>
        <v>312</v>
      </c>
      <c r="N556" s="177">
        <f t="shared" si="124"/>
        <v>244</v>
      </c>
      <c r="O556" s="153">
        <f t="shared" si="114"/>
        <v>0.78205128205128205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74"/>
      <c r="E558" s="81"/>
      <c r="F558" s="81">
        <v>0</v>
      </c>
      <c r="G558" s="81">
        <v>0</v>
      </c>
      <c r="H558" s="81">
        <v>0</v>
      </c>
      <c r="I558" s="156"/>
      <c r="J558" s="157"/>
      <c r="K558" s="80"/>
      <c r="L558" s="80"/>
      <c r="M558" s="80"/>
      <c r="N558" s="80"/>
      <c r="O558" s="80"/>
    </row>
    <row r="559" spans="1:15" x14ac:dyDescent="0.2">
      <c r="A559" s="80"/>
      <c r="B559" s="80"/>
      <c r="C559" s="5" t="s">
        <v>801</v>
      </c>
      <c r="D559" s="74"/>
      <c r="E559" s="80"/>
      <c r="F559" s="80">
        <v>0</v>
      </c>
      <c r="G559" s="80">
        <v>0</v>
      </c>
      <c r="H559" s="80">
        <v>0</v>
      </c>
      <c r="I559" s="156"/>
      <c r="J559" s="157"/>
      <c r="K559" s="80"/>
      <c r="L559" s="80"/>
      <c r="M559" s="80"/>
      <c r="N559" s="80"/>
      <c r="O559" s="80"/>
    </row>
    <row r="560" spans="1:15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229"/>
      <c r="B576" s="229"/>
      <c r="C576" s="229"/>
      <c r="D576" s="229"/>
      <c r="E576" s="229"/>
      <c r="F576" s="229"/>
      <c r="G576" s="229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A576:G57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17:B517"/>
    <mergeCell ref="A518:B518"/>
    <mergeCell ref="A519:B519"/>
    <mergeCell ref="A520:B520"/>
    <mergeCell ref="A521:B521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23:B523"/>
    <mergeCell ref="A524:B524"/>
    <mergeCell ref="A525:B525"/>
    <mergeCell ref="A526:B526"/>
    <mergeCell ref="A527:B527"/>
    <mergeCell ref="A528:B528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53:B553"/>
    <mergeCell ref="D1:H1"/>
    <mergeCell ref="C2:H2"/>
    <mergeCell ref="C3:H3"/>
    <mergeCell ref="K5:K6"/>
    <mergeCell ref="L5:L6"/>
    <mergeCell ref="G5:G6"/>
    <mergeCell ref="H5:H6"/>
    <mergeCell ref="G274:G275"/>
    <mergeCell ref="H274:H275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J274:J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L309" sqref="L309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48" customWidth="1"/>
    <col min="5" max="7" width="0" hidden="1" customWidth="1"/>
    <col min="9" max="9" width="0" style="159" hidden="1" customWidth="1"/>
    <col min="10" max="10" width="0" style="163" hidden="1" customWidth="1"/>
  </cols>
  <sheetData>
    <row r="1" spans="1:15" x14ac:dyDescent="0.2">
      <c r="D1" s="238" t="s">
        <v>847</v>
      </c>
      <c r="E1" s="238"/>
      <c r="F1" s="238"/>
      <c r="G1" s="238"/>
      <c r="H1" s="238"/>
    </row>
    <row r="2" spans="1:15" ht="15.75" x14ac:dyDescent="0.25">
      <c r="C2" s="239" t="s">
        <v>876</v>
      </c>
      <c r="D2" s="239"/>
      <c r="E2" s="239"/>
      <c r="F2" s="239"/>
      <c r="G2" s="239"/>
      <c r="H2" s="239"/>
    </row>
    <row r="3" spans="1:15" ht="15" customHeight="1" x14ac:dyDescent="0.2">
      <c r="C3" s="228" t="s">
        <v>863</v>
      </c>
      <c r="D3" s="228"/>
      <c r="E3" s="228"/>
      <c r="F3" s="228"/>
      <c r="G3" s="228"/>
      <c r="H3" s="228"/>
    </row>
    <row r="4" spans="1:15" x14ac:dyDescent="0.2">
      <c r="C4" s="150"/>
      <c r="D4" s="150"/>
      <c r="E4" s="150"/>
      <c r="F4" s="150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147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2.5" customHeight="1" x14ac:dyDescent="0.2">
      <c r="A6" s="214"/>
      <c r="B6" s="220"/>
      <c r="C6" s="212"/>
      <c r="D6" s="210"/>
      <c r="E6" s="147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149" t="s">
        <v>4</v>
      </c>
      <c r="D7" s="146" t="s">
        <v>5</v>
      </c>
      <c r="E7" s="146"/>
      <c r="F7" s="146" t="s">
        <v>513</v>
      </c>
      <c r="G7" s="146" t="s">
        <v>857</v>
      </c>
      <c r="H7" s="146" t="s">
        <v>858</v>
      </c>
      <c r="I7" s="158" t="s">
        <v>866</v>
      </c>
      <c r="J7" s="152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77">
        <v>0</v>
      </c>
      <c r="G8" s="77">
        <v>8404</v>
      </c>
      <c r="H8" s="173">
        <f>SUM(F8:G8)</f>
        <v>8404</v>
      </c>
      <c r="I8" s="169">
        <v>8404</v>
      </c>
      <c r="J8" s="175">
        <f t="shared" ref="J8:J71" si="0">IF(H8=0," ",I8/H8)</f>
        <v>1</v>
      </c>
      <c r="K8" s="169">
        <v>0</v>
      </c>
      <c r="L8" s="169"/>
      <c r="M8" s="173">
        <f>SUM(K8:L8)</f>
        <v>0</v>
      </c>
      <c r="N8" s="169"/>
      <c r="O8" s="153" t="str">
        <f t="shared" ref="O8:O71" si="1">IF(M8=0," ",N8/M8)</f>
        <v xml:space="preserve"> </v>
      </c>
    </row>
    <row r="9" spans="1:15" ht="25.5" x14ac:dyDescent="0.2">
      <c r="A9" s="215" t="s">
        <v>9</v>
      </c>
      <c r="B9" s="216"/>
      <c r="C9" s="3" t="s">
        <v>10</v>
      </c>
      <c r="D9" s="14" t="s">
        <v>11</v>
      </c>
      <c r="E9" s="14"/>
      <c r="F9" s="77">
        <v>0</v>
      </c>
      <c r="G9" s="77">
        <v>0</v>
      </c>
      <c r="H9" s="173">
        <f t="shared" ref="H9:H13" si="2">SUM(F9:G9)</f>
        <v>0</v>
      </c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3">SUM(K9:L9)</f>
        <v>0</v>
      </c>
      <c r="N9" s="169"/>
      <c r="O9" s="153" t="str">
        <f t="shared" si="1"/>
        <v xml:space="preserve"> </v>
      </c>
    </row>
    <row r="10" spans="1:15" ht="25.5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>
        <v>0</v>
      </c>
      <c r="G10" s="77">
        <v>1856</v>
      </c>
      <c r="H10" s="173">
        <f t="shared" si="2"/>
        <v>1856</v>
      </c>
      <c r="I10" s="169">
        <v>1856</v>
      </c>
      <c r="J10" s="175">
        <f t="shared" si="0"/>
        <v>1</v>
      </c>
      <c r="K10" s="169">
        <v>0</v>
      </c>
      <c r="L10" s="169"/>
      <c r="M10" s="173">
        <f t="shared" si="3"/>
        <v>0</v>
      </c>
      <c r="N10" s="169"/>
      <c r="O10" s="153" t="str">
        <f t="shared" si="1"/>
        <v xml:space="preserve"> </v>
      </c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>
        <v>0</v>
      </c>
      <c r="G11" s="77">
        <v>560</v>
      </c>
      <c r="H11" s="173">
        <f t="shared" si="2"/>
        <v>560</v>
      </c>
      <c r="I11" s="169">
        <v>560</v>
      </c>
      <c r="J11" s="175">
        <f t="shared" si="0"/>
        <v>1</v>
      </c>
      <c r="K11" s="169">
        <v>0</v>
      </c>
      <c r="L11" s="169"/>
      <c r="M11" s="173">
        <f t="shared" si="3"/>
        <v>0</v>
      </c>
      <c r="N11" s="169"/>
      <c r="O11" s="153" t="str">
        <f t="shared" si="1"/>
        <v xml:space="preserve"> 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>
        <v>0</v>
      </c>
      <c r="G12" s="77">
        <v>63</v>
      </c>
      <c r="H12" s="173">
        <f t="shared" si="2"/>
        <v>63</v>
      </c>
      <c r="I12" s="169">
        <v>63</v>
      </c>
      <c r="J12" s="175">
        <f t="shared" si="0"/>
        <v>1</v>
      </c>
      <c r="K12" s="169">
        <v>0</v>
      </c>
      <c r="L12" s="169"/>
      <c r="M12" s="173">
        <f t="shared" si="3"/>
        <v>0</v>
      </c>
      <c r="N12" s="169"/>
      <c r="O12" s="153" t="str">
        <f t="shared" si="1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>
        <v>0</v>
      </c>
      <c r="G13" s="77">
        <v>515</v>
      </c>
      <c r="H13" s="173">
        <f t="shared" si="2"/>
        <v>515</v>
      </c>
      <c r="I13" s="169">
        <v>515</v>
      </c>
      <c r="J13" s="175">
        <f t="shared" si="0"/>
        <v>1</v>
      </c>
      <c r="K13" s="169">
        <v>0</v>
      </c>
      <c r="L13" s="169"/>
      <c r="M13" s="173">
        <f t="shared" si="3"/>
        <v>0</v>
      </c>
      <c r="N13" s="169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0</v>
      </c>
      <c r="G14" s="78">
        <f t="shared" ref="G14:N14" si="4">SUM(G8:G13)</f>
        <v>11398</v>
      </c>
      <c r="H14" s="174">
        <f t="shared" si="4"/>
        <v>11398</v>
      </c>
      <c r="I14" s="174">
        <f t="shared" si="4"/>
        <v>11398</v>
      </c>
      <c r="J14" s="174">
        <f t="shared" si="4"/>
        <v>5</v>
      </c>
      <c r="K14" s="174">
        <f t="shared" si="4"/>
        <v>0</v>
      </c>
      <c r="L14" s="174">
        <f t="shared" si="4"/>
        <v>0</v>
      </c>
      <c r="M14" s="174">
        <f t="shared" si="4"/>
        <v>0</v>
      </c>
      <c r="N14" s="174">
        <f t="shared" si="4"/>
        <v>0</v>
      </c>
      <c r="O14" s="153" t="str">
        <f t="shared" si="1"/>
        <v xml:space="preserve"> 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G15" s="77"/>
      <c r="H15" s="173"/>
      <c r="I15" s="173"/>
      <c r="J15" s="175" t="str">
        <f t="shared" si="0"/>
        <v xml:space="preserve"> </v>
      </c>
      <c r="K15" s="169">
        <v>0</v>
      </c>
      <c r="L15" s="169"/>
      <c r="M15" s="173">
        <f t="shared" si="3"/>
        <v>0</v>
      </c>
      <c r="N15" s="169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G16" s="77"/>
      <c r="H16" s="173"/>
      <c r="I16" s="173"/>
      <c r="J16" s="175" t="str">
        <f t="shared" si="0"/>
        <v xml:space="preserve"> </v>
      </c>
      <c r="K16" s="169">
        <v>0</v>
      </c>
      <c r="L16" s="169"/>
      <c r="M16" s="173">
        <f t="shared" si="3"/>
        <v>0</v>
      </c>
      <c r="N16" s="169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5">SUM(G18:G27)</f>
        <v>0</v>
      </c>
      <c r="H17" s="173">
        <f t="shared" si="5"/>
        <v>0</v>
      </c>
      <c r="I17" s="173">
        <f t="shared" ref="I17" si="6">SUM(I18:I27)</f>
        <v>0</v>
      </c>
      <c r="J17" s="175" t="str">
        <f t="shared" si="0"/>
        <v xml:space="preserve"> </v>
      </c>
      <c r="K17" s="169">
        <v>0</v>
      </c>
      <c r="L17" s="169"/>
      <c r="M17" s="173">
        <f t="shared" si="3"/>
        <v>0</v>
      </c>
      <c r="N17" s="169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G18" s="77"/>
      <c r="H18" s="173"/>
      <c r="I18" s="173"/>
      <c r="J18" s="175" t="str">
        <f t="shared" si="0"/>
        <v xml:space="preserve"> </v>
      </c>
      <c r="K18" s="169">
        <v>0</v>
      </c>
      <c r="L18" s="169"/>
      <c r="M18" s="173">
        <f t="shared" si="3"/>
        <v>0</v>
      </c>
      <c r="N18" s="169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G19" s="77"/>
      <c r="H19" s="173"/>
      <c r="I19" s="173"/>
      <c r="J19" s="175" t="str">
        <f t="shared" si="0"/>
        <v xml:space="preserve"> </v>
      </c>
      <c r="K19" s="169">
        <v>0</v>
      </c>
      <c r="L19" s="169"/>
      <c r="M19" s="173">
        <f t="shared" si="3"/>
        <v>0</v>
      </c>
      <c r="N19" s="169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G20" s="77"/>
      <c r="H20" s="173"/>
      <c r="I20" s="173"/>
      <c r="J20" s="175" t="str">
        <f t="shared" si="0"/>
        <v xml:space="preserve"> </v>
      </c>
      <c r="K20" s="169">
        <v>0</v>
      </c>
      <c r="L20" s="169"/>
      <c r="M20" s="173">
        <f t="shared" si="3"/>
        <v>0</v>
      </c>
      <c r="N20" s="169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G21" s="77"/>
      <c r="H21" s="173"/>
      <c r="I21" s="173"/>
      <c r="J21" s="175" t="str">
        <f t="shared" si="0"/>
        <v xml:space="preserve"> </v>
      </c>
      <c r="K21" s="169">
        <v>0</v>
      </c>
      <c r="L21" s="169"/>
      <c r="M21" s="173">
        <f t="shared" si="3"/>
        <v>0</v>
      </c>
      <c r="N21" s="169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G22" s="77"/>
      <c r="H22" s="173"/>
      <c r="I22" s="173"/>
      <c r="J22" s="175" t="str">
        <f t="shared" si="0"/>
        <v xml:space="preserve"> </v>
      </c>
      <c r="K22" s="169">
        <v>0</v>
      </c>
      <c r="L22" s="169"/>
      <c r="M22" s="173">
        <f t="shared" si="3"/>
        <v>0</v>
      </c>
      <c r="N22" s="169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G23" s="77"/>
      <c r="H23" s="173"/>
      <c r="I23" s="173"/>
      <c r="J23" s="175" t="str">
        <f t="shared" si="0"/>
        <v xml:space="preserve"> </v>
      </c>
      <c r="K23" s="169">
        <v>0</v>
      </c>
      <c r="L23" s="169"/>
      <c r="M23" s="173">
        <f t="shared" si="3"/>
        <v>0</v>
      </c>
      <c r="N23" s="169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G24" s="77"/>
      <c r="H24" s="173"/>
      <c r="I24" s="173"/>
      <c r="J24" s="175" t="str">
        <f t="shared" si="0"/>
        <v xml:space="preserve"> </v>
      </c>
      <c r="K24" s="169">
        <v>0</v>
      </c>
      <c r="L24" s="169"/>
      <c r="M24" s="173">
        <f t="shared" si="3"/>
        <v>0</v>
      </c>
      <c r="N24" s="169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G25" s="77"/>
      <c r="H25" s="173"/>
      <c r="I25" s="173"/>
      <c r="J25" s="175" t="str">
        <f t="shared" si="0"/>
        <v xml:space="preserve"> </v>
      </c>
      <c r="K25" s="169">
        <v>0</v>
      </c>
      <c r="L25" s="169"/>
      <c r="M25" s="173">
        <f t="shared" si="3"/>
        <v>0</v>
      </c>
      <c r="N25" s="169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G26" s="77"/>
      <c r="H26" s="173"/>
      <c r="I26" s="173"/>
      <c r="J26" s="175" t="str">
        <f t="shared" si="0"/>
        <v xml:space="preserve"> </v>
      </c>
      <c r="K26" s="169">
        <v>0</v>
      </c>
      <c r="L26" s="169"/>
      <c r="M26" s="173">
        <f t="shared" si="3"/>
        <v>0</v>
      </c>
      <c r="N26" s="169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G27" s="77"/>
      <c r="H27" s="173"/>
      <c r="I27" s="173"/>
      <c r="J27" s="175" t="str">
        <f t="shared" si="0"/>
        <v xml:space="preserve"> </v>
      </c>
      <c r="K27" s="169">
        <v>0</v>
      </c>
      <c r="L27" s="169"/>
      <c r="M27" s="173">
        <f t="shared" si="3"/>
        <v>0</v>
      </c>
      <c r="N27" s="169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7">SUM(G29:G38)</f>
        <v>0</v>
      </c>
      <c r="H28" s="173">
        <f t="shared" si="7"/>
        <v>0</v>
      </c>
      <c r="I28" s="173">
        <f t="shared" ref="I28" si="8">SUM(I29:I38)</f>
        <v>0</v>
      </c>
      <c r="J28" s="175" t="str">
        <f t="shared" si="0"/>
        <v xml:space="preserve"> </v>
      </c>
      <c r="K28" s="169">
        <v>0</v>
      </c>
      <c r="L28" s="169"/>
      <c r="M28" s="173">
        <f t="shared" si="3"/>
        <v>0</v>
      </c>
      <c r="N28" s="169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G29" s="77"/>
      <c r="H29" s="173"/>
      <c r="I29" s="173"/>
      <c r="J29" s="175" t="str">
        <f t="shared" si="0"/>
        <v xml:space="preserve"> </v>
      </c>
      <c r="K29" s="169">
        <v>0</v>
      </c>
      <c r="L29" s="169"/>
      <c r="M29" s="173">
        <f t="shared" si="3"/>
        <v>0</v>
      </c>
      <c r="N29" s="169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G30" s="77"/>
      <c r="H30" s="173"/>
      <c r="I30" s="173"/>
      <c r="J30" s="175" t="str">
        <f t="shared" si="0"/>
        <v xml:space="preserve"> </v>
      </c>
      <c r="K30" s="169">
        <v>0</v>
      </c>
      <c r="L30" s="169"/>
      <c r="M30" s="173">
        <f t="shared" si="3"/>
        <v>0</v>
      </c>
      <c r="N30" s="169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G31" s="77"/>
      <c r="H31" s="173"/>
      <c r="I31" s="173"/>
      <c r="J31" s="175" t="str">
        <f t="shared" si="0"/>
        <v xml:space="preserve"> </v>
      </c>
      <c r="K31" s="169">
        <v>0</v>
      </c>
      <c r="L31" s="169"/>
      <c r="M31" s="173">
        <f t="shared" si="3"/>
        <v>0</v>
      </c>
      <c r="N31" s="169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G32" s="77"/>
      <c r="H32" s="173"/>
      <c r="I32" s="173"/>
      <c r="J32" s="175" t="str">
        <f t="shared" si="0"/>
        <v xml:space="preserve"> </v>
      </c>
      <c r="K32" s="169">
        <v>0</v>
      </c>
      <c r="L32" s="169"/>
      <c r="M32" s="173">
        <f t="shared" si="3"/>
        <v>0</v>
      </c>
      <c r="N32" s="169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G33" s="77"/>
      <c r="H33" s="173"/>
      <c r="I33" s="173"/>
      <c r="J33" s="175" t="str">
        <f t="shared" si="0"/>
        <v xml:space="preserve"> </v>
      </c>
      <c r="K33" s="169">
        <v>0</v>
      </c>
      <c r="L33" s="169"/>
      <c r="M33" s="173">
        <f t="shared" si="3"/>
        <v>0</v>
      </c>
      <c r="N33" s="169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G34" s="77"/>
      <c r="H34" s="173"/>
      <c r="I34" s="173"/>
      <c r="J34" s="175" t="str">
        <f t="shared" si="0"/>
        <v xml:space="preserve"> </v>
      </c>
      <c r="K34" s="169">
        <v>0</v>
      </c>
      <c r="L34" s="169"/>
      <c r="M34" s="173">
        <f t="shared" si="3"/>
        <v>0</v>
      </c>
      <c r="N34" s="169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G35" s="77"/>
      <c r="H35" s="173"/>
      <c r="I35" s="173"/>
      <c r="J35" s="175" t="str">
        <f t="shared" si="0"/>
        <v xml:space="preserve"> </v>
      </c>
      <c r="K35" s="169">
        <v>0</v>
      </c>
      <c r="L35" s="169"/>
      <c r="M35" s="173">
        <f t="shared" si="3"/>
        <v>0</v>
      </c>
      <c r="N35" s="169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G36" s="77"/>
      <c r="H36" s="173"/>
      <c r="I36" s="173"/>
      <c r="J36" s="175" t="str">
        <f t="shared" si="0"/>
        <v xml:space="preserve"> </v>
      </c>
      <c r="K36" s="169">
        <v>0</v>
      </c>
      <c r="L36" s="169"/>
      <c r="M36" s="173">
        <f t="shared" si="3"/>
        <v>0</v>
      </c>
      <c r="N36" s="169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G37" s="77"/>
      <c r="H37" s="173"/>
      <c r="I37" s="173"/>
      <c r="J37" s="175" t="str">
        <f t="shared" si="0"/>
        <v xml:space="preserve"> </v>
      </c>
      <c r="K37" s="169">
        <v>0</v>
      </c>
      <c r="L37" s="169"/>
      <c r="M37" s="173">
        <f t="shared" si="3"/>
        <v>0</v>
      </c>
      <c r="N37" s="169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G38" s="77"/>
      <c r="H38" s="173"/>
      <c r="I38" s="173"/>
      <c r="J38" s="175" t="str">
        <f t="shared" si="0"/>
        <v xml:space="preserve"> </v>
      </c>
      <c r="K38" s="169">
        <v>0</v>
      </c>
      <c r="L38" s="169"/>
      <c r="M38" s="173">
        <f t="shared" si="3"/>
        <v>0</v>
      </c>
      <c r="N38" s="169"/>
      <c r="O38" s="153" t="str">
        <f t="shared" si="1"/>
        <v xml:space="preserve"> </v>
      </c>
    </row>
    <row r="39" spans="1:15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H39" si="9">SUM(G40:G49)</f>
        <v>0</v>
      </c>
      <c r="H39" s="173">
        <f t="shared" si="9"/>
        <v>0</v>
      </c>
      <c r="I39" s="173">
        <f t="shared" ref="I39" si="10">SUM(I40:I49)</f>
        <v>0</v>
      </c>
      <c r="J39" s="175" t="str">
        <f t="shared" si="0"/>
        <v xml:space="preserve"> </v>
      </c>
      <c r="K39" s="169">
        <v>0</v>
      </c>
      <c r="L39" s="169"/>
      <c r="M39" s="173">
        <f t="shared" si="3"/>
        <v>0</v>
      </c>
      <c r="N39" s="169"/>
      <c r="O39" s="153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  <c r="G40" s="77"/>
      <c r="H40" s="173"/>
      <c r="I40" s="173"/>
      <c r="J40" s="175" t="str">
        <f t="shared" si="0"/>
        <v xml:space="preserve"> </v>
      </c>
      <c r="K40" s="169">
        <v>0</v>
      </c>
      <c r="L40" s="169"/>
      <c r="M40" s="173">
        <f t="shared" si="3"/>
        <v>0</v>
      </c>
      <c r="N40" s="169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173"/>
      <c r="I41" s="173"/>
      <c r="J41" s="175" t="str">
        <f t="shared" si="0"/>
        <v xml:space="preserve"> </v>
      </c>
      <c r="K41" s="169">
        <v>0</v>
      </c>
      <c r="L41" s="169"/>
      <c r="M41" s="173">
        <f t="shared" si="3"/>
        <v>0</v>
      </c>
      <c r="N41" s="169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173"/>
      <c r="I42" s="173"/>
      <c r="J42" s="175" t="str">
        <f t="shared" si="0"/>
        <v xml:space="preserve"> </v>
      </c>
      <c r="K42" s="169">
        <v>0</v>
      </c>
      <c r="L42" s="169"/>
      <c r="M42" s="173">
        <f t="shared" si="3"/>
        <v>0</v>
      </c>
      <c r="N42" s="169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173"/>
      <c r="I43" s="173"/>
      <c r="J43" s="175" t="str">
        <f t="shared" si="0"/>
        <v xml:space="preserve"> </v>
      </c>
      <c r="K43" s="169">
        <v>0</v>
      </c>
      <c r="L43" s="169"/>
      <c r="M43" s="173">
        <f t="shared" si="3"/>
        <v>0</v>
      </c>
      <c r="N43" s="169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173"/>
      <c r="I44" s="173"/>
      <c r="J44" s="175" t="str">
        <f t="shared" si="0"/>
        <v xml:space="preserve"> </v>
      </c>
      <c r="K44" s="169">
        <v>0</v>
      </c>
      <c r="L44" s="169"/>
      <c r="M44" s="173">
        <f t="shared" si="3"/>
        <v>0</v>
      </c>
      <c r="N44" s="169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173"/>
      <c r="I45" s="173"/>
      <c r="J45" s="175" t="str">
        <f t="shared" si="0"/>
        <v xml:space="preserve"> </v>
      </c>
      <c r="K45" s="169">
        <v>0</v>
      </c>
      <c r="L45" s="169"/>
      <c r="M45" s="173">
        <f t="shared" si="3"/>
        <v>0</v>
      </c>
      <c r="N45" s="169"/>
      <c r="O45" s="153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173"/>
      <c r="I46" s="173"/>
      <c r="J46" s="175" t="str">
        <f t="shared" si="0"/>
        <v xml:space="preserve"> </v>
      </c>
      <c r="K46" s="169">
        <v>0</v>
      </c>
      <c r="L46" s="169"/>
      <c r="M46" s="173">
        <f t="shared" si="3"/>
        <v>0</v>
      </c>
      <c r="N46" s="198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173"/>
      <c r="I47" s="173"/>
      <c r="J47" s="175" t="str">
        <f t="shared" si="0"/>
        <v xml:space="preserve"> </v>
      </c>
      <c r="K47" s="169">
        <v>0</v>
      </c>
      <c r="L47" s="169"/>
      <c r="M47" s="173">
        <f t="shared" si="3"/>
        <v>0</v>
      </c>
      <c r="N47" s="169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173"/>
      <c r="I48" s="173"/>
      <c r="J48" s="175" t="str">
        <f t="shared" si="0"/>
        <v xml:space="preserve"> </v>
      </c>
      <c r="K48" s="169">
        <v>0</v>
      </c>
      <c r="L48" s="169"/>
      <c r="M48" s="173">
        <f t="shared" si="3"/>
        <v>0</v>
      </c>
      <c r="N48" s="169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173"/>
      <c r="I49" s="173"/>
      <c r="J49" s="175" t="str">
        <f t="shared" si="0"/>
        <v xml:space="preserve"> </v>
      </c>
      <c r="K49" s="169">
        <v>0</v>
      </c>
      <c r="L49" s="169"/>
      <c r="M49" s="173">
        <f t="shared" si="3"/>
        <v>0</v>
      </c>
      <c r="N49" s="169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0</v>
      </c>
      <c r="G50" s="78">
        <f t="shared" ref="G50:N50" si="11">G14+G15+G16+G17+G28+G39</f>
        <v>11398</v>
      </c>
      <c r="H50" s="174">
        <f t="shared" si="11"/>
        <v>11398</v>
      </c>
      <c r="I50" s="174">
        <f t="shared" si="11"/>
        <v>11398</v>
      </c>
      <c r="J50" s="174" t="e">
        <f t="shared" si="11"/>
        <v>#VALUE!</v>
      </c>
      <c r="K50" s="174">
        <f t="shared" si="11"/>
        <v>0</v>
      </c>
      <c r="L50" s="174">
        <f t="shared" si="11"/>
        <v>0</v>
      </c>
      <c r="M50" s="174">
        <f t="shared" si="11"/>
        <v>0</v>
      </c>
      <c r="N50" s="174">
        <f t="shared" si="11"/>
        <v>0</v>
      </c>
      <c r="O50" s="153" t="str">
        <f t="shared" si="1"/>
        <v xml:space="preserve"> </v>
      </c>
    </row>
    <row r="51" spans="1:15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>
        <v>0</v>
      </c>
      <c r="G51" s="77">
        <v>6500</v>
      </c>
      <c r="H51" s="173">
        <f>SUM(F51:G51)</f>
        <v>6500</v>
      </c>
      <c r="I51" s="169">
        <v>6500</v>
      </c>
      <c r="J51" s="175">
        <f t="shared" si="0"/>
        <v>1</v>
      </c>
      <c r="K51" s="169">
        <v>0</v>
      </c>
      <c r="L51" s="169"/>
      <c r="M51" s="173">
        <f t="shared" si="3"/>
        <v>0</v>
      </c>
      <c r="N51" s="169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173"/>
      <c r="I52" s="169"/>
      <c r="J52" s="175" t="str">
        <f t="shared" si="0"/>
        <v xml:space="preserve"> </v>
      </c>
      <c r="K52" s="169">
        <v>0</v>
      </c>
      <c r="L52" s="169"/>
      <c r="M52" s="173">
        <f t="shared" si="3"/>
        <v>0</v>
      </c>
      <c r="N52" s="169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12">SUM(G54:G63)</f>
        <v>0</v>
      </c>
      <c r="H53" s="173">
        <f t="shared" si="12"/>
        <v>0</v>
      </c>
      <c r="I53" s="169"/>
      <c r="J53" s="175" t="str">
        <f t="shared" si="0"/>
        <v xml:space="preserve"> </v>
      </c>
      <c r="K53" s="169">
        <v>0</v>
      </c>
      <c r="L53" s="169"/>
      <c r="M53" s="173">
        <f t="shared" si="3"/>
        <v>0</v>
      </c>
      <c r="N53" s="169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173"/>
      <c r="I54" s="169"/>
      <c r="J54" s="175" t="str">
        <f t="shared" si="0"/>
        <v xml:space="preserve"> </v>
      </c>
      <c r="K54" s="169">
        <v>0</v>
      </c>
      <c r="L54" s="169"/>
      <c r="M54" s="173">
        <f t="shared" si="3"/>
        <v>0</v>
      </c>
      <c r="N54" s="169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173"/>
      <c r="I55" s="169"/>
      <c r="J55" s="175" t="str">
        <f t="shared" si="0"/>
        <v xml:space="preserve"> </v>
      </c>
      <c r="K55" s="169">
        <v>0</v>
      </c>
      <c r="L55" s="169"/>
      <c r="M55" s="173">
        <f t="shared" si="3"/>
        <v>0</v>
      </c>
      <c r="N55" s="169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173"/>
      <c r="I56" s="169"/>
      <c r="J56" s="175" t="str">
        <f t="shared" si="0"/>
        <v xml:space="preserve"> </v>
      </c>
      <c r="K56" s="169">
        <v>0</v>
      </c>
      <c r="L56" s="169"/>
      <c r="M56" s="173">
        <f t="shared" si="3"/>
        <v>0</v>
      </c>
      <c r="N56" s="169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173"/>
      <c r="I57" s="169"/>
      <c r="J57" s="175" t="str">
        <f t="shared" si="0"/>
        <v xml:space="preserve"> </v>
      </c>
      <c r="K57" s="169">
        <v>0</v>
      </c>
      <c r="L57" s="169"/>
      <c r="M57" s="173">
        <f t="shared" si="3"/>
        <v>0</v>
      </c>
      <c r="N57" s="169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173"/>
      <c r="I58" s="169"/>
      <c r="J58" s="175" t="str">
        <f t="shared" si="0"/>
        <v xml:space="preserve"> </v>
      </c>
      <c r="K58" s="169">
        <v>0</v>
      </c>
      <c r="L58" s="169"/>
      <c r="M58" s="173">
        <f t="shared" si="3"/>
        <v>0</v>
      </c>
      <c r="N58" s="169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173"/>
      <c r="I59" s="169"/>
      <c r="J59" s="175" t="str">
        <f t="shared" si="0"/>
        <v xml:space="preserve"> </v>
      </c>
      <c r="K59" s="169">
        <v>0</v>
      </c>
      <c r="L59" s="169"/>
      <c r="M59" s="173">
        <f t="shared" si="3"/>
        <v>0</v>
      </c>
      <c r="N59" s="169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173"/>
      <c r="I60" s="169"/>
      <c r="J60" s="175" t="str">
        <f t="shared" si="0"/>
        <v xml:space="preserve"> </v>
      </c>
      <c r="K60" s="169">
        <v>0</v>
      </c>
      <c r="L60" s="169"/>
      <c r="M60" s="173">
        <f t="shared" si="3"/>
        <v>0</v>
      </c>
      <c r="N60" s="169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173"/>
      <c r="I61" s="169"/>
      <c r="J61" s="175" t="str">
        <f t="shared" si="0"/>
        <v xml:space="preserve"> </v>
      </c>
      <c r="K61" s="169">
        <v>0</v>
      </c>
      <c r="L61" s="169"/>
      <c r="M61" s="173">
        <f t="shared" si="3"/>
        <v>0</v>
      </c>
      <c r="N61" s="169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173"/>
      <c r="I62" s="169"/>
      <c r="J62" s="175" t="str">
        <f t="shared" si="0"/>
        <v xml:space="preserve"> </v>
      </c>
      <c r="K62" s="169">
        <v>0</v>
      </c>
      <c r="L62" s="169"/>
      <c r="M62" s="173">
        <f t="shared" si="3"/>
        <v>0</v>
      </c>
      <c r="N62" s="169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173"/>
      <c r="I63" s="169"/>
      <c r="J63" s="175" t="str">
        <f t="shared" si="0"/>
        <v xml:space="preserve"> </v>
      </c>
      <c r="K63" s="169">
        <v>0</v>
      </c>
      <c r="L63" s="169"/>
      <c r="M63" s="173">
        <f t="shared" si="3"/>
        <v>0</v>
      </c>
      <c r="N63" s="169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13">SUM(G65:G74)</f>
        <v>0</v>
      </c>
      <c r="H64" s="173">
        <f t="shared" si="13"/>
        <v>0</v>
      </c>
      <c r="I64" s="169"/>
      <c r="J64" s="175" t="str">
        <f t="shared" si="0"/>
        <v xml:space="preserve"> </v>
      </c>
      <c r="K64" s="169">
        <v>0</v>
      </c>
      <c r="L64" s="169"/>
      <c r="M64" s="173">
        <f t="shared" si="3"/>
        <v>0</v>
      </c>
      <c r="N64" s="169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173"/>
      <c r="I65" s="169"/>
      <c r="J65" s="175" t="str">
        <f t="shared" si="0"/>
        <v xml:space="preserve"> </v>
      </c>
      <c r="K65" s="169">
        <v>0</v>
      </c>
      <c r="L65" s="169"/>
      <c r="M65" s="173">
        <f t="shared" si="3"/>
        <v>0</v>
      </c>
      <c r="N65" s="169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173"/>
      <c r="I66" s="169"/>
      <c r="J66" s="175" t="str">
        <f t="shared" si="0"/>
        <v xml:space="preserve"> </v>
      </c>
      <c r="K66" s="169">
        <v>0</v>
      </c>
      <c r="L66" s="169"/>
      <c r="M66" s="173">
        <f t="shared" si="3"/>
        <v>0</v>
      </c>
      <c r="N66" s="169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173"/>
      <c r="I67" s="169"/>
      <c r="J67" s="175" t="str">
        <f t="shared" si="0"/>
        <v xml:space="preserve"> </v>
      </c>
      <c r="K67" s="169">
        <v>0</v>
      </c>
      <c r="L67" s="169"/>
      <c r="M67" s="173">
        <f t="shared" si="3"/>
        <v>0</v>
      </c>
      <c r="N67" s="169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173"/>
      <c r="I68" s="169"/>
      <c r="J68" s="175" t="str">
        <f t="shared" si="0"/>
        <v xml:space="preserve"> </v>
      </c>
      <c r="K68" s="169">
        <v>0</v>
      </c>
      <c r="L68" s="169"/>
      <c r="M68" s="173">
        <f t="shared" si="3"/>
        <v>0</v>
      </c>
      <c r="N68" s="169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173"/>
      <c r="I69" s="169"/>
      <c r="J69" s="175" t="str">
        <f t="shared" si="0"/>
        <v xml:space="preserve"> </v>
      </c>
      <c r="K69" s="169">
        <v>0</v>
      </c>
      <c r="L69" s="169"/>
      <c r="M69" s="173">
        <f t="shared" si="3"/>
        <v>0</v>
      </c>
      <c r="N69" s="169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173"/>
      <c r="I70" s="169"/>
      <c r="J70" s="175" t="str">
        <f t="shared" si="0"/>
        <v xml:space="preserve"> </v>
      </c>
      <c r="K70" s="169">
        <v>0</v>
      </c>
      <c r="L70" s="169"/>
      <c r="M70" s="173">
        <f t="shared" si="3"/>
        <v>0</v>
      </c>
      <c r="N70" s="169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173"/>
      <c r="I71" s="169"/>
      <c r="J71" s="175" t="str">
        <f t="shared" si="0"/>
        <v xml:space="preserve"> </v>
      </c>
      <c r="K71" s="169">
        <v>0</v>
      </c>
      <c r="L71" s="169"/>
      <c r="M71" s="173">
        <f t="shared" si="3"/>
        <v>0</v>
      </c>
      <c r="N71" s="169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173"/>
      <c r="I72" s="169"/>
      <c r="J72" s="175" t="str">
        <f t="shared" ref="J72:J135" si="14">IF(H72=0," ",I72/H72)</f>
        <v xml:space="preserve"> </v>
      </c>
      <c r="K72" s="169">
        <v>0</v>
      </c>
      <c r="L72" s="169"/>
      <c r="M72" s="173">
        <f t="shared" si="3"/>
        <v>0</v>
      </c>
      <c r="N72" s="169"/>
      <c r="O72" s="153" t="str">
        <f t="shared" ref="O72:O135" si="15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173"/>
      <c r="I73" s="169"/>
      <c r="J73" s="175" t="str">
        <f t="shared" si="14"/>
        <v xml:space="preserve"> </v>
      </c>
      <c r="K73" s="169">
        <v>0</v>
      </c>
      <c r="L73" s="169"/>
      <c r="M73" s="173">
        <f t="shared" ref="M73:M136" si="16">SUM(K73:L73)</f>
        <v>0</v>
      </c>
      <c r="N73" s="169"/>
      <c r="O73" s="153" t="str">
        <f t="shared" si="15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173"/>
      <c r="I74" s="169"/>
      <c r="J74" s="175" t="str">
        <f t="shared" si="14"/>
        <v xml:space="preserve"> </v>
      </c>
      <c r="K74" s="169">
        <v>0</v>
      </c>
      <c r="L74" s="169"/>
      <c r="M74" s="173">
        <f t="shared" si="16"/>
        <v>0</v>
      </c>
      <c r="N74" s="169"/>
      <c r="O74" s="153" t="str">
        <f t="shared" si="15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7">SUM(G76:G85)</f>
        <v>0</v>
      </c>
      <c r="H75" s="173">
        <f t="shared" si="17"/>
        <v>0</v>
      </c>
      <c r="I75" s="169"/>
      <c r="J75" s="175" t="str">
        <f t="shared" si="14"/>
        <v xml:space="preserve"> </v>
      </c>
      <c r="K75" s="169">
        <v>0</v>
      </c>
      <c r="L75" s="169"/>
      <c r="M75" s="173">
        <f t="shared" si="16"/>
        <v>0</v>
      </c>
      <c r="N75" s="169"/>
      <c r="O75" s="153" t="str">
        <f t="shared" si="15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173"/>
      <c r="I76" s="169"/>
      <c r="J76" s="175" t="str">
        <f t="shared" si="14"/>
        <v xml:space="preserve"> </v>
      </c>
      <c r="K76" s="169">
        <v>0</v>
      </c>
      <c r="L76" s="169"/>
      <c r="M76" s="173">
        <f t="shared" si="16"/>
        <v>0</v>
      </c>
      <c r="N76" s="169"/>
      <c r="O76" s="153" t="str">
        <f t="shared" si="15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173"/>
      <c r="I77" s="169"/>
      <c r="J77" s="175" t="str">
        <f t="shared" si="14"/>
        <v xml:space="preserve"> </v>
      </c>
      <c r="K77" s="169">
        <v>0</v>
      </c>
      <c r="L77" s="169"/>
      <c r="M77" s="173">
        <f t="shared" si="16"/>
        <v>0</v>
      </c>
      <c r="N77" s="169"/>
      <c r="O77" s="153" t="str">
        <f t="shared" si="15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173"/>
      <c r="I78" s="169"/>
      <c r="J78" s="175" t="str">
        <f t="shared" si="14"/>
        <v xml:space="preserve"> </v>
      </c>
      <c r="K78" s="169">
        <v>0</v>
      </c>
      <c r="L78" s="169"/>
      <c r="M78" s="173">
        <f t="shared" si="16"/>
        <v>0</v>
      </c>
      <c r="N78" s="169"/>
      <c r="O78" s="153" t="str">
        <f t="shared" si="15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173"/>
      <c r="I79" s="169"/>
      <c r="J79" s="175" t="str">
        <f t="shared" si="14"/>
        <v xml:space="preserve"> </v>
      </c>
      <c r="K79" s="169">
        <v>0</v>
      </c>
      <c r="L79" s="169"/>
      <c r="M79" s="173">
        <f t="shared" si="16"/>
        <v>0</v>
      </c>
      <c r="N79" s="169"/>
      <c r="O79" s="153" t="str">
        <f t="shared" si="15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173"/>
      <c r="I80" s="169"/>
      <c r="J80" s="175" t="str">
        <f t="shared" si="14"/>
        <v xml:space="preserve"> </v>
      </c>
      <c r="K80" s="169">
        <v>0</v>
      </c>
      <c r="L80" s="169"/>
      <c r="M80" s="173">
        <f t="shared" si="16"/>
        <v>0</v>
      </c>
      <c r="N80" s="169"/>
      <c r="O80" s="153" t="str">
        <f t="shared" si="15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173"/>
      <c r="I81" s="169"/>
      <c r="J81" s="175" t="str">
        <f t="shared" si="14"/>
        <v xml:space="preserve"> </v>
      </c>
      <c r="K81" s="169">
        <v>0</v>
      </c>
      <c r="L81" s="169"/>
      <c r="M81" s="173">
        <f t="shared" si="16"/>
        <v>0</v>
      </c>
      <c r="N81" s="169"/>
      <c r="O81" s="153" t="str">
        <f t="shared" si="15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173"/>
      <c r="I82" s="169"/>
      <c r="J82" s="175" t="str">
        <f t="shared" si="14"/>
        <v xml:space="preserve"> </v>
      </c>
      <c r="K82" s="169">
        <v>0</v>
      </c>
      <c r="L82" s="169"/>
      <c r="M82" s="173">
        <f t="shared" si="16"/>
        <v>0</v>
      </c>
      <c r="N82" s="169"/>
      <c r="O82" s="153" t="str">
        <f t="shared" si="15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173"/>
      <c r="I83" s="169"/>
      <c r="J83" s="175" t="str">
        <f t="shared" si="14"/>
        <v xml:space="preserve"> </v>
      </c>
      <c r="K83" s="169">
        <v>0</v>
      </c>
      <c r="L83" s="169"/>
      <c r="M83" s="173">
        <f t="shared" si="16"/>
        <v>0</v>
      </c>
      <c r="N83" s="169"/>
      <c r="O83" s="153" t="str">
        <f t="shared" si="15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173"/>
      <c r="I84" s="169"/>
      <c r="J84" s="175" t="str">
        <f t="shared" si="14"/>
        <v xml:space="preserve"> </v>
      </c>
      <c r="K84" s="169">
        <v>0</v>
      </c>
      <c r="L84" s="169"/>
      <c r="M84" s="173">
        <f t="shared" si="16"/>
        <v>0</v>
      </c>
      <c r="N84" s="169"/>
      <c r="O84" s="153" t="str">
        <f t="shared" si="15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173"/>
      <c r="I85" s="169"/>
      <c r="J85" s="175" t="str">
        <f t="shared" si="14"/>
        <v xml:space="preserve"> </v>
      </c>
      <c r="K85" s="169">
        <v>0</v>
      </c>
      <c r="L85" s="169"/>
      <c r="M85" s="173">
        <f t="shared" si="16"/>
        <v>0</v>
      </c>
      <c r="N85" s="169"/>
      <c r="O85" s="153" t="str">
        <f t="shared" si="15"/>
        <v xml:space="preserve"> </v>
      </c>
    </row>
    <row r="86" spans="1:15" ht="25.5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8">G51+G52+G53+G64+G75</f>
        <v>6500</v>
      </c>
      <c r="H86" s="174">
        <f t="shared" si="18"/>
        <v>6500</v>
      </c>
      <c r="I86" s="174">
        <f t="shared" ref="I86" si="19">I51+I52+I53+I64+I75</f>
        <v>6500</v>
      </c>
      <c r="J86" s="175">
        <f t="shared" si="14"/>
        <v>1</v>
      </c>
      <c r="K86" s="169">
        <v>0</v>
      </c>
      <c r="L86" s="169"/>
      <c r="M86" s="173">
        <f t="shared" si="16"/>
        <v>0</v>
      </c>
      <c r="N86" s="169"/>
      <c r="O86" s="153" t="str">
        <f t="shared" si="15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20">SUM(G88:G90)</f>
        <v>0</v>
      </c>
      <c r="H87" s="173">
        <f t="shared" si="20"/>
        <v>0</v>
      </c>
      <c r="I87" s="173">
        <f t="shared" ref="I87" si="21">SUM(I88:I90)</f>
        <v>0</v>
      </c>
      <c r="J87" s="175" t="str">
        <f t="shared" si="14"/>
        <v xml:space="preserve"> </v>
      </c>
      <c r="K87" s="169">
        <v>0</v>
      </c>
      <c r="L87" s="169"/>
      <c r="M87" s="173">
        <f t="shared" si="16"/>
        <v>0</v>
      </c>
      <c r="N87" s="169"/>
      <c r="O87" s="153" t="str">
        <f t="shared" si="15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173"/>
      <c r="I88" s="173"/>
      <c r="J88" s="175" t="str">
        <f t="shared" si="14"/>
        <v xml:space="preserve"> </v>
      </c>
      <c r="K88" s="169">
        <v>0</v>
      </c>
      <c r="L88" s="169"/>
      <c r="M88" s="173">
        <f t="shared" si="16"/>
        <v>0</v>
      </c>
      <c r="N88" s="169"/>
      <c r="O88" s="153" t="str">
        <f t="shared" si="15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173"/>
      <c r="I89" s="173"/>
      <c r="J89" s="175" t="str">
        <f t="shared" si="14"/>
        <v xml:space="preserve"> </v>
      </c>
      <c r="K89" s="169">
        <v>0</v>
      </c>
      <c r="L89" s="169"/>
      <c r="M89" s="173">
        <f t="shared" si="16"/>
        <v>0</v>
      </c>
      <c r="N89" s="169"/>
      <c r="O89" s="153" t="str">
        <f t="shared" si="15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173"/>
      <c r="I90" s="173"/>
      <c r="J90" s="175" t="str">
        <f t="shared" si="14"/>
        <v xml:space="preserve"> </v>
      </c>
      <c r="K90" s="169">
        <v>0</v>
      </c>
      <c r="L90" s="169"/>
      <c r="M90" s="173">
        <f t="shared" si="16"/>
        <v>0</v>
      </c>
      <c r="N90" s="169"/>
      <c r="O90" s="153" t="str">
        <f t="shared" si="15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22">SUM(G92:G99)</f>
        <v>0</v>
      </c>
      <c r="H91" s="173">
        <f t="shared" si="22"/>
        <v>0</v>
      </c>
      <c r="I91" s="173">
        <f t="shared" ref="I91" si="23">SUM(I92:I99)</f>
        <v>0</v>
      </c>
      <c r="J91" s="175" t="str">
        <f t="shared" si="14"/>
        <v xml:space="preserve"> </v>
      </c>
      <c r="K91" s="169">
        <v>0</v>
      </c>
      <c r="L91" s="169"/>
      <c r="M91" s="173">
        <f t="shared" si="16"/>
        <v>0</v>
      </c>
      <c r="N91" s="169"/>
      <c r="O91" s="153" t="str">
        <f t="shared" si="15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173"/>
      <c r="I92" s="173"/>
      <c r="J92" s="175" t="str">
        <f t="shared" si="14"/>
        <v xml:space="preserve"> </v>
      </c>
      <c r="K92" s="169">
        <v>0</v>
      </c>
      <c r="L92" s="169"/>
      <c r="M92" s="173">
        <f t="shared" si="16"/>
        <v>0</v>
      </c>
      <c r="N92" s="169"/>
      <c r="O92" s="153" t="str">
        <f t="shared" si="15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173"/>
      <c r="I93" s="173"/>
      <c r="J93" s="175" t="str">
        <f t="shared" si="14"/>
        <v xml:space="preserve"> </v>
      </c>
      <c r="K93" s="169">
        <v>0</v>
      </c>
      <c r="L93" s="169"/>
      <c r="M93" s="173">
        <f t="shared" si="16"/>
        <v>0</v>
      </c>
      <c r="N93" s="169"/>
      <c r="O93" s="153" t="str">
        <f t="shared" si="15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173"/>
      <c r="I94" s="173"/>
      <c r="J94" s="175" t="str">
        <f t="shared" si="14"/>
        <v xml:space="preserve"> </v>
      </c>
      <c r="K94" s="169">
        <v>0</v>
      </c>
      <c r="L94" s="169"/>
      <c r="M94" s="173">
        <f t="shared" si="16"/>
        <v>0</v>
      </c>
      <c r="N94" s="169"/>
      <c r="O94" s="153" t="str">
        <f t="shared" si="15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173"/>
      <c r="I95" s="173"/>
      <c r="J95" s="175" t="str">
        <f t="shared" si="14"/>
        <v xml:space="preserve"> </v>
      </c>
      <c r="K95" s="169">
        <v>0</v>
      </c>
      <c r="L95" s="169"/>
      <c r="M95" s="173">
        <f t="shared" si="16"/>
        <v>0</v>
      </c>
      <c r="N95" s="169"/>
      <c r="O95" s="153" t="str">
        <f t="shared" si="15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173"/>
      <c r="I96" s="173"/>
      <c r="J96" s="175" t="str">
        <f t="shared" si="14"/>
        <v xml:space="preserve"> </v>
      </c>
      <c r="K96" s="169">
        <v>0</v>
      </c>
      <c r="L96" s="169"/>
      <c r="M96" s="173">
        <f t="shared" si="16"/>
        <v>0</v>
      </c>
      <c r="N96" s="169"/>
      <c r="O96" s="153" t="str">
        <f t="shared" si="15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173"/>
      <c r="I97" s="173"/>
      <c r="J97" s="175" t="str">
        <f t="shared" si="14"/>
        <v xml:space="preserve"> </v>
      </c>
      <c r="K97" s="169">
        <v>0</v>
      </c>
      <c r="L97" s="169"/>
      <c r="M97" s="173">
        <f t="shared" si="16"/>
        <v>0</v>
      </c>
      <c r="N97" s="169"/>
      <c r="O97" s="153" t="str">
        <f t="shared" si="15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173"/>
      <c r="I98" s="173"/>
      <c r="J98" s="175" t="str">
        <f t="shared" si="14"/>
        <v xml:space="preserve"> </v>
      </c>
      <c r="K98" s="169">
        <v>0</v>
      </c>
      <c r="L98" s="169"/>
      <c r="M98" s="173">
        <f t="shared" si="16"/>
        <v>0</v>
      </c>
      <c r="N98" s="169"/>
      <c r="O98" s="153" t="str">
        <f t="shared" si="15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173"/>
      <c r="I99" s="173"/>
      <c r="J99" s="175" t="str">
        <f t="shared" si="14"/>
        <v xml:space="preserve"> </v>
      </c>
      <c r="K99" s="169">
        <v>0</v>
      </c>
      <c r="L99" s="169"/>
      <c r="M99" s="173">
        <f t="shared" si="16"/>
        <v>0</v>
      </c>
      <c r="N99" s="169"/>
      <c r="O99" s="153" t="str">
        <f t="shared" si="15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24">G87+G91</f>
        <v>0</v>
      </c>
      <c r="H100" s="174">
        <f t="shared" si="24"/>
        <v>0</v>
      </c>
      <c r="I100" s="174">
        <f t="shared" ref="I100" si="25">I87+I91</f>
        <v>0</v>
      </c>
      <c r="J100" s="175" t="str">
        <f t="shared" si="14"/>
        <v xml:space="preserve"> </v>
      </c>
      <c r="K100" s="169">
        <v>0</v>
      </c>
      <c r="L100" s="169"/>
      <c r="M100" s="173">
        <f t="shared" si="16"/>
        <v>0</v>
      </c>
      <c r="N100" s="169"/>
      <c r="O100" s="153" t="str">
        <f t="shared" si="15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26">SUM(G102:G107)</f>
        <v>0</v>
      </c>
      <c r="H101" s="173">
        <f t="shared" si="26"/>
        <v>0</v>
      </c>
      <c r="I101" s="173">
        <f t="shared" ref="I101" si="27">SUM(I102:I107)</f>
        <v>0</v>
      </c>
      <c r="J101" s="175" t="str">
        <f t="shared" si="14"/>
        <v xml:space="preserve"> </v>
      </c>
      <c r="K101" s="169">
        <v>0</v>
      </c>
      <c r="L101" s="169"/>
      <c r="M101" s="173">
        <f t="shared" si="16"/>
        <v>0</v>
      </c>
      <c r="N101" s="169"/>
      <c r="O101" s="153" t="str">
        <f t="shared" si="15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173"/>
      <c r="I102" s="173"/>
      <c r="J102" s="175" t="str">
        <f t="shared" si="14"/>
        <v xml:space="preserve"> </v>
      </c>
      <c r="K102" s="169">
        <v>0</v>
      </c>
      <c r="L102" s="169"/>
      <c r="M102" s="173">
        <f t="shared" si="16"/>
        <v>0</v>
      </c>
      <c r="N102" s="169"/>
      <c r="O102" s="153" t="str">
        <f t="shared" si="15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173"/>
      <c r="I103" s="173"/>
      <c r="J103" s="175" t="str">
        <f t="shared" si="14"/>
        <v xml:space="preserve"> </v>
      </c>
      <c r="K103" s="169">
        <v>0</v>
      </c>
      <c r="L103" s="169"/>
      <c r="M103" s="173">
        <f t="shared" si="16"/>
        <v>0</v>
      </c>
      <c r="N103" s="169"/>
      <c r="O103" s="153" t="str">
        <f t="shared" si="15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173"/>
      <c r="I104" s="173"/>
      <c r="J104" s="175" t="str">
        <f t="shared" si="14"/>
        <v xml:space="preserve"> </v>
      </c>
      <c r="K104" s="169">
        <v>0</v>
      </c>
      <c r="L104" s="169"/>
      <c r="M104" s="173">
        <f t="shared" si="16"/>
        <v>0</v>
      </c>
      <c r="N104" s="169"/>
      <c r="O104" s="153" t="str">
        <f t="shared" si="15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173"/>
      <c r="I105" s="173"/>
      <c r="J105" s="175" t="str">
        <f t="shared" si="14"/>
        <v xml:space="preserve"> </v>
      </c>
      <c r="K105" s="169">
        <v>0</v>
      </c>
      <c r="L105" s="169"/>
      <c r="M105" s="173">
        <f t="shared" si="16"/>
        <v>0</v>
      </c>
      <c r="N105" s="169"/>
      <c r="O105" s="153" t="str">
        <f t="shared" si="15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173"/>
      <c r="I106" s="173"/>
      <c r="J106" s="175" t="str">
        <f t="shared" si="14"/>
        <v xml:space="preserve"> </v>
      </c>
      <c r="K106" s="169">
        <v>0</v>
      </c>
      <c r="L106" s="169"/>
      <c r="M106" s="173">
        <f t="shared" si="16"/>
        <v>0</v>
      </c>
      <c r="N106" s="169"/>
      <c r="O106" s="153" t="str">
        <f t="shared" si="15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173"/>
      <c r="I107" s="173"/>
      <c r="J107" s="175" t="str">
        <f t="shared" si="14"/>
        <v xml:space="preserve"> </v>
      </c>
      <c r="K107" s="169">
        <v>0</v>
      </c>
      <c r="L107" s="169"/>
      <c r="M107" s="173">
        <f t="shared" si="16"/>
        <v>0</v>
      </c>
      <c r="N107" s="169"/>
      <c r="O107" s="153" t="str">
        <f t="shared" si="15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28">SUM(G109:G114)</f>
        <v>0</v>
      </c>
      <c r="H108" s="173">
        <f t="shared" si="28"/>
        <v>0</v>
      </c>
      <c r="I108" s="173">
        <f t="shared" ref="I108" si="29">SUM(I109:I114)</f>
        <v>0</v>
      </c>
      <c r="J108" s="175" t="str">
        <f t="shared" si="14"/>
        <v xml:space="preserve"> </v>
      </c>
      <c r="K108" s="169">
        <v>0</v>
      </c>
      <c r="L108" s="169"/>
      <c r="M108" s="173">
        <f t="shared" si="16"/>
        <v>0</v>
      </c>
      <c r="N108" s="169"/>
      <c r="O108" s="153" t="str">
        <f t="shared" si="15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173"/>
      <c r="I109" s="173"/>
      <c r="J109" s="175" t="str">
        <f t="shared" si="14"/>
        <v xml:space="preserve"> </v>
      </c>
      <c r="K109" s="169">
        <v>0</v>
      </c>
      <c r="L109" s="169"/>
      <c r="M109" s="173">
        <f t="shared" si="16"/>
        <v>0</v>
      </c>
      <c r="N109" s="169"/>
      <c r="O109" s="153" t="str">
        <f t="shared" si="15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173"/>
      <c r="I110" s="173"/>
      <c r="J110" s="175" t="str">
        <f t="shared" si="14"/>
        <v xml:space="preserve"> </v>
      </c>
      <c r="K110" s="169">
        <v>0</v>
      </c>
      <c r="L110" s="169"/>
      <c r="M110" s="173">
        <f t="shared" si="16"/>
        <v>0</v>
      </c>
      <c r="N110" s="169"/>
      <c r="O110" s="153" t="str">
        <f t="shared" si="15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173"/>
      <c r="I111" s="173"/>
      <c r="J111" s="175" t="str">
        <f t="shared" si="14"/>
        <v xml:space="preserve"> </v>
      </c>
      <c r="K111" s="169">
        <v>0</v>
      </c>
      <c r="L111" s="169"/>
      <c r="M111" s="173">
        <f t="shared" si="16"/>
        <v>0</v>
      </c>
      <c r="N111" s="169"/>
      <c r="O111" s="153" t="str">
        <f t="shared" si="15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173"/>
      <c r="I112" s="173"/>
      <c r="J112" s="175" t="str">
        <f t="shared" si="14"/>
        <v xml:space="preserve"> </v>
      </c>
      <c r="K112" s="169">
        <v>0</v>
      </c>
      <c r="L112" s="169"/>
      <c r="M112" s="173">
        <f t="shared" si="16"/>
        <v>0</v>
      </c>
      <c r="N112" s="169"/>
      <c r="O112" s="153" t="str">
        <f t="shared" si="15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173"/>
      <c r="I113" s="173"/>
      <c r="J113" s="175" t="str">
        <f t="shared" si="14"/>
        <v xml:space="preserve"> </v>
      </c>
      <c r="K113" s="169">
        <v>0</v>
      </c>
      <c r="L113" s="169"/>
      <c r="M113" s="173">
        <f t="shared" si="16"/>
        <v>0</v>
      </c>
      <c r="N113" s="169"/>
      <c r="O113" s="153" t="str">
        <f t="shared" si="15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173"/>
      <c r="I114" s="173"/>
      <c r="J114" s="175" t="str">
        <f t="shared" si="14"/>
        <v xml:space="preserve"> </v>
      </c>
      <c r="K114" s="169">
        <v>0</v>
      </c>
      <c r="L114" s="169"/>
      <c r="M114" s="173">
        <f t="shared" si="16"/>
        <v>0</v>
      </c>
      <c r="N114" s="169"/>
      <c r="O114" s="153" t="str">
        <f t="shared" si="15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30">SUM(G116:G123)</f>
        <v>0</v>
      </c>
      <c r="H115" s="173">
        <f t="shared" si="30"/>
        <v>0</v>
      </c>
      <c r="I115" s="173">
        <f t="shared" ref="I115" si="31">SUM(I116:I123)</f>
        <v>0</v>
      </c>
      <c r="J115" s="175" t="str">
        <f t="shared" si="14"/>
        <v xml:space="preserve"> </v>
      </c>
      <c r="K115" s="169">
        <v>0</v>
      </c>
      <c r="L115" s="169"/>
      <c r="M115" s="173">
        <f t="shared" si="16"/>
        <v>0</v>
      </c>
      <c r="N115" s="169"/>
      <c r="O115" s="153" t="str">
        <f t="shared" si="15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173"/>
      <c r="I116" s="173"/>
      <c r="J116" s="175" t="str">
        <f t="shared" si="14"/>
        <v xml:space="preserve"> </v>
      </c>
      <c r="K116" s="169">
        <v>0</v>
      </c>
      <c r="L116" s="169"/>
      <c r="M116" s="173">
        <f t="shared" si="16"/>
        <v>0</v>
      </c>
      <c r="N116" s="169"/>
      <c r="O116" s="153" t="str">
        <f t="shared" si="15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173"/>
      <c r="I117" s="173"/>
      <c r="J117" s="175" t="str">
        <f t="shared" si="14"/>
        <v xml:space="preserve"> </v>
      </c>
      <c r="K117" s="169">
        <v>0</v>
      </c>
      <c r="L117" s="169"/>
      <c r="M117" s="173">
        <f t="shared" si="16"/>
        <v>0</v>
      </c>
      <c r="N117" s="169"/>
      <c r="O117" s="153" t="str">
        <f t="shared" si="15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173"/>
      <c r="I118" s="173"/>
      <c r="J118" s="175" t="str">
        <f t="shared" si="14"/>
        <v xml:space="preserve"> </v>
      </c>
      <c r="K118" s="169">
        <v>0</v>
      </c>
      <c r="L118" s="169"/>
      <c r="M118" s="173">
        <f t="shared" si="16"/>
        <v>0</v>
      </c>
      <c r="N118" s="169"/>
      <c r="O118" s="153" t="str">
        <f t="shared" si="15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173"/>
      <c r="I119" s="173"/>
      <c r="J119" s="175" t="str">
        <f t="shared" si="14"/>
        <v xml:space="preserve"> </v>
      </c>
      <c r="K119" s="169">
        <v>0</v>
      </c>
      <c r="L119" s="169"/>
      <c r="M119" s="173">
        <f t="shared" si="16"/>
        <v>0</v>
      </c>
      <c r="N119" s="169"/>
      <c r="O119" s="153" t="str">
        <f t="shared" si="15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173"/>
      <c r="I120" s="173"/>
      <c r="J120" s="175" t="str">
        <f t="shared" si="14"/>
        <v xml:space="preserve"> </v>
      </c>
      <c r="K120" s="169">
        <v>0</v>
      </c>
      <c r="L120" s="169"/>
      <c r="M120" s="173">
        <f t="shared" si="16"/>
        <v>0</v>
      </c>
      <c r="N120" s="169"/>
      <c r="O120" s="153" t="str">
        <f t="shared" si="15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173"/>
      <c r="I121" s="173"/>
      <c r="J121" s="175" t="str">
        <f t="shared" si="14"/>
        <v xml:space="preserve"> </v>
      </c>
      <c r="K121" s="169">
        <v>0</v>
      </c>
      <c r="L121" s="169"/>
      <c r="M121" s="173">
        <f t="shared" si="16"/>
        <v>0</v>
      </c>
      <c r="N121" s="169"/>
      <c r="O121" s="153" t="str">
        <f t="shared" si="15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173"/>
      <c r="I122" s="173"/>
      <c r="J122" s="175" t="str">
        <f t="shared" si="14"/>
        <v xml:space="preserve"> </v>
      </c>
      <c r="K122" s="169">
        <v>0</v>
      </c>
      <c r="L122" s="169"/>
      <c r="M122" s="173">
        <f t="shared" si="16"/>
        <v>0</v>
      </c>
      <c r="N122" s="169"/>
      <c r="O122" s="153" t="str">
        <f t="shared" si="15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173"/>
      <c r="I123" s="173"/>
      <c r="J123" s="175" t="str">
        <f t="shared" si="14"/>
        <v xml:space="preserve"> </v>
      </c>
      <c r="K123" s="169">
        <v>0</v>
      </c>
      <c r="L123" s="169"/>
      <c r="M123" s="173">
        <f t="shared" si="16"/>
        <v>0</v>
      </c>
      <c r="N123" s="169"/>
      <c r="O123" s="153" t="str">
        <f t="shared" si="15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32">SUM(G125:G143)</f>
        <v>0</v>
      </c>
      <c r="H124" s="173">
        <f t="shared" si="32"/>
        <v>0</v>
      </c>
      <c r="I124" s="173">
        <f t="shared" ref="I124" si="33">SUM(I125:I143)</f>
        <v>0</v>
      </c>
      <c r="J124" s="175" t="str">
        <f t="shared" si="14"/>
        <v xml:space="preserve"> </v>
      </c>
      <c r="K124" s="169">
        <v>0</v>
      </c>
      <c r="L124" s="169"/>
      <c r="M124" s="173">
        <f t="shared" si="16"/>
        <v>0</v>
      </c>
      <c r="N124" s="169"/>
      <c r="O124" s="153" t="str">
        <f t="shared" si="15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173"/>
      <c r="I125" s="173"/>
      <c r="J125" s="175" t="str">
        <f t="shared" si="14"/>
        <v xml:space="preserve"> </v>
      </c>
      <c r="K125" s="169">
        <v>0</v>
      </c>
      <c r="L125" s="169"/>
      <c r="M125" s="173">
        <f t="shared" si="16"/>
        <v>0</v>
      </c>
      <c r="N125" s="169"/>
      <c r="O125" s="153" t="str">
        <f t="shared" si="15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173"/>
      <c r="I126" s="173"/>
      <c r="J126" s="175" t="str">
        <f t="shared" si="14"/>
        <v xml:space="preserve"> </v>
      </c>
      <c r="K126" s="169">
        <v>0</v>
      </c>
      <c r="L126" s="169"/>
      <c r="M126" s="173">
        <f t="shared" si="16"/>
        <v>0</v>
      </c>
      <c r="N126" s="169"/>
      <c r="O126" s="153" t="str">
        <f t="shared" si="15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173"/>
      <c r="I127" s="173"/>
      <c r="J127" s="175" t="str">
        <f t="shared" si="14"/>
        <v xml:space="preserve"> </v>
      </c>
      <c r="K127" s="169">
        <v>0</v>
      </c>
      <c r="L127" s="169"/>
      <c r="M127" s="173">
        <f t="shared" si="16"/>
        <v>0</v>
      </c>
      <c r="N127" s="169"/>
      <c r="O127" s="153" t="str">
        <f t="shared" si="15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173"/>
      <c r="I128" s="173"/>
      <c r="J128" s="175" t="str">
        <f t="shared" si="14"/>
        <v xml:space="preserve"> </v>
      </c>
      <c r="K128" s="169">
        <v>0</v>
      </c>
      <c r="L128" s="169"/>
      <c r="M128" s="173">
        <f t="shared" si="16"/>
        <v>0</v>
      </c>
      <c r="N128" s="169"/>
      <c r="O128" s="153" t="str">
        <f t="shared" si="15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173"/>
      <c r="I129" s="173"/>
      <c r="J129" s="175" t="str">
        <f t="shared" si="14"/>
        <v xml:space="preserve"> </v>
      </c>
      <c r="K129" s="169">
        <v>0</v>
      </c>
      <c r="L129" s="169"/>
      <c r="M129" s="173">
        <f t="shared" si="16"/>
        <v>0</v>
      </c>
      <c r="N129" s="169"/>
      <c r="O129" s="153" t="str">
        <f t="shared" si="15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173"/>
      <c r="I130" s="173"/>
      <c r="J130" s="175" t="str">
        <f t="shared" si="14"/>
        <v xml:space="preserve"> </v>
      </c>
      <c r="K130" s="169">
        <v>0</v>
      </c>
      <c r="L130" s="169"/>
      <c r="M130" s="173">
        <f t="shared" si="16"/>
        <v>0</v>
      </c>
      <c r="N130" s="169"/>
      <c r="O130" s="153" t="str">
        <f t="shared" si="15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173"/>
      <c r="I131" s="173"/>
      <c r="J131" s="175" t="str">
        <f t="shared" si="14"/>
        <v xml:space="preserve"> </v>
      </c>
      <c r="K131" s="169">
        <v>0</v>
      </c>
      <c r="L131" s="169"/>
      <c r="M131" s="173">
        <f t="shared" si="16"/>
        <v>0</v>
      </c>
      <c r="N131" s="169"/>
      <c r="O131" s="153" t="str">
        <f t="shared" si="15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173"/>
      <c r="I132" s="173"/>
      <c r="J132" s="175" t="str">
        <f t="shared" si="14"/>
        <v xml:space="preserve"> </v>
      </c>
      <c r="K132" s="169">
        <v>0</v>
      </c>
      <c r="L132" s="169"/>
      <c r="M132" s="173">
        <f t="shared" si="16"/>
        <v>0</v>
      </c>
      <c r="N132" s="169"/>
      <c r="O132" s="153" t="str">
        <f t="shared" si="15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173"/>
      <c r="I133" s="173"/>
      <c r="J133" s="175" t="str">
        <f t="shared" si="14"/>
        <v xml:space="preserve"> </v>
      </c>
      <c r="K133" s="169">
        <v>0</v>
      </c>
      <c r="L133" s="169"/>
      <c r="M133" s="173">
        <f t="shared" si="16"/>
        <v>0</v>
      </c>
      <c r="N133" s="169"/>
      <c r="O133" s="153" t="str">
        <f t="shared" si="15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173"/>
      <c r="I134" s="173"/>
      <c r="J134" s="175" t="str">
        <f t="shared" si="14"/>
        <v xml:space="preserve"> </v>
      </c>
      <c r="K134" s="169">
        <v>0</v>
      </c>
      <c r="L134" s="169"/>
      <c r="M134" s="173">
        <f t="shared" si="16"/>
        <v>0</v>
      </c>
      <c r="N134" s="169"/>
      <c r="O134" s="153" t="str">
        <f t="shared" si="15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173"/>
      <c r="I135" s="173"/>
      <c r="J135" s="175" t="str">
        <f t="shared" si="14"/>
        <v xml:space="preserve"> </v>
      </c>
      <c r="K135" s="169">
        <v>0</v>
      </c>
      <c r="L135" s="169"/>
      <c r="M135" s="173">
        <f t="shared" si="16"/>
        <v>0</v>
      </c>
      <c r="N135" s="169"/>
      <c r="O135" s="153" t="str">
        <f t="shared" si="15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173"/>
      <c r="I136" s="173"/>
      <c r="J136" s="175" t="str">
        <f t="shared" ref="J136:J199" si="34">IF(H136=0," ",I136/H136)</f>
        <v xml:space="preserve"> </v>
      </c>
      <c r="K136" s="169">
        <v>0</v>
      </c>
      <c r="L136" s="169"/>
      <c r="M136" s="173">
        <f t="shared" si="16"/>
        <v>0</v>
      </c>
      <c r="N136" s="169"/>
      <c r="O136" s="153" t="str">
        <f t="shared" ref="O136:O199" si="35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173"/>
      <c r="I137" s="173"/>
      <c r="J137" s="175" t="str">
        <f t="shared" si="34"/>
        <v xml:space="preserve"> </v>
      </c>
      <c r="K137" s="169">
        <v>0</v>
      </c>
      <c r="L137" s="169"/>
      <c r="M137" s="173">
        <f t="shared" ref="M137:M200" si="36">SUM(K137:L137)</f>
        <v>0</v>
      </c>
      <c r="N137" s="169"/>
      <c r="O137" s="153" t="str">
        <f t="shared" si="35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173"/>
      <c r="I138" s="173"/>
      <c r="J138" s="175" t="str">
        <f t="shared" si="34"/>
        <v xml:space="preserve"> </v>
      </c>
      <c r="K138" s="169">
        <v>0</v>
      </c>
      <c r="L138" s="169"/>
      <c r="M138" s="173">
        <f t="shared" si="36"/>
        <v>0</v>
      </c>
      <c r="N138" s="169"/>
      <c r="O138" s="153" t="str">
        <f t="shared" si="35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173"/>
      <c r="I139" s="173"/>
      <c r="J139" s="175" t="str">
        <f t="shared" si="34"/>
        <v xml:space="preserve"> </v>
      </c>
      <c r="K139" s="169">
        <v>0</v>
      </c>
      <c r="L139" s="169"/>
      <c r="M139" s="173">
        <f t="shared" si="36"/>
        <v>0</v>
      </c>
      <c r="N139" s="169"/>
      <c r="O139" s="153" t="str">
        <f t="shared" si="35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173"/>
      <c r="I140" s="173"/>
      <c r="J140" s="175" t="str">
        <f t="shared" si="34"/>
        <v xml:space="preserve"> </v>
      </c>
      <c r="K140" s="169">
        <v>0</v>
      </c>
      <c r="L140" s="169"/>
      <c r="M140" s="173">
        <f t="shared" si="36"/>
        <v>0</v>
      </c>
      <c r="N140" s="169"/>
      <c r="O140" s="153" t="str">
        <f t="shared" si="35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173"/>
      <c r="I141" s="173"/>
      <c r="J141" s="175" t="str">
        <f t="shared" si="34"/>
        <v xml:space="preserve"> </v>
      </c>
      <c r="K141" s="169">
        <v>0</v>
      </c>
      <c r="L141" s="169"/>
      <c r="M141" s="173">
        <f t="shared" si="36"/>
        <v>0</v>
      </c>
      <c r="N141" s="169"/>
      <c r="O141" s="153" t="str">
        <f t="shared" si="35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173"/>
      <c r="I142" s="173"/>
      <c r="J142" s="175" t="str">
        <f t="shared" si="34"/>
        <v xml:space="preserve"> </v>
      </c>
      <c r="K142" s="169">
        <v>0</v>
      </c>
      <c r="L142" s="169"/>
      <c r="M142" s="173">
        <f t="shared" si="36"/>
        <v>0</v>
      </c>
      <c r="N142" s="169"/>
      <c r="O142" s="153" t="str">
        <f t="shared" si="35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173"/>
      <c r="I143" s="173"/>
      <c r="J143" s="175" t="str">
        <f t="shared" si="34"/>
        <v xml:space="preserve"> </v>
      </c>
      <c r="K143" s="169">
        <v>0</v>
      </c>
      <c r="L143" s="169"/>
      <c r="M143" s="173">
        <f t="shared" si="36"/>
        <v>0</v>
      </c>
      <c r="N143" s="169"/>
      <c r="O143" s="153" t="str">
        <f t="shared" si="35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37">SUM(G145:G147)</f>
        <v>0</v>
      </c>
      <c r="H144" s="173">
        <f t="shared" si="37"/>
        <v>0</v>
      </c>
      <c r="I144" s="173">
        <f t="shared" ref="I144" si="38">SUM(I145:I147)</f>
        <v>0</v>
      </c>
      <c r="J144" s="175" t="str">
        <f t="shared" si="34"/>
        <v xml:space="preserve"> </v>
      </c>
      <c r="K144" s="169">
        <v>0</v>
      </c>
      <c r="L144" s="169"/>
      <c r="M144" s="173">
        <f t="shared" si="36"/>
        <v>0</v>
      </c>
      <c r="N144" s="169"/>
      <c r="O144" s="153" t="str">
        <f t="shared" si="35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173"/>
      <c r="I145" s="173"/>
      <c r="J145" s="175" t="str">
        <f t="shared" si="34"/>
        <v xml:space="preserve"> </v>
      </c>
      <c r="K145" s="169">
        <v>0</v>
      </c>
      <c r="L145" s="169"/>
      <c r="M145" s="173">
        <f t="shared" si="36"/>
        <v>0</v>
      </c>
      <c r="N145" s="169"/>
      <c r="O145" s="153" t="str">
        <f t="shared" si="35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173"/>
      <c r="I146" s="173"/>
      <c r="J146" s="175" t="str">
        <f t="shared" si="34"/>
        <v xml:space="preserve"> </v>
      </c>
      <c r="K146" s="169">
        <v>0</v>
      </c>
      <c r="L146" s="169"/>
      <c r="M146" s="173">
        <f t="shared" si="36"/>
        <v>0</v>
      </c>
      <c r="N146" s="169"/>
      <c r="O146" s="153" t="str">
        <f t="shared" si="35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173"/>
      <c r="I147" s="173"/>
      <c r="J147" s="175" t="str">
        <f t="shared" si="34"/>
        <v xml:space="preserve"> </v>
      </c>
      <c r="K147" s="169">
        <v>0</v>
      </c>
      <c r="L147" s="169"/>
      <c r="M147" s="173">
        <f t="shared" si="36"/>
        <v>0</v>
      </c>
      <c r="N147" s="169"/>
      <c r="O147" s="153" t="str">
        <f t="shared" si="35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173"/>
      <c r="I148" s="173"/>
      <c r="J148" s="175" t="str">
        <f t="shared" si="34"/>
        <v xml:space="preserve"> </v>
      </c>
      <c r="K148" s="169">
        <v>0</v>
      </c>
      <c r="L148" s="169"/>
      <c r="M148" s="173">
        <f t="shared" si="36"/>
        <v>0</v>
      </c>
      <c r="N148" s="169"/>
      <c r="O148" s="153" t="str">
        <f t="shared" si="35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39">SUM(G150:G153)</f>
        <v>0</v>
      </c>
      <c r="H149" s="173">
        <f t="shared" si="39"/>
        <v>0</v>
      </c>
      <c r="I149" s="173">
        <f t="shared" ref="I149" si="40">SUM(I150:I153)</f>
        <v>0</v>
      </c>
      <c r="J149" s="175" t="str">
        <f t="shared" si="34"/>
        <v xml:space="preserve"> </v>
      </c>
      <c r="K149" s="169">
        <v>0</v>
      </c>
      <c r="L149" s="169"/>
      <c r="M149" s="173">
        <f t="shared" si="36"/>
        <v>0</v>
      </c>
      <c r="N149" s="169"/>
      <c r="O149" s="153" t="str">
        <f t="shared" si="35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173"/>
      <c r="I150" s="173"/>
      <c r="J150" s="175" t="str">
        <f t="shared" si="34"/>
        <v xml:space="preserve"> </v>
      </c>
      <c r="K150" s="169">
        <v>0</v>
      </c>
      <c r="L150" s="169"/>
      <c r="M150" s="173">
        <f t="shared" si="36"/>
        <v>0</v>
      </c>
      <c r="N150" s="169"/>
      <c r="O150" s="153" t="str">
        <f t="shared" si="35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173"/>
      <c r="I151" s="173"/>
      <c r="J151" s="175" t="str">
        <f t="shared" si="34"/>
        <v xml:space="preserve"> </v>
      </c>
      <c r="K151" s="169">
        <v>0</v>
      </c>
      <c r="L151" s="169"/>
      <c r="M151" s="173">
        <f t="shared" si="36"/>
        <v>0</v>
      </c>
      <c r="N151" s="169"/>
      <c r="O151" s="153" t="str">
        <f t="shared" si="35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173"/>
      <c r="I152" s="173"/>
      <c r="J152" s="175" t="str">
        <f t="shared" si="34"/>
        <v xml:space="preserve"> </v>
      </c>
      <c r="K152" s="169">
        <v>0</v>
      </c>
      <c r="L152" s="169"/>
      <c r="M152" s="173">
        <f t="shared" si="36"/>
        <v>0</v>
      </c>
      <c r="N152" s="169"/>
      <c r="O152" s="153" t="str">
        <f t="shared" si="35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173"/>
      <c r="I153" s="173"/>
      <c r="J153" s="175" t="str">
        <f t="shared" si="34"/>
        <v xml:space="preserve"> </v>
      </c>
      <c r="K153" s="169">
        <v>0</v>
      </c>
      <c r="L153" s="169"/>
      <c r="M153" s="173">
        <f t="shared" si="36"/>
        <v>0</v>
      </c>
      <c r="N153" s="169"/>
      <c r="O153" s="153" t="str">
        <f t="shared" si="35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41">SUM(G155:G169)</f>
        <v>0</v>
      </c>
      <c r="H154" s="173">
        <f t="shared" si="41"/>
        <v>0</v>
      </c>
      <c r="I154" s="173">
        <f t="shared" ref="I154" si="42">SUM(I155:I169)</f>
        <v>0</v>
      </c>
      <c r="J154" s="175" t="str">
        <f t="shared" si="34"/>
        <v xml:space="preserve"> </v>
      </c>
      <c r="K154" s="169">
        <v>0</v>
      </c>
      <c r="L154" s="169"/>
      <c r="M154" s="173">
        <f t="shared" si="36"/>
        <v>0</v>
      </c>
      <c r="N154" s="169"/>
      <c r="O154" s="153" t="str">
        <f t="shared" si="35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173"/>
      <c r="I155" s="173"/>
      <c r="J155" s="175" t="str">
        <f t="shared" si="34"/>
        <v xml:space="preserve"> </v>
      </c>
      <c r="K155" s="169">
        <v>0</v>
      </c>
      <c r="L155" s="169"/>
      <c r="M155" s="173">
        <f t="shared" si="36"/>
        <v>0</v>
      </c>
      <c r="N155" s="169"/>
      <c r="O155" s="153" t="str">
        <f t="shared" si="35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173"/>
      <c r="I156" s="173"/>
      <c r="J156" s="175" t="str">
        <f t="shared" si="34"/>
        <v xml:space="preserve"> </v>
      </c>
      <c r="K156" s="169">
        <v>0</v>
      </c>
      <c r="L156" s="169"/>
      <c r="M156" s="173">
        <f t="shared" si="36"/>
        <v>0</v>
      </c>
      <c r="N156" s="169"/>
      <c r="O156" s="153" t="str">
        <f t="shared" si="35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173"/>
      <c r="I157" s="173"/>
      <c r="J157" s="175" t="str">
        <f t="shared" si="34"/>
        <v xml:space="preserve"> </v>
      </c>
      <c r="K157" s="169">
        <v>0</v>
      </c>
      <c r="L157" s="169"/>
      <c r="M157" s="173">
        <f t="shared" si="36"/>
        <v>0</v>
      </c>
      <c r="N157" s="169"/>
      <c r="O157" s="153" t="str">
        <f t="shared" si="35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173"/>
      <c r="I158" s="173"/>
      <c r="J158" s="175" t="str">
        <f t="shared" si="34"/>
        <v xml:space="preserve"> </v>
      </c>
      <c r="K158" s="169">
        <v>0</v>
      </c>
      <c r="L158" s="169"/>
      <c r="M158" s="173">
        <f t="shared" si="36"/>
        <v>0</v>
      </c>
      <c r="N158" s="169"/>
      <c r="O158" s="153" t="str">
        <f t="shared" si="35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173"/>
      <c r="I159" s="173"/>
      <c r="J159" s="175" t="str">
        <f t="shared" si="34"/>
        <v xml:space="preserve"> </v>
      </c>
      <c r="K159" s="169">
        <v>0</v>
      </c>
      <c r="L159" s="169"/>
      <c r="M159" s="173">
        <f t="shared" si="36"/>
        <v>0</v>
      </c>
      <c r="N159" s="169"/>
      <c r="O159" s="153" t="str">
        <f t="shared" si="35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173"/>
      <c r="I160" s="173"/>
      <c r="J160" s="175" t="str">
        <f t="shared" si="34"/>
        <v xml:space="preserve"> </v>
      </c>
      <c r="K160" s="169">
        <v>0</v>
      </c>
      <c r="L160" s="169"/>
      <c r="M160" s="173">
        <f t="shared" si="36"/>
        <v>0</v>
      </c>
      <c r="N160" s="169"/>
      <c r="O160" s="153" t="str">
        <f t="shared" si="35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173"/>
      <c r="I161" s="173"/>
      <c r="J161" s="175" t="str">
        <f t="shared" si="34"/>
        <v xml:space="preserve"> </v>
      </c>
      <c r="K161" s="169">
        <v>0</v>
      </c>
      <c r="L161" s="169"/>
      <c r="M161" s="173">
        <f t="shared" si="36"/>
        <v>0</v>
      </c>
      <c r="N161" s="169"/>
      <c r="O161" s="153" t="str">
        <f t="shared" si="35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173"/>
      <c r="I162" s="173"/>
      <c r="J162" s="175" t="str">
        <f t="shared" si="34"/>
        <v xml:space="preserve"> </v>
      </c>
      <c r="K162" s="169">
        <v>0</v>
      </c>
      <c r="L162" s="169"/>
      <c r="M162" s="173">
        <f t="shared" si="36"/>
        <v>0</v>
      </c>
      <c r="N162" s="169"/>
      <c r="O162" s="153" t="str">
        <f t="shared" si="35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173"/>
      <c r="I163" s="173"/>
      <c r="J163" s="175" t="str">
        <f t="shared" si="34"/>
        <v xml:space="preserve"> </v>
      </c>
      <c r="K163" s="169">
        <v>0</v>
      </c>
      <c r="L163" s="169"/>
      <c r="M163" s="173">
        <f t="shared" si="36"/>
        <v>0</v>
      </c>
      <c r="N163" s="169"/>
      <c r="O163" s="153" t="str">
        <f t="shared" si="35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173"/>
      <c r="I164" s="173"/>
      <c r="J164" s="175" t="str">
        <f t="shared" si="34"/>
        <v xml:space="preserve"> </v>
      </c>
      <c r="K164" s="169">
        <v>0</v>
      </c>
      <c r="L164" s="169"/>
      <c r="M164" s="173">
        <f t="shared" si="36"/>
        <v>0</v>
      </c>
      <c r="N164" s="169"/>
      <c r="O164" s="153" t="str">
        <f t="shared" si="35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173"/>
      <c r="I165" s="173"/>
      <c r="J165" s="175" t="str">
        <f t="shared" si="34"/>
        <v xml:space="preserve"> </v>
      </c>
      <c r="K165" s="169">
        <v>0</v>
      </c>
      <c r="L165" s="169"/>
      <c r="M165" s="173">
        <f t="shared" si="36"/>
        <v>0</v>
      </c>
      <c r="N165" s="169"/>
      <c r="O165" s="153" t="str">
        <f t="shared" si="35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173"/>
      <c r="I166" s="173"/>
      <c r="J166" s="175" t="str">
        <f t="shared" si="34"/>
        <v xml:space="preserve"> </v>
      </c>
      <c r="K166" s="169">
        <v>0</v>
      </c>
      <c r="L166" s="169"/>
      <c r="M166" s="173">
        <f t="shared" si="36"/>
        <v>0</v>
      </c>
      <c r="N166" s="169"/>
      <c r="O166" s="153" t="str">
        <f t="shared" si="35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173"/>
      <c r="I167" s="173"/>
      <c r="J167" s="175" t="str">
        <f t="shared" si="34"/>
        <v xml:space="preserve"> </v>
      </c>
      <c r="K167" s="169">
        <v>0</v>
      </c>
      <c r="L167" s="169"/>
      <c r="M167" s="173">
        <f t="shared" si="36"/>
        <v>0</v>
      </c>
      <c r="N167" s="169"/>
      <c r="O167" s="153" t="str">
        <f t="shared" si="35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173"/>
      <c r="I168" s="173"/>
      <c r="J168" s="175" t="str">
        <f t="shared" si="34"/>
        <v xml:space="preserve"> </v>
      </c>
      <c r="K168" s="169">
        <v>0</v>
      </c>
      <c r="L168" s="169"/>
      <c r="M168" s="173">
        <f t="shared" si="36"/>
        <v>0</v>
      </c>
      <c r="N168" s="169"/>
      <c r="O168" s="153" t="str">
        <f t="shared" si="35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173"/>
      <c r="I169" s="173"/>
      <c r="J169" s="175" t="str">
        <f t="shared" si="34"/>
        <v xml:space="preserve"> </v>
      </c>
      <c r="K169" s="169">
        <v>0</v>
      </c>
      <c r="L169" s="169"/>
      <c r="M169" s="173">
        <f t="shared" si="36"/>
        <v>0</v>
      </c>
      <c r="N169" s="169"/>
      <c r="O169" s="153" t="str">
        <f t="shared" si="35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3">G124+G144+G149+G154</f>
        <v>0</v>
      </c>
      <c r="H170" s="174">
        <f t="shared" si="43"/>
        <v>0</v>
      </c>
      <c r="I170" s="174">
        <f t="shared" ref="I170" si="44">I124+I144+I149+I154</f>
        <v>0</v>
      </c>
      <c r="J170" s="175" t="str">
        <f t="shared" si="34"/>
        <v xml:space="preserve"> </v>
      </c>
      <c r="K170" s="169">
        <v>0</v>
      </c>
      <c r="L170" s="169"/>
      <c r="M170" s="173">
        <f t="shared" si="36"/>
        <v>0</v>
      </c>
      <c r="N170" s="169"/>
      <c r="O170" s="153" t="str">
        <f t="shared" si="35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/>
      <c r="H171" s="173"/>
      <c r="I171" s="173"/>
      <c r="J171" s="175" t="str">
        <f t="shared" si="34"/>
        <v xml:space="preserve"> </v>
      </c>
      <c r="K171" s="169">
        <v>0</v>
      </c>
      <c r="L171" s="169"/>
      <c r="M171" s="173">
        <f t="shared" si="36"/>
        <v>0</v>
      </c>
      <c r="N171" s="169"/>
      <c r="O171" s="153" t="str">
        <f t="shared" si="35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173"/>
      <c r="I172" s="173"/>
      <c r="J172" s="175" t="str">
        <f t="shared" si="34"/>
        <v xml:space="preserve"> </v>
      </c>
      <c r="K172" s="169">
        <v>0</v>
      </c>
      <c r="L172" s="169"/>
      <c r="M172" s="173">
        <f t="shared" si="36"/>
        <v>0</v>
      </c>
      <c r="N172" s="169"/>
      <c r="O172" s="153" t="str">
        <f t="shared" si="35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173"/>
      <c r="I173" s="173"/>
      <c r="J173" s="175" t="str">
        <f t="shared" si="34"/>
        <v xml:space="preserve"> </v>
      </c>
      <c r="K173" s="169">
        <v>0</v>
      </c>
      <c r="L173" s="169"/>
      <c r="M173" s="173">
        <f t="shared" si="36"/>
        <v>0</v>
      </c>
      <c r="N173" s="169"/>
      <c r="O173" s="153" t="str">
        <f t="shared" si="35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9"/>
      <c r="H174" s="173"/>
      <c r="I174" s="173"/>
      <c r="J174" s="175" t="str">
        <f t="shared" si="34"/>
        <v xml:space="preserve"> </v>
      </c>
      <c r="K174" s="169">
        <v>0</v>
      </c>
      <c r="L174" s="169"/>
      <c r="M174" s="173">
        <f t="shared" si="36"/>
        <v>0</v>
      </c>
      <c r="N174" s="169"/>
      <c r="O174" s="153" t="str">
        <f t="shared" si="35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173"/>
      <c r="I175" s="173"/>
      <c r="J175" s="175" t="str">
        <f t="shared" si="34"/>
        <v xml:space="preserve"> </v>
      </c>
      <c r="K175" s="169">
        <v>0</v>
      </c>
      <c r="L175" s="169"/>
      <c r="M175" s="173">
        <f t="shared" si="36"/>
        <v>0</v>
      </c>
      <c r="N175" s="169"/>
      <c r="O175" s="153" t="str">
        <f t="shared" si="35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173"/>
      <c r="I176" s="173"/>
      <c r="J176" s="175" t="str">
        <f t="shared" si="34"/>
        <v xml:space="preserve"> </v>
      </c>
      <c r="K176" s="169">
        <v>0</v>
      </c>
      <c r="L176" s="169"/>
      <c r="M176" s="173">
        <f t="shared" si="36"/>
        <v>0</v>
      </c>
      <c r="N176" s="169"/>
      <c r="O176" s="153" t="str">
        <f t="shared" si="35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173"/>
      <c r="I177" s="173"/>
      <c r="J177" s="175" t="str">
        <f t="shared" si="34"/>
        <v xml:space="preserve"> </v>
      </c>
      <c r="K177" s="169">
        <v>0</v>
      </c>
      <c r="L177" s="169"/>
      <c r="M177" s="173">
        <f t="shared" si="36"/>
        <v>0</v>
      </c>
      <c r="N177" s="169"/>
      <c r="O177" s="153" t="str">
        <f t="shared" si="35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173"/>
      <c r="I178" s="173"/>
      <c r="J178" s="175" t="str">
        <f t="shared" si="34"/>
        <v xml:space="preserve"> </v>
      </c>
      <c r="K178" s="169">
        <v>0</v>
      </c>
      <c r="L178" s="169"/>
      <c r="M178" s="173">
        <f t="shared" si="36"/>
        <v>0</v>
      </c>
      <c r="N178" s="169"/>
      <c r="O178" s="153" t="str">
        <f t="shared" si="35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173"/>
      <c r="I179" s="173"/>
      <c r="J179" s="175" t="str">
        <f t="shared" si="34"/>
        <v xml:space="preserve"> </v>
      </c>
      <c r="K179" s="169">
        <v>0</v>
      </c>
      <c r="L179" s="169"/>
      <c r="M179" s="173">
        <f t="shared" si="36"/>
        <v>0</v>
      </c>
      <c r="N179" s="169"/>
      <c r="O179" s="153" t="str">
        <f t="shared" si="35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173"/>
      <c r="I180" s="173"/>
      <c r="J180" s="175" t="str">
        <f t="shared" si="34"/>
        <v xml:space="preserve"> </v>
      </c>
      <c r="K180" s="169">
        <v>0</v>
      </c>
      <c r="L180" s="169"/>
      <c r="M180" s="173">
        <f t="shared" si="36"/>
        <v>0</v>
      </c>
      <c r="N180" s="169"/>
      <c r="O180" s="153" t="str">
        <f t="shared" si="35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173"/>
      <c r="I181" s="173"/>
      <c r="J181" s="175" t="str">
        <f t="shared" si="34"/>
        <v xml:space="preserve"> </v>
      </c>
      <c r="K181" s="169">
        <v>0</v>
      </c>
      <c r="L181" s="169"/>
      <c r="M181" s="173">
        <f t="shared" si="36"/>
        <v>0</v>
      </c>
      <c r="N181" s="169"/>
      <c r="O181" s="153" t="str">
        <f t="shared" si="35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173"/>
      <c r="I182" s="173"/>
      <c r="J182" s="175" t="str">
        <f t="shared" si="34"/>
        <v xml:space="preserve"> </v>
      </c>
      <c r="K182" s="169">
        <v>0</v>
      </c>
      <c r="L182" s="169"/>
      <c r="M182" s="173">
        <f t="shared" si="36"/>
        <v>0</v>
      </c>
      <c r="N182" s="169"/>
      <c r="O182" s="153" t="str">
        <f t="shared" si="35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173"/>
      <c r="I183" s="173"/>
      <c r="J183" s="175" t="str">
        <f t="shared" si="34"/>
        <v xml:space="preserve"> </v>
      </c>
      <c r="K183" s="169">
        <v>0</v>
      </c>
      <c r="L183" s="169"/>
      <c r="M183" s="173">
        <f t="shared" si="36"/>
        <v>0</v>
      </c>
      <c r="N183" s="169"/>
      <c r="O183" s="153" t="str">
        <f t="shared" si="35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45">G100+G101+G108+G115+G170+G171</f>
        <v>0</v>
      </c>
      <c r="H184" s="174">
        <f t="shared" si="45"/>
        <v>0</v>
      </c>
      <c r="I184" s="174">
        <f t="shared" ref="I184" si="46">I100+I101+I108+I115+I170+I171</f>
        <v>0</v>
      </c>
      <c r="J184" s="175" t="str">
        <f t="shared" si="34"/>
        <v xml:space="preserve"> </v>
      </c>
      <c r="K184" s="169">
        <v>0</v>
      </c>
      <c r="L184" s="169"/>
      <c r="M184" s="173">
        <f t="shared" si="36"/>
        <v>0</v>
      </c>
      <c r="N184" s="169"/>
      <c r="O184" s="153" t="str">
        <f t="shared" si="35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173"/>
      <c r="I185" s="173"/>
      <c r="J185" s="175" t="str">
        <f t="shared" si="34"/>
        <v xml:space="preserve"> </v>
      </c>
      <c r="K185" s="169">
        <v>0</v>
      </c>
      <c r="L185" s="169"/>
      <c r="M185" s="173">
        <f t="shared" si="36"/>
        <v>0</v>
      </c>
      <c r="N185" s="169"/>
      <c r="O185" s="153" t="str">
        <f t="shared" si="35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  <c r="G186" s="77"/>
      <c r="H186" s="173"/>
      <c r="I186" s="173"/>
      <c r="J186" s="175" t="str">
        <f t="shared" si="34"/>
        <v xml:space="preserve"> </v>
      </c>
      <c r="K186" s="169">
        <v>0</v>
      </c>
      <c r="L186" s="169"/>
      <c r="M186" s="173">
        <f t="shared" si="36"/>
        <v>0</v>
      </c>
      <c r="N186" s="169"/>
      <c r="O186" s="153" t="str">
        <f t="shared" si="35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173"/>
      <c r="I187" s="173"/>
      <c r="J187" s="175" t="str">
        <f t="shared" si="34"/>
        <v xml:space="preserve"> </v>
      </c>
      <c r="K187" s="169">
        <v>0</v>
      </c>
      <c r="L187" s="169"/>
      <c r="M187" s="173">
        <f t="shared" si="36"/>
        <v>0</v>
      </c>
      <c r="N187" s="169"/>
      <c r="O187" s="153" t="str">
        <f t="shared" si="35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173"/>
      <c r="I188" s="173"/>
      <c r="J188" s="175" t="str">
        <f t="shared" si="34"/>
        <v xml:space="preserve"> </v>
      </c>
      <c r="K188" s="169">
        <v>0</v>
      </c>
      <c r="L188" s="169"/>
      <c r="M188" s="173">
        <f t="shared" si="36"/>
        <v>0</v>
      </c>
      <c r="N188" s="169"/>
      <c r="O188" s="153" t="str">
        <f t="shared" si="35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G189" s="77"/>
      <c r="H189" s="173"/>
      <c r="I189" s="173"/>
      <c r="J189" s="175" t="str">
        <f t="shared" si="34"/>
        <v xml:space="preserve"> </v>
      </c>
      <c r="K189" s="169">
        <v>0</v>
      </c>
      <c r="L189" s="169"/>
      <c r="M189" s="173">
        <f t="shared" si="36"/>
        <v>0</v>
      </c>
      <c r="N189" s="169"/>
      <c r="O189" s="153" t="str">
        <f t="shared" si="35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173"/>
      <c r="I190" s="173"/>
      <c r="J190" s="175" t="str">
        <f t="shared" si="34"/>
        <v xml:space="preserve"> </v>
      </c>
      <c r="K190" s="169">
        <v>0</v>
      </c>
      <c r="L190" s="169"/>
      <c r="M190" s="173">
        <f t="shared" si="36"/>
        <v>0</v>
      </c>
      <c r="N190" s="169"/>
      <c r="O190" s="153" t="str">
        <f t="shared" si="35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173"/>
      <c r="I191" s="173"/>
      <c r="J191" s="175" t="str">
        <f t="shared" si="34"/>
        <v xml:space="preserve"> </v>
      </c>
      <c r="K191" s="169">
        <v>0</v>
      </c>
      <c r="L191" s="169"/>
      <c r="M191" s="173">
        <f t="shared" si="36"/>
        <v>0</v>
      </c>
      <c r="N191" s="169"/>
      <c r="O191" s="153" t="str">
        <f t="shared" si="35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173"/>
      <c r="I192" s="173"/>
      <c r="J192" s="175" t="str">
        <f t="shared" si="34"/>
        <v xml:space="preserve"> </v>
      </c>
      <c r="K192" s="169">
        <v>0</v>
      </c>
      <c r="L192" s="169"/>
      <c r="M192" s="173">
        <f t="shared" si="36"/>
        <v>0</v>
      </c>
      <c r="N192" s="169"/>
      <c r="O192" s="153" t="str">
        <f t="shared" si="35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173"/>
      <c r="I193" s="173"/>
      <c r="J193" s="175" t="str">
        <f t="shared" si="34"/>
        <v xml:space="preserve"> </v>
      </c>
      <c r="K193" s="169">
        <v>0</v>
      </c>
      <c r="L193" s="169"/>
      <c r="M193" s="173">
        <f t="shared" si="36"/>
        <v>0</v>
      </c>
      <c r="N193" s="169"/>
      <c r="O193" s="153" t="str">
        <f t="shared" si="35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173"/>
      <c r="I194" s="173"/>
      <c r="J194" s="175" t="str">
        <f t="shared" si="34"/>
        <v xml:space="preserve"> </v>
      </c>
      <c r="K194" s="169">
        <v>0</v>
      </c>
      <c r="L194" s="169"/>
      <c r="M194" s="173">
        <f t="shared" si="36"/>
        <v>0</v>
      </c>
      <c r="N194" s="169"/>
      <c r="O194" s="153" t="str">
        <f t="shared" si="35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173"/>
      <c r="I195" s="173"/>
      <c r="J195" s="175" t="str">
        <f t="shared" si="34"/>
        <v xml:space="preserve"> </v>
      </c>
      <c r="K195" s="169">
        <v>0</v>
      </c>
      <c r="L195" s="169"/>
      <c r="M195" s="173">
        <f t="shared" si="36"/>
        <v>0</v>
      </c>
      <c r="N195" s="169"/>
      <c r="O195" s="153" t="str">
        <f t="shared" si="35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173"/>
      <c r="I196" s="173"/>
      <c r="J196" s="175" t="str">
        <f t="shared" si="34"/>
        <v xml:space="preserve"> </v>
      </c>
      <c r="K196" s="169">
        <v>0</v>
      </c>
      <c r="L196" s="169"/>
      <c r="M196" s="173">
        <f t="shared" si="36"/>
        <v>0</v>
      </c>
      <c r="N196" s="169"/>
      <c r="O196" s="153" t="str">
        <f t="shared" si="35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173"/>
      <c r="I197" s="173"/>
      <c r="J197" s="175" t="str">
        <f t="shared" si="34"/>
        <v xml:space="preserve"> </v>
      </c>
      <c r="K197" s="169">
        <v>0</v>
      </c>
      <c r="L197" s="169"/>
      <c r="M197" s="173">
        <f t="shared" si="36"/>
        <v>0</v>
      </c>
      <c r="N197" s="169"/>
      <c r="O197" s="153" t="str">
        <f t="shared" si="35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173"/>
      <c r="I198" s="173"/>
      <c r="J198" s="175" t="str">
        <f t="shared" si="34"/>
        <v xml:space="preserve"> </v>
      </c>
      <c r="K198" s="169">
        <v>0</v>
      </c>
      <c r="L198" s="169"/>
      <c r="M198" s="173">
        <f t="shared" si="36"/>
        <v>0</v>
      </c>
      <c r="N198" s="169"/>
      <c r="O198" s="153" t="str">
        <f t="shared" si="35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173"/>
      <c r="I199" s="173"/>
      <c r="J199" s="175" t="str">
        <f t="shared" si="34"/>
        <v xml:space="preserve"> </v>
      </c>
      <c r="K199" s="169">
        <v>0</v>
      </c>
      <c r="L199" s="169"/>
      <c r="M199" s="173">
        <f t="shared" si="36"/>
        <v>0</v>
      </c>
      <c r="N199" s="169"/>
      <c r="O199" s="153" t="str">
        <f t="shared" si="35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173"/>
      <c r="I200" s="173"/>
      <c r="J200" s="175" t="str">
        <f t="shared" ref="J200:J263" si="47">IF(H200=0," ",I200/H200)</f>
        <v xml:space="preserve"> </v>
      </c>
      <c r="K200" s="169">
        <v>0</v>
      </c>
      <c r="L200" s="169"/>
      <c r="M200" s="173">
        <f t="shared" si="36"/>
        <v>0</v>
      </c>
      <c r="N200" s="169"/>
      <c r="O200" s="153" t="str">
        <f t="shared" ref="O200:O263" si="48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G201" s="77"/>
      <c r="H201" s="173"/>
      <c r="I201" s="173"/>
      <c r="J201" s="175" t="str">
        <f t="shared" si="47"/>
        <v xml:space="preserve"> </v>
      </c>
      <c r="K201" s="169">
        <v>0</v>
      </c>
      <c r="L201" s="169"/>
      <c r="M201" s="173">
        <f t="shared" ref="M201:M264" si="49">SUM(K201:L201)</f>
        <v>0</v>
      </c>
      <c r="N201" s="169"/>
      <c r="O201" s="153" t="str">
        <f t="shared" si="48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173"/>
      <c r="I202" s="173"/>
      <c r="J202" s="175" t="str">
        <f t="shared" si="47"/>
        <v xml:space="preserve"> </v>
      </c>
      <c r="K202" s="169">
        <v>0</v>
      </c>
      <c r="L202" s="169"/>
      <c r="M202" s="173">
        <f t="shared" si="49"/>
        <v>0</v>
      </c>
      <c r="N202" s="169"/>
      <c r="O202" s="153" t="str">
        <f t="shared" si="48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173"/>
      <c r="I203" s="173"/>
      <c r="J203" s="175" t="str">
        <f t="shared" si="47"/>
        <v xml:space="preserve"> </v>
      </c>
      <c r="K203" s="169">
        <v>0</v>
      </c>
      <c r="L203" s="169"/>
      <c r="M203" s="173">
        <f t="shared" si="49"/>
        <v>0</v>
      </c>
      <c r="N203" s="169"/>
      <c r="O203" s="153" t="str">
        <f t="shared" si="48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173"/>
      <c r="I204" s="173"/>
      <c r="J204" s="175" t="str">
        <f t="shared" si="47"/>
        <v xml:space="preserve"> </v>
      </c>
      <c r="K204" s="169">
        <v>0</v>
      </c>
      <c r="L204" s="169"/>
      <c r="M204" s="173">
        <f t="shared" si="49"/>
        <v>0</v>
      </c>
      <c r="N204" s="169"/>
      <c r="O204" s="153" t="str">
        <f t="shared" si="48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173"/>
      <c r="I205" s="173"/>
      <c r="J205" s="175" t="str">
        <f t="shared" si="47"/>
        <v xml:space="preserve"> </v>
      </c>
      <c r="K205" s="169">
        <v>0</v>
      </c>
      <c r="L205" s="169"/>
      <c r="M205" s="173">
        <f t="shared" si="49"/>
        <v>0</v>
      </c>
      <c r="N205" s="169"/>
      <c r="O205" s="153" t="str">
        <f t="shared" si="48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173"/>
      <c r="I206" s="173"/>
      <c r="J206" s="175" t="str">
        <f t="shared" si="47"/>
        <v xml:space="preserve"> </v>
      </c>
      <c r="K206" s="169">
        <v>0</v>
      </c>
      <c r="L206" s="169"/>
      <c r="M206" s="173">
        <f t="shared" si="49"/>
        <v>0</v>
      </c>
      <c r="N206" s="169"/>
      <c r="O206" s="153" t="str">
        <f t="shared" si="48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173"/>
      <c r="I207" s="173"/>
      <c r="J207" s="175" t="str">
        <f t="shared" si="47"/>
        <v xml:space="preserve"> </v>
      </c>
      <c r="K207" s="169">
        <v>0</v>
      </c>
      <c r="L207" s="169"/>
      <c r="M207" s="173">
        <f t="shared" si="49"/>
        <v>0</v>
      </c>
      <c r="N207" s="169"/>
      <c r="O207" s="153" t="str">
        <f t="shared" si="48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173"/>
      <c r="I208" s="173"/>
      <c r="J208" s="175" t="str">
        <f t="shared" si="47"/>
        <v xml:space="preserve"> </v>
      </c>
      <c r="K208" s="169">
        <v>0</v>
      </c>
      <c r="L208" s="169"/>
      <c r="M208" s="173">
        <f t="shared" si="49"/>
        <v>0</v>
      </c>
      <c r="N208" s="169"/>
      <c r="O208" s="153" t="str">
        <f t="shared" si="48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173"/>
      <c r="I209" s="173"/>
      <c r="J209" s="175" t="str">
        <f t="shared" si="47"/>
        <v xml:space="preserve"> </v>
      </c>
      <c r="K209" s="169">
        <v>0</v>
      </c>
      <c r="L209" s="169"/>
      <c r="M209" s="173">
        <f t="shared" si="49"/>
        <v>0</v>
      </c>
      <c r="N209" s="169"/>
      <c r="O209" s="153" t="str">
        <f t="shared" si="48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/>
      <c r="H210" s="173"/>
      <c r="I210" s="173"/>
      <c r="J210" s="175" t="str">
        <f t="shared" si="47"/>
        <v xml:space="preserve"> </v>
      </c>
      <c r="K210" s="169">
        <v>0</v>
      </c>
      <c r="L210" s="169"/>
      <c r="M210" s="173">
        <f t="shared" si="49"/>
        <v>0</v>
      </c>
      <c r="N210" s="169"/>
      <c r="O210" s="153" t="str">
        <f t="shared" si="48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/>
      <c r="H211" s="173"/>
      <c r="I211" s="173"/>
      <c r="J211" s="175" t="str">
        <f t="shared" si="47"/>
        <v xml:space="preserve"> </v>
      </c>
      <c r="K211" s="169">
        <v>0</v>
      </c>
      <c r="L211" s="169"/>
      <c r="M211" s="173">
        <f t="shared" si="49"/>
        <v>0</v>
      </c>
      <c r="N211" s="169"/>
      <c r="O211" s="153" t="str">
        <f t="shared" si="48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173"/>
      <c r="I212" s="173"/>
      <c r="J212" s="175" t="str">
        <f t="shared" si="47"/>
        <v xml:space="preserve"> </v>
      </c>
      <c r="K212" s="169">
        <v>0</v>
      </c>
      <c r="L212" s="169"/>
      <c r="M212" s="173">
        <f t="shared" si="49"/>
        <v>0</v>
      </c>
      <c r="N212" s="169"/>
      <c r="O212" s="153" t="str">
        <f t="shared" si="48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173"/>
      <c r="I213" s="173"/>
      <c r="J213" s="175" t="str">
        <f t="shared" si="47"/>
        <v xml:space="preserve"> </v>
      </c>
      <c r="K213" s="169">
        <v>0</v>
      </c>
      <c r="L213" s="169"/>
      <c r="M213" s="173">
        <f t="shared" si="49"/>
        <v>0</v>
      </c>
      <c r="N213" s="169"/>
      <c r="O213" s="153" t="str">
        <f t="shared" si="48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50">G185+G186+G189+G191+G198+G199+G200+G201+G205+G210</f>
        <v>0</v>
      </c>
      <c r="H214" s="174">
        <f t="shared" si="50"/>
        <v>0</v>
      </c>
      <c r="I214" s="174">
        <f t="shared" si="50"/>
        <v>0</v>
      </c>
      <c r="J214" s="174" t="e">
        <f t="shared" si="50"/>
        <v>#VALUE!</v>
      </c>
      <c r="K214" s="174">
        <f t="shared" si="50"/>
        <v>0</v>
      </c>
      <c r="L214" s="174">
        <f t="shared" si="50"/>
        <v>0</v>
      </c>
      <c r="M214" s="174">
        <f t="shared" si="50"/>
        <v>0</v>
      </c>
      <c r="N214" s="169"/>
      <c r="O214" s="153" t="str">
        <f t="shared" si="48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173"/>
      <c r="I215" s="173"/>
      <c r="J215" s="175" t="str">
        <f t="shared" si="47"/>
        <v xml:space="preserve"> </v>
      </c>
      <c r="K215" s="169">
        <v>0</v>
      </c>
      <c r="L215" s="169"/>
      <c r="M215" s="173">
        <f t="shared" si="49"/>
        <v>0</v>
      </c>
      <c r="N215" s="169"/>
      <c r="O215" s="153" t="str">
        <f t="shared" si="48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173"/>
      <c r="I216" s="173"/>
      <c r="J216" s="175" t="str">
        <f t="shared" si="47"/>
        <v xml:space="preserve"> </v>
      </c>
      <c r="K216" s="169">
        <v>0</v>
      </c>
      <c r="L216" s="169"/>
      <c r="M216" s="173">
        <f t="shared" si="49"/>
        <v>0</v>
      </c>
      <c r="N216" s="169"/>
      <c r="O216" s="153" t="str">
        <f t="shared" si="48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G217" s="77"/>
      <c r="H217" s="173"/>
      <c r="I217" s="173"/>
      <c r="J217" s="175" t="str">
        <f t="shared" si="47"/>
        <v xml:space="preserve"> </v>
      </c>
      <c r="K217" s="169">
        <v>0</v>
      </c>
      <c r="L217" s="169"/>
      <c r="M217" s="173">
        <f t="shared" si="49"/>
        <v>0</v>
      </c>
      <c r="N217" s="169"/>
      <c r="O217" s="153" t="str">
        <f t="shared" si="48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173"/>
      <c r="I218" s="173"/>
      <c r="J218" s="175" t="str">
        <f t="shared" si="47"/>
        <v xml:space="preserve"> </v>
      </c>
      <c r="K218" s="169">
        <v>0</v>
      </c>
      <c r="L218" s="169"/>
      <c r="M218" s="173">
        <f t="shared" si="49"/>
        <v>0</v>
      </c>
      <c r="N218" s="169"/>
      <c r="O218" s="153" t="str">
        <f t="shared" si="48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173"/>
      <c r="I219" s="173"/>
      <c r="J219" s="175" t="str">
        <f t="shared" si="47"/>
        <v xml:space="preserve"> </v>
      </c>
      <c r="K219" s="169">
        <v>0</v>
      </c>
      <c r="L219" s="169"/>
      <c r="M219" s="173">
        <f t="shared" si="49"/>
        <v>0</v>
      </c>
      <c r="N219" s="169"/>
      <c r="O219" s="153" t="str">
        <f t="shared" si="48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173"/>
      <c r="I220" s="173"/>
      <c r="J220" s="175" t="str">
        <f t="shared" si="47"/>
        <v xml:space="preserve"> </v>
      </c>
      <c r="K220" s="169">
        <v>0</v>
      </c>
      <c r="L220" s="169"/>
      <c r="M220" s="173">
        <f t="shared" si="49"/>
        <v>0</v>
      </c>
      <c r="N220" s="169"/>
      <c r="O220" s="153" t="str">
        <f t="shared" si="48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173"/>
      <c r="I221" s="173"/>
      <c r="J221" s="175" t="str">
        <f t="shared" si="47"/>
        <v xml:space="preserve"> </v>
      </c>
      <c r="K221" s="169">
        <v>0</v>
      </c>
      <c r="L221" s="169"/>
      <c r="M221" s="173">
        <f t="shared" si="49"/>
        <v>0</v>
      </c>
      <c r="N221" s="169"/>
      <c r="O221" s="153" t="str">
        <f t="shared" si="48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173"/>
      <c r="I222" s="173"/>
      <c r="J222" s="175" t="str">
        <f t="shared" si="47"/>
        <v xml:space="preserve"> </v>
      </c>
      <c r="K222" s="169">
        <v>0</v>
      </c>
      <c r="L222" s="169"/>
      <c r="M222" s="173">
        <f t="shared" si="49"/>
        <v>0</v>
      </c>
      <c r="N222" s="169"/>
      <c r="O222" s="153" t="str">
        <f t="shared" si="48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51">G215+G217+G219+G220+G222</f>
        <v>0</v>
      </c>
      <c r="H223" s="174">
        <f t="shared" si="51"/>
        <v>0</v>
      </c>
      <c r="I223" s="174">
        <f t="shared" si="51"/>
        <v>0</v>
      </c>
      <c r="J223" s="174" t="e">
        <f t="shared" si="51"/>
        <v>#VALUE!</v>
      </c>
      <c r="K223" s="174">
        <f t="shared" si="51"/>
        <v>0</v>
      </c>
      <c r="L223" s="174">
        <f t="shared" si="51"/>
        <v>0</v>
      </c>
      <c r="M223" s="173">
        <f t="shared" si="49"/>
        <v>0</v>
      </c>
      <c r="N223" s="169"/>
      <c r="O223" s="153" t="str">
        <f t="shared" si="48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173"/>
      <c r="I224" s="173"/>
      <c r="J224" s="175" t="str">
        <f t="shared" si="47"/>
        <v xml:space="preserve"> </v>
      </c>
      <c r="K224" s="169">
        <v>0</v>
      </c>
      <c r="L224" s="169"/>
      <c r="M224" s="173">
        <f t="shared" si="49"/>
        <v>0</v>
      </c>
      <c r="N224" s="169"/>
      <c r="O224" s="153" t="str">
        <f t="shared" si="48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52">SUM(G226:G235)</f>
        <v>0</v>
      </c>
      <c r="H225" s="173">
        <f t="shared" si="52"/>
        <v>0</v>
      </c>
      <c r="I225" s="173">
        <f t="shared" si="52"/>
        <v>0</v>
      </c>
      <c r="J225" s="173">
        <f t="shared" si="52"/>
        <v>0</v>
      </c>
      <c r="K225" s="173">
        <f t="shared" si="52"/>
        <v>0</v>
      </c>
      <c r="L225" s="173">
        <f t="shared" si="52"/>
        <v>0</v>
      </c>
      <c r="M225" s="173">
        <f t="shared" si="52"/>
        <v>0</v>
      </c>
      <c r="N225" s="169"/>
      <c r="O225" s="153" t="str">
        <f t="shared" si="48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173"/>
      <c r="I226" s="173"/>
      <c r="J226" s="175" t="str">
        <f t="shared" si="47"/>
        <v xml:space="preserve"> </v>
      </c>
      <c r="K226" s="169">
        <v>0</v>
      </c>
      <c r="L226" s="169"/>
      <c r="M226" s="173">
        <f t="shared" si="49"/>
        <v>0</v>
      </c>
      <c r="N226" s="169"/>
      <c r="O226" s="153" t="str">
        <f t="shared" si="48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173"/>
      <c r="I227" s="173"/>
      <c r="J227" s="175" t="str">
        <f t="shared" si="47"/>
        <v xml:space="preserve"> </v>
      </c>
      <c r="K227" s="169">
        <v>0</v>
      </c>
      <c r="L227" s="169"/>
      <c r="M227" s="173">
        <f t="shared" si="49"/>
        <v>0</v>
      </c>
      <c r="N227" s="169"/>
      <c r="O227" s="153" t="str">
        <f t="shared" si="48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173"/>
      <c r="I228" s="173"/>
      <c r="J228" s="175" t="str">
        <f t="shared" si="47"/>
        <v xml:space="preserve"> </v>
      </c>
      <c r="K228" s="169">
        <v>0</v>
      </c>
      <c r="L228" s="169"/>
      <c r="M228" s="173">
        <f t="shared" si="49"/>
        <v>0</v>
      </c>
      <c r="N228" s="169"/>
      <c r="O228" s="153" t="str">
        <f t="shared" si="48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173"/>
      <c r="I229" s="173"/>
      <c r="J229" s="175" t="str">
        <f t="shared" si="47"/>
        <v xml:space="preserve"> </v>
      </c>
      <c r="K229" s="169">
        <v>0</v>
      </c>
      <c r="L229" s="169"/>
      <c r="M229" s="173">
        <f t="shared" si="49"/>
        <v>0</v>
      </c>
      <c r="N229" s="169"/>
      <c r="O229" s="153" t="str">
        <f t="shared" si="48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173"/>
      <c r="I230" s="173"/>
      <c r="J230" s="175" t="str">
        <f t="shared" si="47"/>
        <v xml:space="preserve"> </v>
      </c>
      <c r="K230" s="169">
        <v>0</v>
      </c>
      <c r="L230" s="169"/>
      <c r="M230" s="173">
        <f t="shared" si="49"/>
        <v>0</v>
      </c>
      <c r="N230" s="169"/>
      <c r="O230" s="153" t="str">
        <f t="shared" si="48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173"/>
      <c r="I231" s="173"/>
      <c r="J231" s="175" t="str">
        <f t="shared" si="47"/>
        <v xml:space="preserve"> </v>
      </c>
      <c r="K231" s="169">
        <v>0</v>
      </c>
      <c r="L231" s="169"/>
      <c r="M231" s="173">
        <f t="shared" si="49"/>
        <v>0</v>
      </c>
      <c r="N231" s="169"/>
      <c r="O231" s="153" t="str">
        <f t="shared" si="48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173"/>
      <c r="I232" s="173"/>
      <c r="J232" s="175" t="str">
        <f t="shared" si="47"/>
        <v xml:space="preserve"> </v>
      </c>
      <c r="K232" s="169">
        <v>0</v>
      </c>
      <c r="L232" s="169"/>
      <c r="M232" s="173">
        <f t="shared" si="49"/>
        <v>0</v>
      </c>
      <c r="N232" s="169"/>
      <c r="O232" s="153" t="str">
        <f t="shared" si="48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173"/>
      <c r="I233" s="173"/>
      <c r="J233" s="175" t="str">
        <f t="shared" si="47"/>
        <v xml:space="preserve"> </v>
      </c>
      <c r="K233" s="169">
        <v>0</v>
      </c>
      <c r="L233" s="169"/>
      <c r="M233" s="173">
        <f t="shared" si="49"/>
        <v>0</v>
      </c>
      <c r="N233" s="169"/>
      <c r="O233" s="153" t="str">
        <f t="shared" si="48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173"/>
      <c r="I234" s="173"/>
      <c r="J234" s="175" t="str">
        <f t="shared" si="47"/>
        <v xml:space="preserve"> </v>
      </c>
      <c r="K234" s="169">
        <v>0</v>
      </c>
      <c r="L234" s="169"/>
      <c r="M234" s="173">
        <f t="shared" si="49"/>
        <v>0</v>
      </c>
      <c r="N234" s="198"/>
      <c r="O234" s="153" t="str">
        <f t="shared" si="48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173"/>
      <c r="I235" s="173"/>
      <c r="J235" s="175" t="str">
        <f t="shared" si="47"/>
        <v xml:space="preserve"> </v>
      </c>
      <c r="K235" s="169">
        <v>0</v>
      </c>
      <c r="L235" s="169"/>
      <c r="M235" s="173">
        <f t="shared" si="49"/>
        <v>0</v>
      </c>
      <c r="N235" s="169"/>
      <c r="O235" s="153" t="str">
        <f t="shared" si="48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53">SUM(G237:G246)</f>
        <v>0</v>
      </c>
      <c r="H236" s="173">
        <f t="shared" si="53"/>
        <v>0</v>
      </c>
      <c r="I236" s="173">
        <f t="shared" ref="I236" si="54">SUM(I237:I246)</f>
        <v>0</v>
      </c>
      <c r="J236" s="175" t="str">
        <f t="shared" si="47"/>
        <v xml:space="preserve"> </v>
      </c>
      <c r="K236" s="169">
        <v>0</v>
      </c>
      <c r="L236" s="169"/>
      <c r="M236" s="173">
        <f t="shared" si="49"/>
        <v>0</v>
      </c>
      <c r="N236" s="169"/>
      <c r="O236" s="153" t="str">
        <f t="shared" si="48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173"/>
      <c r="I237" s="173"/>
      <c r="J237" s="175" t="str">
        <f t="shared" si="47"/>
        <v xml:space="preserve"> </v>
      </c>
      <c r="K237" s="169">
        <v>0</v>
      </c>
      <c r="L237" s="169"/>
      <c r="M237" s="173">
        <f t="shared" si="49"/>
        <v>0</v>
      </c>
      <c r="N237" s="169"/>
      <c r="O237" s="153" t="str">
        <f t="shared" si="48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173"/>
      <c r="I238" s="173"/>
      <c r="J238" s="175" t="str">
        <f t="shared" si="47"/>
        <v xml:space="preserve"> </v>
      </c>
      <c r="K238" s="169">
        <v>0</v>
      </c>
      <c r="L238" s="169"/>
      <c r="M238" s="173">
        <f t="shared" si="49"/>
        <v>0</v>
      </c>
      <c r="N238" s="169"/>
      <c r="O238" s="153" t="str">
        <f t="shared" si="48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173"/>
      <c r="I239" s="173"/>
      <c r="J239" s="175" t="str">
        <f t="shared" si="47"/>
        <v xml:space="preserve"> </v>
      </c>
      <c r="K239" s="169">
        <v>0</v>
      </c>
      <c r="L239" s="169"/>
      <c r="M239" s="173">
        <f t="shared" si="49"/>
        <v>0</v>
      </c>
      <c r="N239" s="169"/>
      <c r="O239" s="153" t="str">
        <f t="shared" si="48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173"/>
      <c r="I240" s="173"/>
      <c r="J240" s="175" t="str">
        <f t="shared" si="47"/>
        <v xml:space="preserve"> </v>
      </c>
      <c r="K240" s="169">
        <v>0</v>
      </c>
      <c r="L240" s="169"/>
      <c r="M240" s="173">
        <f t="shared" si="49"/>
        <v>0</v>
      </c>
      <c r="N240" s="169"/>
      <c r="O240" s="153" t="str">
        <f t="shared" si="48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173"/>
      <c r="I241" s="173"/>
      <c r="J241" s="175" t="str">
        <f t="shared" si="47"/>
        <v xml:space="preserve"> </v>
      </c>
      <c r="K241" s="169">
        <v>0</v>
      </c>
      <c r="L241" s="169"/>
      <c r="M241" s="173">
        <f t="shared" si="49"/>
        <v>0</v>
      </c>
      <c r="N241" s="169"/>
      <c r="O241" s="153" t="str">
        <f t="shared" si="48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173"/>
      <c r="I242" s="173"/>
      <c r="J242" s="175" t="str">
        <f t="shared" si="47"/>
        <v xml:space="preserve"> </v>
      </c>
      <c r="K242" s="169">
        <v>0</v>
      </c>
      <c r="L242" s="169"/>
      <c r="M242" s="173">
        <f t="shared" si="49"/>
        <v>0</v>
      </c>
      <c r="N242" s="169"/>
      <c r="O242" s="153" t="str">
        <f t="shared" si="48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9"/>
      <c r="H243" s="173"/>
      <c r="I243" s="173"/>
      <c r="J243" s="175" t="str">
        <f t="shared" si="47"/>
        <v xml:space="preserve"> </v>
      </c>
      <c r="K243" s="169">
        <v>0</v>
      </c>
      <c r="L243" s="169"/>
      <c r="M243" s="173">
        <f t="shared" si="49"/>
        <v>0</v>
      </c>
      <c r="N243" s="169"/>
      <c r="O243" s="153" t="str">
        <f t="shared" si="48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173"/>
      <c r="I244" s="173"/>
      <c r="J244" s="175" t="str">
        <f t="shared" si="47"/>
        <v xml:space="preserve"> </v>
      </c>
      <c r="K244" s="169">
        <v>0</v>
      </c>
      <c r="L244" s="169"/>
      <c r="M244" s="173">
        <f t="shared" si="49"/>
        <v>0</v>
      </c>
      <c r="N244" s="169"/>
      <c r="O244" s="153" t="str">
        <f t="shared" si="48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173"/>
      <c r="I245" s="173"/>
      <c r="J245" s="175" t="str">
        <f t="shared" si="47"/>
        <v xml:space="preserve"> </v>
      </c>
      <c r="K245" s="169">
        <v>0</v>
      </c>
      <c r="L245" s="169"/>
      <c r="M245" s="173">
        <f t="shared" si="49"/>
        <v>0</v>
      </c>
      <c r="N245" s="169"/>
      <c r="O245" s="153" t="str">
        <f t="shared" si="48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173"/>
      <c r="I246" s="173"/>
      <c r="J246" s="175" t="str">
        <f t="shared" si="47"/>
        <v xml:space="preserve"> </v>
      </c>
      <c r="K246" s="169">
        <v>0</v>
      </c>
      <c r="L246" s="169"/>
      <c r="M246" s="173">
        <f t="shared" si="49"/>
        <v>0</v>
      </c>
      <c r="N246" s="169"/>
      <c r="O246" s="153" t="str">
        <f t="shared" si="48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55">G224+G225+G236</f>
        <v>0</v>
      </c>
      <c r="H247" s="174">
        <f t="shared" si="55"/>
        <v>0</v>
      </c>
      <c r="I247" s="174">
        <f t="shared" ref="I247" si="56">I224+I225+I236</f>
        <v>0</v>
      </c>
      <c r="J247" s="175" t="str">
        <f t="shared" si="47"/>
        <v xml:space="preserve"> </v>
      </c>
      <c r="K247" s="169">
        <v>0</v>
      </c>
      <c r="L247" s="169"/>
      <c r="M247" s="173">
        <f t="shared" si="49"/>
        <v>0</v>
      </c>
      <c r="N247" s="169"/>
      <c r="O247" s="153" t="str">
        <f t="shared" si="48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75" t="str">
        <f t="shared" si="47"/>
        <v xml:space="preserve"> </v>
      </c>
      <c r="K248" s="169">
        <v>0</v>
      </c>
      <c r="L248" s="169"/>
      <c r="M248" s="173">
        <f t="shared" si="49"/>
        <v>0</v>
      </c>
      <c r="N248" s="169"/>
      <c r="O248" s="153" t="str">
        <f t="shared" si="48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57">SUM(G250:G259)</f>
        <v>0</v>
      </c>
      <c r="H249" s="173">
        <f t="shared" si="57"/>
        <v>0</v>
      </c>
      <c r="I249" s="173">
        <f t="shared" ref="I249" si="58">SUM(I250:I259)</f>
        <v>0</v>
      </c>
      <c r="J249" s="175" t="str">
        <f t="shared" si="47"/>
        <v xml:space="preserve"> </v>
      </c>
      <c r="K249" s="169">
        <v>0</v>
      </c>
      <c r="L249" s="169"/>
      <c r="M249" s="173">
        <f t="shared" si="49"/>
        <v>0</v>
      </c>
      <c r="N249" s="169"/>
      <c r="O249" s="153" t="str">
        <f t="shared" si="48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173"/>
      <c r="I250" s="173"/>
      <c r="J250" s="175" t="str">
        <f t="shared" si="47"/>
        <v xml:space="preserve"> </v>
      </c>
      <c r="K250" s="169">
        <v>0</v>
      </c>
      <c r="L250" s="169"/>
      <c r="M250" s="173">
        <f t="shared" si="49"/>
        <v>0</v>
      </c>
      <c r="N250" s="169"/>
      <c r="O250" s="153" t="str">
        <f t="shared" si="48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173"/>
      <c r="I251" s="173"/>
      <c r="J251" s="175" t="str">
        <f t="shared" si="47"/>
        <v xml:space="preserve"> </v>
      </c>
      <c r="K251" s="169">
        <v>0</v>
      </c>
      <c r="L251" s="169"/>
      <c r="M251" s="173">
        <f t="shared" si="49"/>
        <v>0</v>
      </c>
      <c r="N251" s="169"/>
      <c r="O251" s="153" t="str">
        <f t="shared" si="48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173"/>
      <c r="I252" s="173"/>
      <c r="J252" s="175" t="str">
        <f t="shared" si="47"/>
        <v xml:space="preserve"> </v>
      </c>
      <c r="K252" s="169">
        <v>0</v>
      </c>
      <c r="L252" s="169"/>
      <c r="M252" s="173">
        <f t="shared" si="49"/>
        <v>0</v>
      </c>
      <c r="N252" s="169"/>
      <c r="O252" s="153" t="str">
        <f t="shared" si="48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173"/>
      <c r="I253" s="173"/>
      <c r="J253" s="175" t="str">
        <f t="shared" si="47"/>
        <v xml:space="preserve"> </v>
      </c>
      <c r="K253" s="169">
        <v>0</v>
      </c>
      <c r="L253" s="169"/>
      <c r="M253" s="173">
        <f t="shared" si="49"/>
        <v>0</v>
      </c>
      <c r="N253" s="169"/>
      <c r="O253" s="153" t="str">
        <f t="shared" si="48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173"/>
      <c r="I254" s="173"/>
      <c r="J254" s="175" t="str">
        <f t="shared" si="47"/>
        <v xml:space="preserve"> </v>
      </c>
      <c r="K254" s="169">
        <v>0</v>
      </c>
      <c r="L254" s="169"/>
      <c r="M254" s="173">
        <f t="shared" si="49"/>
        <v>0</v>
      </c>
      <c r="N254" s="169"/>
      <c r="O254" s="153" t="str">
        <f t="shared" si="48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173"/>
      <c r="I255" s="173"/>
      <c r="J255" s="175" t="str">
        <f t="shared" si="47"/>
        <v xml:space="preserve"> </v>
      </c>
      <c r="K255" s="169">
        <v>0</v>
      </c>
      <c r="L255" s="169"/>
      <c r="M255" s="173">
        <f t="shared" si="49"/>
        <v>0</v>
      </c>
      <c r="N255" s="169"/>
      <c r="O255" s="153" t="str">
        <f t="shared" si="48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173"/>
      <c r="I256" s="173"/>
      <c r="J256" s="175" t="str">
        <f t="shared" si="47"/>
        <v xml:space="preserve"> </v>
      </c>
      <c r="K256" s="169">
        <v>0</v>
      </c>
      <c r="L256" s="169"/>
      <c r="M256" s="173">
        <f t="shared" si="49"/>
        <v>0</v>
      </c>
      <c r="N256" s="169"/>
      <c r="O256" s="153" t="str">
        <f t="shared" si="48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173"/>
      <c r="I257" s="173"/>
      <c r="J257" s="175" t="str">
        <f t="shared" si="47"/>
        <v xml:space="preserve"> </v>
      </c>
      <c r="K257" s="169">
        <v>0</v>
      </c>
      <c r="L257" s="169"/>
      <c r="M257" s="173">
        <f t="shared" si="49"/>
        <v>0</v>
      </c>
      <c r="N257" s="169"/>
      <c r="O257" s="153" t="str">
        <f t="shared" si="48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173"/>
      <c r="I258" s="173"/>
      <c r="J258" s="175" t="str">
        <f t="shared" si="47"/>
        <v xml:space="preserve"> </v>
      </c>
      <c r="K258" s="169">
        <v>0</v>
      </c>
      <c r="L258" s="169"/>
      <c r="M258" s="173">
        <f t="shared" si="49"/>
        <v>0</v>
      </c>
      <c r="N258" s="169"/>
      <c r="O258" s="153" t="str">
        <f t="shared" si="48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173"/>
      <c r="I259" s="173"/>
      <c r="J259" s="175" t="str">
        <f t="shared" si="47"/>
        <v xml:space="preserve"> </v>
      </c>
      <c r="K259" s="169">
        <v>0</v>
      </c>
      <c r="L259" s="169"/>
      <c r="M259" s="173">
        <f t="shared" si="49"/>
        <v>0</v>
      </c>
      <c r="N259" s="169"/>
      <c r="O259" s="153" t="str">
        <f t="shared" si="48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59">SUM(G261:G270)</f>
        <v>0</v>
      </c>
      <c r="H260" s="173">
        <f t="shared" si="59"/>
        <v>0</v>
      </c>
      <c r="I260" s="173">
        <f t="shared" ref="I260" si="60">SUM(I261:I270)</f>
        <v>0</v>
      </c>
      <c r="J260" s="175" t="str">
        <f t="shared" si="47"/>
        <v xml:space="preserve"> </v>
      </c>
      <c r="K260" s="169">
        <v>0</v>
      </c>
      <c r="L260" s="169"/>
      <c r="M260" s="173">
        <f t="shared" si="49"/>
        <v>0</v>
      </c>
      <c r="N260" s="169"/>
      <c r="O260" s="153" t="str">
        <f t="shared" si="48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173"/>
      <c r="I261" s="173"/>
      <c r="J261" s="175" t="str">
        <f t="shared" si="47"/>
        <v xml:space="preserve"> </v>
      </c>
      <c r="K261" s="169">
        <v>0</v>
      </c>
      <c r="L261" s="169"/>
      <c r="M261" s="173">
        <f t="shared" si="49"/>
        <v>0</v>
      </c>
      <c r="N261" s="169"/>
      <c r="O261" s="153" t="str">
        <f t="shared" si="48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173"/>
      <c r="I262" s="173"/>
      <c r="J262" s="175" t="str">
        <f t="shared" si="47"/>
        <v xml:space="preserve"> </v>
      </c>
      <c r="K262" s="169">
        <v>0</v>
      </c>
      <c r="L262" s="169"/>
      <c r="M262" s="173">
        <f t="shared" si="49"/>
        <v>0</v>
      </c>
      <c r="N262" s="169"/>
      <c r="O262" s="153" t="str">
        <f t="shared" si="48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173"/>
      <c r="I263" s="173"/>
      <c r="J263" s="175" t="str">
        <f t="shared" si="47"/>
        <v xml:space="preserve"> </v>
      </c>
      <c r="K263" s="169">
        <v>0</v>
      </c>
      <c r="L263" s="169"/>
      <c r="M263" s="173">
        <f t="shared" si="49"/>
        <v>0</v>
      </c>
      <c r="N263" s="169"/>
      <c r="O263" s="153" t="str">
        <f t="shared" si="48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173"/>
      <c r="I264" s="173"/>
      <c r="J264" s="175" t="str">
        <f t="shared" ref="J264:J272" si="61">IF(H264=0," ",I264/H264)</f>
        <v xml:space="preserve"> </v>
      </c>
      <c r="K264" s="169">
        <v>0</v>
      </c>
      <c r="L264" s="169"/>
      <c r="M264" s="173">
        <f t="shared" si="49"/>
        <v>0</v>
      </c>
      <c r="N264" s="169"/>
      <c r="O264" s="153" t="str">
        <f t="shared" ref="O264:O272" si="62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173"/>
      <c r="I265" s="173"/>
      <c r="J265" s="175" t="str">
        <f t="shared" si="61"/>
        <v xml:space="preserve"> </v>
      </c>
      <c r="K265" s="169">
        <v>0</v>
      </c>
      <c r="L265" s="169"/>
      <c r="M265" s="173">
        <f t="shared" ref="M265:M272" si="63">SUM(K265:L265)</f>
        <v>0</v>
      </c>
      <c r="N265" s="169"/>
      <c r="O265" s="153" t="str">
        <f t="shared" si="62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173"/>
      <c r="I266" s="173"/>
      <c r="J266" s="175" t="str">
        <f t="shared" si="61"/>
        <v xml:space="preserve"> </v>
      </c>
      <c r="K266" s="169">
        <v>0</v>
      </c>
      <c r="L266" s="169"/>
      <c r="M266" s="173">
        <f t="shared" si="63"/>
        <v>0</v>
      </c>
      <c r="N266" s="169"/>
      <c r="O266" s="153" t="str">
        <f t="shared" si="62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173"/>
      <c r="I267" s="173"/>
      <c r="J267" s="175" t="str">
        <f t="shared" si="61"/>
        <v xml:space="preserve"> </v>
      </c>
      <c r="K267" s="169">
        <v>0</v>
      </c>
      <c r="L267" s="169"/>
      <c r="M267" s="173">
        <f t="shared" si="63"/>
        <v>0</v>
      </c>
      <c r="N267" s="169"/>
      <c r="O267" s="153" t="str">
        <f t="shared" si="62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173"/>
      <c r="I268" s="173"/>
      <c r="J268" s="175" t="str">
        <f t="shared" si="61"/>
        <v xml:space="preserve"> </v>
      </c>
      <c r="K268" s="169">
        <v>0</v>
      </c>
      <c r="L268" s="169"/>
      <c r="M268" s="173">
        <f t="shared" si="63"/>
        <v>0</v>
      </c>
      <c r="N268" s="169"/>
      <c r="O268" s="153" t="str">
        <f t="shared" si="62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173"/>
      <c r="I269" s="173"/>
      <c r="J269" s="175" t="str">
        <f t="shared" si="61"/>
        <v xml:space="preserve"> </v>
      </c>
      <c r="K269" s="169">
        <v>0</v>
      </c>
      <c r="L269" s="169"/>
      <c r="M269" s="173">
        <f t="shared" si="63"/>
        <v>0</v>
      </c>
      <c r="N269" s="169"/>
      <c r="O269" s="153" t="str">
        <f t="shared" si="62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173"/>
      <c r="I270" s="173"/>
      <c r="J270" s="175" t="str">
        <f t="shared" si="61"/>
        <v xml:space="preserve"> </v>
      </c>
      <c r="K270" s="169">
        <v>0</v>
      </c>
      <c r="L270" s="169"/>
      <c r="M270" s="173">
        <f t="shared" si="63"/>
        <v>0</v>
      </c>
      <c r="N270" s="169"/>
      <c r="O270" s="153" t="str">
        <f t="shared" si="62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64">G248+G249+G260</f>
        <v>0</v>
      </c>
      <c r="H271" s="174">
        <f t="shared" si="64"/>
        <v>0</v>
      </c>
      <c r="I271" s="174">
        <f t="shared" ref="I271" si="65">I248+I249+I260</f>
        <v>0</v>
      </c>
      <c r="J271" s="175" t="str">
        <f t="shared" si="61"/>
        <v xml:space="preserve"> </v>
      </c>
      <c r="K271" s="169">
        <v>0</v>
      </c>
      <c r="L271" s="169"/>
      <c r="M271" s="173">
        <f t="shared" si="63"/>
        <v>0</v>
      </c>
      <c r="N271" s="169"/>
      <c r="O271" s="153" t="str">
        <f t="shared" si="62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0</v>
      </c>
      <c r="G272" s="78">
        <f t="shared" ref="G272:H272" si="66">G50+G86+G184+G214+G223+G247+G271</f>
        <v>17898</v>
      </c>
      <c r="H272" s="174">
        <f t="shared" si="66"/>
        <v>17898</v>
      </c>
      <c r="I272" s="174">
        <f t="shared" ref="I272" si="67">I50+I86+I184+I214+I223+I247+I271</f>
        <v>17898</v>
      </c>
      <c r="J272" s="175">
        <f t="shared" si="61"/>
        <v>1</v>
      </c>
      <c r="K272" s="169">
        <v>0</v>
      </c>
      <c r="L272" s="169"/>
      <c r="M272" s="173">
        <f t="shared" si="63"/>
        <v>0</v>
      </c>
      <c r="N272" s="169"/>
      <c r="O272" s="153" t="str">
        <f t="shared" si="62"/>
        <v xml:space="preserve"> </v>
      </c>
    </row>
    <row r="274" spans="1:15" ht="25.5" hidden="1" customHeight="1" x14ac:dyDescent="0.2">
      <c r="A274" s="210" t="s">
        <v>0</v>
      </c>
      <c r="B274" s="210"/>
      <c r="C274" s="211" t="s">
        <v>1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</row>
    <row r="275" spans="1:15" hidden="1" x14ac:dyDescent="0.2">
      <c r="A275" s="210"/>
      <c r="B275" s="210"/>
      <c r="C275" s="212"/>
      <c r="D275" s="214"/>
      <c r="E275" s="22"/>
      <c r="F275" s="210"/>
      <c r="G275" s="210"/>
      <c r="H275" s="210"/>
    </row>
    <row r="276" spans="1:15" hidden="1" x14ac:dyDescent="0.2">
      <c r="A276" s="209" t="s">
        <v>3</v>
      </c>
      <c r="B276" s="209"/>
      <c r="C276" s="149" t="s">
        <v>4</v>
      </c>
      <c r="D276" s="149" t="s">
        <v>5</v>
      </c>
      <c r="E276" s="54"/>
      <c r="F276" s="146" t="s">
        <v>513</v>
      </c>
      <c r="G276" s="146" t="s">
        <v>857</v>
      </c>
      <c r="H276" s="146" t="s">
        <v>858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58"/>
      <c r="H277" s="58"/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58"/>
      <c r="H278" s="58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58"/>
      <c r="H279" s="58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58"/>
      <c r="H280" s="58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58"/>
      <c r="H281" s="58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58"/>
      <c r="H282" s="58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58"/>
      <c r="H283" s="58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58"/>
      <c r="H284" s="58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58"/>
      <c r="H285" s="58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58"/>
      <c r="H286" s="58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58"/>
      <c r="H287" s="58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58"/>
      <c r="H288" s="58"/>
    </row>
    <row r="289" spans="1:14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58"/>
      <c r="H289" s="58"/>
    </row>
    <row r="290" spans="1:14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58"/>
      <c r="H290" s="58"/>
    </row>
    <row r="291" spans="1:14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59">
        <f t="shared" ref="G291:L291" si="68">SUM(G277:G289)</f>
        <v>0</v>
      </c>
      <c r="H291" s="59">
        <f t="shared" si="68"/>
        <v>0</v>
      </c>
      <c r="I291" s="59">
        <f t="shared" si="68"/>
        <v>0</v>
      </c>
      <c r="J291" s="59">
        <f t="shared" si="68"/>
        <v>0</v>
      </c>
      <c r="K291" s="59">
        <f t="shared" si="68"/>
        <v>0</v>
      </c>
      <c r="L291" s="59">
        <f t="shared" si="68"/>
        <v>0</v>
      </c>
    </row>
    <row r="292" spans="1:14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58"/>
      <c r="H292" s="58"/>
    </row>
    <row r="293" spans="1:14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58"/>
      <c r="H293" s="58"/>
    </row>
    <row r="294" spans="1:14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58"/>
      <c r="H294" s="58"/>
    </row>
    <row r="295" spans="1:14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69">SUM(G292:G294)</f>
        <v>0</v>
      </c>
      <c r="H295" s="59">
        <f t="shared" si="69"/>
        <v>0</v>
      </c>
      <c r="I295" s="59">
        <f t="shared" ref="I295:N295" si="70">SUM(I292:I294)</f>
        <v>0</v>
      </c>
      <c r="J295" s="59">
        <f t="shared" si="70"/>
        <v>0</v>
      </c>
      <c r="K295" s="59">
        <f t="shared" si="70"/>
        <v>0</v>
      </c>
      <c r="L295" s="59">
        <f t="shared" si="70"/>
        <v>0</v>
      </c>
      <c r="M295" s="59">
        <f t="shared" si="70"/>
        <v>0</v>
      </c>
      <c r="N295" s="59">
        <f t="shared" si="70"/>
        <v>0</v>
      </c>
    </row>
    <row r="296" spans="1:14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0</v>
      </c>
      <c r="G296" s="59">
        <f t="shared" ref="G296:H296" si="71">G291+G295</f>
        <v>0</v>
      </c>
      <c r="H296" s="59">
        <f t="shared" si="71"/>
        <v>0</v>
      </c>
      <c r="I296" s="59">
        <f t="shared" ref="I296:N296" si="72">I291+I295</f>
        <v>0</v>
      </c>
      <c r="J296" s="59">
        <f t="shared" si="72"/>
        <v>0</v>
      </c>
      <c r="K296" s="59">
        <f t="shared" si="72"/>
        <v>0</v>
      </c>
      <c r="L296" s="59">
        <f t="shared" si="72"/>
        <v>0</v>
      </c>
      <c r="M296" s="59">
        <f t="shared" si="72"/>
        <v>0</v>
      </c>
      <c r="N296" s="59">
        <f t="shared" si="72"/>
        <v>0</v>
      </c>
    </row>
    <row r="297" spans="1:14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0</v>
      </c>
      <c r="G297" s="59">
        <f t="shared" ref="G297:H297" si="73">SUM(G298:G304)</f>
        <v>0</v>
      </c>
      <c r="H297" s="59">
        <f t="shared" si="73"/>
        <v>0</v>
      </c>
      <c r="I297" s="59">
        <f t="shared" ref="I297:N297" si="74">SUM(I298:I304)</f>
        <v>0</v>
      </c>
      <c r="J297" s="59">
        <f t="shared" si="74"/>
        <v>0</v>
      </c>
      <c r="K297" s="59">
        <f t="shared" si="74"/>
        <v>0</v>
      </c>
      <c r="L297" s="59">
        <f t="shared" si="74"/>
        <v>0</v>
      </c>
      <c r="M297" s="59">
        <f t="shared" si="74"/>
        <v>0</v>
      </c>
      <c r="N297" s="59">
        <f t="shared" si="74"/>
        <v>0</v>
      </c>
    </row>
    <row r="298" spans="1:14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/>
      <c r="G298" s="58"/>
      <c r="H298" s="58"/>
    </row>
    <row r="299" spans="1:14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58"/>
      <c r="H299" s="58"/>
    </row>
    <row r="300" spans="1:14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58"/>
      <c r="H300" s="58"/>
    </row>
    <row r="301" spans="1:14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58"/>
      <c r="H301" s="58"/>
    </row>
    <row r="302" spans="1:14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58"/>
      <c r="H302" s="58"/>
    </row>
    <row r="303" spans="1:14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58"/>
      <c r="H303" s="58"/>
    </row>
    <row r="304" spans="1:14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58"/>
      <c r="H304" s="58"/>
    </row>
    <row r="305" spans="1:13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58"/>
      <c r="H305" s="58"/>
    </row>
    <row r="306" spans="1:13" hidden="1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58"/>
      <c r="H306" s="58"/>
    </row>
    <row r="307" spans="1:13" hidden="1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58"/>
    </row>
    <row r="308" spans="1:13" hidden="1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59">
        <f t="shared" ref="G308:M308" si="75">SUM(G305:G307)</f>
        <v>0</v>
      </c>
      <c r="H308" s="59">
        <f t="shared" si="75"/>
        <v>0</v>
      </c>
      <c r="I308" s="59">
        <f t="shared" si="75"/>
        <v>0</v>
      </c>
      <c r="J308" s="59">
        <f t="shared" si="75"/>
        <v>0</v>
      </c>
      <c r="K308" s="59">
        <f t="shared" si="75"/>
        <v>0</v>
      </c>
      <c r="L308" s="59">
        <f t="shared" si="75"/>
        <v>0</v>
      </c>
      <c r="M308" s="59">
        <f t="shared" si="75"/>
        <v>0</v>
      </c>
    </row>
    <row r="309" spans="1:13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58"/>
      <c r="H309" s="58"/>
    </row>
    <row r="310" spans="1:13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58"/>
      <c r="H310" s="58"/>
    </row>
    <row r="311" spans="1:13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76">SUM(G309:G310)</f>
        <v>0</v>
      </c>
      <c r="H311" s="59">
        <f t="shared" si="76"/>
        <v>0</v>
      </c>
      <c r="I311" s="59">
        <f t="shared" si="76"/>
        <v>0</v>
      </c>
      <c r="J311" s="59">
        <f t="shared" si="76"/>
        <v>0</v>
      </c>
      <c r="K311" s="59">
        <f t="shared" si="76"/>
        <v>0</v>
      </c>
      <c r="L311" s="59">
        <f t="shared" si="76"/>
        <v>0</v>
      </c>
      <c r="M311" s="59">
        <f t="shared" si="76"/>
        <v>0</v>
      </c>
    </row>
    <row r="312" spans="1:13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58"/>
      <c r="H312" s="58"/>
    </row>
    <row r="313" spans="1:13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58"/>
    </row>
    <row r="314" spans="1:13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/>
      <c r="H314" s="58"/>
    </row>
    <row r="315" spans="1:13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58"/>
    </row>
    <row r="316" spans="1:13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58"/>
      <c r="H316" s="58"/>
    </row>
    <row r="317" spans="1:13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60"/>
    </row>
    <row r="318" spans="1:13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58"/>
    </row>
    <row r="319" spans="1:13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58"/>
    </row>
    <row r="320" spans="1:13" hidden="1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58"/>
      <c r="H320" s="58"/>
    </row>
    <row r="321" spans="1:13" hidden="1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58"/>
    </row>
    <row r="322" spans="1:13" hidden="1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0</v>
      </c>
      <c r="G322" s="59">
        <f t="shared" ref="G322:M322" si="77">SUM(G312:G320)</f>
        <v>0</v>
      </c>
      <c r="H322" s="59">
        <f t="shared" si="77"/>
        <v>0</v>
      </c>
      <c r="I322" s="59">
        <f t="shared" si="77"/>
        <v>0</v>
      </c>
      <c r="J322" s="59">
        <f t="shared" si="77"/>
        <v>0</v>
      </c>
      <c r="K322" s="59">
        <f t="shared" si="77"/>
        <v>0</v>
      </c>
      <c r="L322" s="59">
        <f t="shared" si="77"/>
        <v>0</v>
      </c>
      <c r="M322" s="59">
        <f t="shared" si="77"/>
        <v>0</v>
      </c>
    </row>
    <row r="323" spans="1:13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58"/>
    </row>
    <row r="324" spans="1:13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58"/>
    </row>
    <row r="325" spans="1:13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78">SUM(G323:G324)</f>
        <v>0</v>
      </c>
      <c r="H325" s="59">
        <f t="shared" si="78"/>
        <v>0</v>
      </c>
      <c r="I325" s="59">
        <f t="shared" si="78"/>
        <v>0</v>
      </c>
      <c r="J325" s="59">
        <f t="shared" si="78"/>
        <v>0</v>
      </c>
      <c r="K325" s="59">
        <f t="shared" si="78"/>
        <v>0</v>
      </c>
      <c r="L325" s="59">
        <f t="shared" si="78"/>
        <v>0</v>
      </c>
      <c r="M325" s="59">
        <f t="shared" si="78"/>
        <v>0</v>
      </c>
    </row>
    <row r="326" spans="1:13" hidden="1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/>
      <c r="G326" s="58"/>
      <c r="H326" s="58"/>
    </row>
    <row r="327" spans="1:13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58"/>
    </row>
    <row r="328" spans="1:13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58"/>
    </row>
    <row r="329" spans="1:13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58"/>
    </row>
    <row r="330" spans="1:13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58"/>
    </row>
    <row r="331" spans="1:13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58"/>
    </row>
    <row r="332" spans="1:13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58"/>
    </row>
    <row r="333" spans="1:13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58"/>
    </row>
    <row r="334" spans="1:13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58"/>
    </row>
    <row r="335" spans="1:13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58"/>
    </row>
    <row r="336" spans="1:13" ht="25.5" hidden="1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0</v>
      </c>
      <c r="G336" s="59">
        <f t="shared" ref="G336" si="79">G326+G327+G328+G331+G335</f>
        <v>0</v>
      </c>
      <c r="H336" s="59">
        <f>H326+H327+H328+H331+H335</f>
        <v>0</v>
      </c>
      <c r="I336" s="59">
        <f t="shared" ref="I336:M336" si="80">I326+I327+I328+I331+I335</f>
        <v>0</v>
      </c>
      <c r="J336" s="59">
        <f t="shared" si="80"/>
        <v>0</v>
      </c>
      <c r="K336" s="59">
        <f t="shared" si="80"/>
        <v>0</v>
      </c>
      <c r="L336" s="59">
        <f t="shared" si="80"/>
        <v>0</v>
      </c>
      <c r="M336" s="59">
        <f t="shared" si="80"/>
        <v>0</v>
      </c>
    </row>
    <row r="337" spans="1:13" hidden="1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0</v>
      </c>
      <c r="G337" s="59">
        <f t="shared" ref="G337:H337" si="81">G308+G311+G322+G325+G336</f>
        <v>0</v>
      </c>
      <c r="H337" s="59">
        <f t="shared" si="81"/>
        <v>0</v>
      </c>
      <c r="I337" s="59">
        <f t="shared" ref="I337:M337" si="82">I308+I311+I322+I325+I336</f>
        <v>0</v>
      </c>
      <c r="J337" s="59">
        <f t="shared" si="82"/>
        <v>0</v>
      </c>
      <c r="K337" s="59">
        <f t="shared" si="82"/>
        <v>0</v>
      </c>
      <c r="L337" s="59">
        <f t="shared" si="82"/>
        <v>0</v>
      </c>
      <c r="M337" s="59">
        <f t="shared" si="82"/>
        <v>0</v>
      </c>
    </row>
    <row r="338" spans="1:13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61"/>
    </row>
    <row r="339" spans="1:13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83">SUM(G340:G355)</f>
        <v>0</v>
      </c>
      <c r="H339" s="61">
        <f t="shared" si="83"/>
        <v>0</v>
      </c>
    </row>
    <row r="340" spans="1:13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61"/>
    </row>
    <row r="341" spans="1:13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61"/>
    </row>
    <row r="342" spans="1:13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61"/>
    </row>
    <row r="343" spans="1:13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61"/>
    </row>
    <row r="344" spans="1:13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61"/>
    </row>
    <row r="345" spans="1:13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61"/>
    </row>
    <row r="346" spans="1:13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61"/>
    </row>
    <row r="347" spans="1:13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61"/>
    </row>
    <row r="348" spans="1:13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61"/>
    </row>
    <row r="349" spans="1:13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61"/>
    </row>
    <row r="350" spans="1:13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61"/>
    </row>
    <row r="351" spans="1:13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61"/>
    </row>
    <row r="352" spans="1:13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61"/>
    </row>
    <row r="353" spans="1:8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61"/>
    </row>
    <row r="354" spans="1:8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61"/>
    </row>
    <row r="355" spans="1:8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61"/>
    </row>
    <row r="356" spans="1:8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62"/>
    </row>
    <row r="357" spans="1:8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61"/>
    </row>
    <row r="358" spans="1:8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61"/>
    </row>
    <row r="359" spans="1:8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61"/>
    </row>
    <row r="360" spans="1:8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84">SUM(G361:G369)</f>
        <v>0</v>
      </c>
      <c r="H360" s="61">
        <f t="shared" si="84"/>
        <v>0</v>
      </c>
    </row>
    <row r="361" spans="1:8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58"/>
    </row>
    <row r="362" spans="1:8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61"/>
    </row>
    <row r="363" spans="1:8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61"/>
    </row>
    <row r="364" spans="1:8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61"/>
    </row>
    <row r="365" spans="1:8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61"/>
    </row>
    <row r="366" spans="1:8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61"/>
    </row>
    <row r="367" spans="1:8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61"/>
    </row>
    <row r="368" spans="1:8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61"/>
    </row>
    <row r="369" spans="1:8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61"/>
    </row>
    <row r="370" spans="1:8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85">SUM(G371:G379)</f>
        <v>0</v>
      </c>
      <c r="H370" s="63">
        <f t="shared" si="85"/>
        <v>0</v>
      </c>
    </row>
    <row r="371" spans="1:8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61"/>
    </row>
    <row r="372" spans="1:8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61"/>
    </row>
    <row r="373" spans="1:8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61"/>
    </row>
    <row r="374" spans="1:8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61"/>
    </row>
    <row r="375" spans="1:8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61"/>
    </row>
    <row r="376" spans="1:8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61"/>
    </row>
    <row r="377" spans="1:8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61"/>
    </row>
    <row r="378" spans="1:8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61"/>
    </row>
    <row r="379" spans="1:8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61"/>
    </row>
    <row r="380" spans="1:8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86">SUM(G381:G386)</f>
        <v>0</v>
      </c>
      <c r="H380" s="61">
        <f t="shared" si="86"/>
        <v>0</v>
      </c>
    </row>
    <row r="381" spans="1:8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61"/>
    </row>
    <row r="382" spans="1:8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61"/>
    </row>
    <row r="383" spans="1:8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61"/>
    </row>
    <row r="384" spans="1:8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61"/>
    </row>
    <row r="385" spans="1:8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61"/>
    </row>
    <row r="386" spans="1:8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63"/>
    </row>
    <row r="387" spans="1:8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61"/>
    </row>
    <row r="388" spans="1:8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61"/>
    </row>
    <row r="389" spans="1:8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61"/>
    </row>
    <row r="390" spans="1:8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61"/>
    </row>
    <row r="391" spans="1:8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61"/>
    </row>
    <row r="392" spans="1:8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61"/>
    </row>
    <row r="393" spans="1:8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61"/>
    </row>
    <row r="394" spans="1:8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61"/>
    </row>
    <row r="395" spans="1:8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61"/>
    </row>
    <row r="396" spans="1:8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61"/>
    </row>
    <row r="397" spans="1:8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61"/>
    </row>
    <row r="398" spans="1:8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61"/>
    </row>
    <row r="399" spans="1:8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61"/>
    </row>
    <row r="400" spans="1:8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61"/>
    </row>
    <row r="401" spans="1:8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61"/>
    </row>
    <row r="402" spans="1:8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61"/>
    </row>
    <row r="403" spans="1:8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61"/>
    </row>
    <row r="404" spans="1:8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61"/>
    </row>
    <row r="405" spans="1:8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61"/>
    </row>
    <row r="406" spans="1:8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61"/>
    </row>
    <row r="407" spans="1:8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61"/>
    </row>
    <row r="408" spans="1:8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61"/>
    </row>
    <row r="409" spans="1:8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61"/>
    </row>
    <row r="410" spans="1:8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61"/>
    </row>
    <row r="411" spans="1:8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61"/>
    </row>
    <row r="412" spans="1:8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61"/>
    </row>
    <row r="413" spans="1:8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61"/>
    </row>
    <row r="414" spans="1:8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61"/>
    </row>
    <row r="415" spans="1:8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61"/>
    </row>
    <row r="416" spans="1:8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87">G338+G339+G356+G360+G370+G380+G387+G390</f>
        <v>0</v>
      </c>
      <c r="H416" s="64">
        <f t="shared" si="87"/>
        <v>0</v>
      </c>
    </row>
    <row r="417" spans="1:8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61"/>
    </row>
    <row r="418" spans="1:8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61"/>
    </row>
    <row r="419" spans="1:8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61"/>
    </row>
    <row r="420" spans="1:8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61"/>
    </row>
    <row r="421" spans="1:8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88">SUM(G422:G431)</f>
        <v>0</v>
      </c>
      <c r="H421" s="61">
        <f t="shared" si="88"/>
        <v>0</v>
      </c>
    </row>
    <row r="422" spans="1:8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61"/>
    </row>
    <row r="423" spans="1:8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61"/>
    </row>
    <row r="424" spans="1:8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61"/>
    </row>
    <row r="425" spans="1:8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61"/>
    </row>
    <row r="426" spans="1:8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61"/>
    </row>
    <row r="427" spans="1:8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61"/>
    </row>
    <row r="428" spans="1:8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61"/>
    </row>
    <row r="429" spans="1:8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61"/>
    </row>
    <row r="430" spans="1:8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61"/>
    </row>
    <row r="431" spans="1:8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61"/>
    </row>
    <row r="432" spans="1:8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89">SUM(G433:G442)</f>
        <v>0</v>
      </c>
      <c r="H432" s="61">
        <f t="shared" si="89"/>
        <v>0</v>
      </c>
    </row>
    <row r="433" spans="1:8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61"/>
    </row>
    <row r="434" spans="1:8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61"/>
    </row>
    <row r="435" spans="1:8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61"/>
    </row>
    <row r="436" spans="1:8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61"/>
    </row>
    <row r="437" spans="1:8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61"/>
    </row>
    <row r="438" spans="1:8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61"/>
    </row>
    <row r="439" spans="1:8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61"/>
    </row>
    <row r="440" spans="1:8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61"/>
    </row>
    <row r="441" spans="1:8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61"/>
    </row>
    <row r="442" spans="1:8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61"/>
    </row>
    <row r="443" spans="1:8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90">SUM(G444:G453)</f>
        <v>0</v>
      </c>
      <c r="H443" s="61">
        <f t="shared" si="90"/>
        <v>0</v>
      </c>
    </row>
    <row r="444" spans="1:8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61"/>
    </row>
    <row r="445" spans="1:8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61"/>
    </row>
    <row r="446" spans="1:8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61"/>
    </row>
    <row r="447" spans="1:8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61"/>
    </row>
    <row r="448" spans="1:8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61"/>
    </row>
    <row r="449" spans="1:8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61"/>
    </row>
    <row r="450" spans="1:8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61"/>
    </row>
    <row r="451" spans="1:8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61"/>
    </row>
    <row r="452" spans="1:8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61"/>
    </row>
    <row r="453" spans="1:8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61"/>
    </row>
    <row r="454" spans="1:8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61"/>
    </row>
    <row r="455" spans="1:8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61"/>
    </row>
    <row r="456" spans="1:8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91">SUM(G457:G466)</f>
        <v>0</v>
      </c>
      <c r="H456" s="61">
        <f t="shared" si="91"/>
        <v>0</v>
      </c>
    </row>
    <row r="457" spans="1:8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61"/>
    </row>
    <row r="458" spans="1:8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61"/>
    </row>
    <row r="459" spans="1:8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61"/>
    </row>
    <row r="460" spans="1:8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58"/>
    </row>
    <row r="461" spans="1:8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58"/>
    </row>
    <row r="462" spans="1:8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58"/>
    </row>
    <row r="463" spans="1:8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61"/>
    </row>
    <row r="464" spans="1:8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61"/>
    </row>
    <row r="465" spans="1:8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61"/>
    </row>
    <row r="466" spans="1:8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61"/>
    </row>
    <row r="467" spans="1:8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61"/>
    </row>
    <row r="468" spans="1:8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61"/>
    </row>
    <row r="469" spans="1:8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92">SUM(G470:G479)</f>
        <v>0</v>
      </c>
      <c r="H469" s="61">
        <f t="shared" si="92"/>
        <v>0</v>
      </c>
    </row>
    <row r="470" spans="1:8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61"/>
    </row>
    <row r="471" spans="1:8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61"/>
    </row>
    <row r="472" spans="1:8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61"/>
    </row>
    <row r="473" spans="1:8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58"/>
    </row>
    <row r="474" spans="1:8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58"/>
    </row>
    <row r="475" spans="1:8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58"/>
    </row>
    <row r="476" spans="1:8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61"/>
    </row>
    <row r="477" spans="1:8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61"/>
    </row>
    <row r="478" spans="1:8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61"/>
    </row>
    <row r="479" spans="1:8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61"/>
    </row>
    <row r="480" spans="1:8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61"/>
    </row>
    <row r="481" spans="1:13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93">G417+G419+G420+G421+G432+G443+G454+G456+G467+G468+G469+G480</f>
        <v>0</v>
      </c>
      <c r="H481" s="64">
        <f t="shared" si="93"/>
        <v>0</v>
      </c>
      <c r="I481" s="64">
        <f t="shared" si="93"/>
        <v>0</v>
      </c>
      <c r="J481" s="64">
        <f t="shared" si="93"/>
        <v>0</v>
      </c>
      <c r="K481" s="64">
        <f t="shared" si="93"/>
        <v>0</v>
      </c>
      <c r="L481" s="64">
        <f t="shared" si="93"/>
        <v>0</v>
      </c>
      <c r="M481" s="64">
        <f t="shared" si="93"/>
        <v>0</v>
      </c>
    </row>
    <row r="482" spans="1:13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61"/>
    </row>
    <row r="483" spans="1:13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61"/>
    </row>
    <row r="484" spans="1:13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61"/>
    </row>
    <row r="485" spans="1:13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58"/>
    </row>
    <row r="486" spans="1:13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61"/>
    </row>
    <row r="487" spans="1:13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61"/>
    </row>
    <row r="488" spans="1:13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58"/>
    </row>
    <row r="489" spans="1:13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58"/>
    </row>
    <row r="490" spans="1:13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94">G482+G483+G485+G486+G487+G488+G489</f>
        <v>0</v>
      </c>
      <c r="H490" s="64">
        <f t="shared" si="94"/>
        <v>0</v>
      </c>
    </row>
    <row r="491" spans="1:13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61"/>
    </row>
    <row r="492" spans="1:13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61"/>
    </row>
    <row r="493" spans="1:13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61"/>
    </row>
    <row r="494" spans="1:13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61"/>
    </row>
    <row r="495" spans="1:13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95">SUM(G491:G494)</f>
        <v>0</v>
      </c>
      <c r="H495" s="64">
        <f t="shared" si="95"/>
        <v>0</v>
      </c>
    </row>
    <row r="496" spans="1:13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61"/>
    </row>
    <row r="497" spans="1:8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96">SUM(G498:G507)</f>
        <v>0</v>
      </c>
      <c r="H497" s="61">
        <f t="shared" si="96"/>
        <v>0</v>
      </c>
    </row>
    <row r="498" spans="1:8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61"/>
    </row>
    <row r="499" spans="1:8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61"/>
    </row>
    <row r="500" spans="1:8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61"/>
    </row>
    <row r="501" spans="1:8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61"/>
    </row>
    <row r="502" spans="1:8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61"/>
    </row>
    <row r="503" spans="1:8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61"/>
    </row>
    <row r="504" spans="1:8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61"/>
    </row>
    <row r="505" spans="1:8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61"/>
    </row>
    <row r="506" spans="1:8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61"/>
    </row>
    <row r="507" spans="1:8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61"/>
    </row>
    <row r="508" spans="1:8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97">SUM(G509:G518)</f>
        <v>0</v>
      </c>
      <c r="H508" s="61">
        <f t="shared" si="97"/>
        <v>0</v>
      </c>
    </row>
    <row r="509" spans="1:8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61"/>
    </row>
    <row r="510" spans="1:8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61"/>
    </row>
    <row r="511" spans="1:8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61"/>
    </row>
    <row r="512" spans="1:8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61"/>
    </row>
    <row r="513" spans="1:8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61"/>
    </row>
    <row r="514" spans="1:8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61"/>
    </row>
    <row r="515" spans="1:8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61"/>
    </row>
    <row r="516" spans="1:8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61"/>
    </row>
    <row r="517" spans="1:8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61"/>
    </row>
    <row r="518" spans="1:8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61"/>
    </row>
    <row r="519" spans="1:8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98">SUM(G520:G529)</f>
        <v>0</v>
      </c>
      <c r="H519" s="61">
        <f t="shared" si="98"/>
        <v>0</v>
      </c>
    </row>
    <row r="520" spans="1:8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61"/>
    </row>
    <row r="521" spans="1:8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61"/>
    </row>
    <row r="522" spans="1:8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61"/>
    </row>
    <row r="523" spans="1:8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61"/>
    </row>
    <row r="524" spans="1:8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61"/>
    </row>
    <row r="525" spans="1:8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61"/>
    </row>
    <row r="526" spans="1:8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61"/>
    </row>
    <row r="527" spans="1:8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61"/>
    </row>
    <row r="528" spans="1:8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61"/>
    </row>
    <row r="529" spans="1:8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61"/>
    </row>
    <row r="530" spans="1:8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61"/>
    </row>
    <row r="531" spans="1:8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61"/>
    </row>
    <row r="532" spans="1:8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99">SUM(G533:G542)</f>
        <v>0</v>
      </c>
      <c r="H532" s="61">
        <f t="shared" si="99"/>
        <v>0</v>
      </c>
    </row>
    <row r="533" spans="1:8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61"/>
    </row>
    <row r="534" spans="1:8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61"/>
    </row>
    <row r="535" spans="1:8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61"/>
    </row>
    <row r="536" spans="1:8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58"/>
    </row>
    <row r="537" spans="1:8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58"/>
    </row>
    <row r="538" spans="1:8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58"/>
    </row>
    <row r="539" spans="1:8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61"/>
    </row>
    <row r="540" spans="1:8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61"/>
    </row>
    <row r="541" spans="1:8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61"/>
    </row>
    <row r="542" spans="1:8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61"/>
    </row>
    <row r="543" spans="1:8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61"/>
    </row>
    <row r="544" spans="1:8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00">SUM(G545:G554)</f>
        <v>0</v>
      </c>
      <c r="H544" s="61">
        <f t="shared" si="100"/>
        <v>0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61"/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61"/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61"/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58"/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58"/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58"/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61"/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61"/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61"/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61"/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01">G496+G497+G508+G519+G530+G532+G543+G544</f>
        <v>0</v>
      </c>
      <c r="H555" s="64">
        <f t="shared" si="101"/>
        <v>0</v>
      </c>
    </row>
    <row r="556" spans="1:15" hidden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0</v>
      </c>
      <c r="G556" s="64">
        <f t="shared" ref="G556:H556" si="102">G296+G297+G337+G416+G481+G490+G495+G555</f>
        <v>0</v>
      </c>
      <c r="H556" s="64">
        <f t="shared" si="102"/>
        <v>0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147"/>
      <c r="E558" s="81"/>
      <c r="F558" s="81"/>
      <c r="G558" s="81"/>
      <c r="H558" s="81"/>
      <c r="I558" s="156"/>
      <c r="J558" s="157"/>
      <c r="K558" s="80"/>
      <c r="L558" s="80"/>
      <c r="M558" s="80"/>
      <c r="N558" s="80"/>
      <c r="O558" s="80"/>
    </row>
    <row r="559" spans="1:15" x14ac:dyDescent="0.2">
      <c r="A559" s="80"/>
      <c r="B559" s="80"/>
      <c r="C559" s="5" t="s">
        <v>801</v>
      </c>
      <c r="D559" s="147"/>
      <c r="E559" s="80"/>
      <c r="F559" s="80"/>
      <c r="G559" s="80"/>
      <c r="H559" s="80"/>
      <c r="I559" s="156"/>
      <c r="J559" s="157"/>
      <c r="K559" s="80"/>
      <c r="L559" s="80"/>
      <c r="M559" s="80"/>
      <c r="N559" s="80"/>
      <c r="O559" s="80"/>
    </row>
    <row r="560" spans="1:15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9">
    <mergeCell ref="J5:J6"/>
    <mergeCell ref="I5:I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54:B554"/>
    <mergeCell ref="A555:B555"/>
    <mergeCell ref="A556:B556"/>
    <mergeCell ref="G5:G6"/>
    <mergeCell ref="H5:H6"/>
    <mergeCell ref="G274:G275"/>
    <mergeCell ref="H274:H275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K5:K6"/>
    <mergeCell ref="L5:L6"/>
    <mergeCell ref="M5:M6"/>
    <mergeCell ref="N5:N6"/>
    <mergeCell ref="O5:O6"/>
    <mergeCell ref="D1:H1"/>
    <mergeCell ref="C2:H2"/>
    <mergeCell ref="C3:H3"/>
    <mergeCell ref="A553:B553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7"/>
  <sheetViews>
    <sheetView view="pageBreakPreview" topLeftCell="A4" zoomScaleNormal="100" zoomScaleSheetLayoutView="100" workbookViewId="0">
      <selection activeCell="M31" sqref="M3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" customWidth="1"/>
    <col min="5" max="5" width="0" hidden="1" customWidth="1"/>
  </cols>
  <sheetData>
    <row r="1" spans="1:6" x14ac:dyDescent="0.2">
      <c r="C1" s="229" t="s">
        <v>795</v>
      </c>
      <c r="D1" s="229"/>
      <c r="E1" s="229"/>
      <c r="F1" s="229"/>
    </row>
    <row r="2" spans="1:6" x14ac:dyDescent="0.2">
      <c r="C2" s="228"/>
      <c r="D2" s="228"/>
      <c r="E2" s="228"/>
      <c r="F2" s="228"/>
    </row>
    <row r="3" spans="1:6" x14ac:dyDescent="0.2">
      <c r="D3" s="11"/>
    </row>
    <row r="4" spans="1:6" x14ac:dyDescent="0.2">
      <c r="A4" s="213" t="s">
        <v>0</v>
      </c>
      <c r="B4" s="219"/>
      <c r="C4" s="1" t="s">
        <v>1</v>
      </c>
      <c r="D4" s="210" t="s">
        <v>2</v>
      </c>
      <c r="E4" s="12"/>
      <c r="F4" s="210" t="s">
        <v>512</v>
      </c>
    </row>
    <row r="5" spans="1:6" x14ac:dyDescent="0.2">
      <c r="A5" s="214"/>
      <c r="B5" s="220"/>
      <c r="C5" s="2"/>
      <c r="D5" s="210"/>
      <c r="E5" s="12"/>
      <c r="F5" s="210"/>
    </row>
    <row r="6" spans="1:6" x14ac:dyDescent="0.2">
      <c r="A6" s="221" t="s">
        <v>3</v>
      </c>
      <c r="B6" s="222"/>
      <c r="C6" s="8" t="s">
        <v>4</v>
      </c>
      <c r="D6" s="13" t="s">
        <v>5</v>
      </c>
      <c r="E6" s="13"/>
      <c r="F6" s="13" t="s">
        <v>513</v>
      </c>
    </row>
    <row r="7" spans="1:6" x14ac:dyDescent="0.2">
      <c r="A7" s="215" t="s">
        <v>6</v>
      </c>
      <c r="B7" s="216"/>
      <c r="C7" s="3" t="s">
        <v>7</v>
      </c>
      <c r="D7" s="14" t="s">
        <v>8</v>
      </c>
      <c r="E7" s="14"/>
      <c r="F7" s="77"/>
    </row>
    <row r="8" spans="1:6" ht="25.5" x14ac:dyDescent="0.2">
      <c r="A8" s="215" t="s">
        <v>9</v>
      </c>
      <c r="B8" s="216"/>
      <c r="C8" s="3" t="s">
        <v>10</v>
      </c>
      <c r="D8" s="14" t="s">
        <v>11</v>
      </c>
      <c r="E8" s="14"/>
      <c r="F8" s="77"/>
    </row>
    <row r="9" spans="1:6" ht="25.5" x14ac:dyDescent="0.2">
      <c r="A9" s="215" t="s">
        <v>12</v>
      </c>
      <c r="B9" s="216"/>
      <c r="C9" s="3" t="s">
        <v>13</v>
      </c>
      <c r="D9" s="14" t="s">
        <v>14</v>
      </c>
      <c r="E9" s="14"/>
      <c r="F9" s="77"/>
    </row>
    <row r="10" spans="1:6" x14ac:dyDescent="0.2">
      <c r="A10" s="215" t="s">
        <v>15</v>
      </c>
      <c r="B10" s="216"/>
      <c r="C10" s="3" t="s">
        <v>16</v>
      </c>
      <c r="D10" s="14" t="s">
        <v>17</v>
      </c>
      <c r="E10" s="14"/>
      <c r="F10" s="77"/>
    </row>
    <row r="11" spans="1:6" x14ac:dyDescent="0.2">
      <c r="A11" s="215" t="s">
        <v>18</v>
      </c>
      <c r="B11" s="216"/>
      <c r="C11" s="3" t="s">
        <v>19</v>
      </c>
      <c r="D11" s="14" t="s">
        <v>20</v>
      </c>
      <c r="E11" s="14"/>
      <c r="F11" s="77"/>
    </row>
    <row r="12" spans="1:6" x14ac:dyDescent="0.2">
      <c r="A12" s="215" t="s">
        <v>21</v>
      </c>
      <c r="B12" s="216"/>
      <c r="C12" s="3" t="s">
        <v>22</v>
      </c>
      <c r="D12" s="14" t="s">
        <v>23</v>
      </c>
      <c r="E12" s="14"/>
      <c r="F12" s="77"/>
    </row>
    <row r="13" spans="1:6" x14ac:dyDescent="0.2">
      <c r="A13" s="217" t="s">
        <v>24</v>
      </c>
      <c r="B13" s="218"/>
      <c r="C13" s="4" t="s">
        <v>25</v>
      </c>
      <c r="D13" s="15" t="s">
        <v>26</v>
      </c>
      <c r="E13" s="15"/>
      <c r="F13" s="78">
        <f>SUM(F7:F12)</f>
        <v>0</v>
      </c>
    </row>
    <row r="14" spans="1:6" x14ac:dyDescent="0.2">
      <c r="A14" s="215" t="s">
        <v>27</v>
      </c>
      <c r="B14" s="216"/>
      <c r="C14" s="3" t="s">
        <v>28</v>
      </c>
      <c r="D14" s="14" t="s">
        <v>29</v>
      </c>
      <c r="E14" s="14"/>
      <c r="F14" s="77"/>
    </row>
    <row r="15" spans="1:6" ht="25.5" x14ac:dyDescent="0.2">
      <c r="A15" s="215" t="s">
        <v>30</v>
      </c>
      <c r="B15" s="216"/>
      <c r="C15" s="3" t="s">
        <v>31</v>
      </c>
      <c r="D15" s="14" t="s">
        <v>32</v>
      </c>
      <c r="E15" s="14"/>
      <c r="F15" s="77"/>
    </row>
    <row r="16" spans="1:6" ht="25.5" x14ac:dyDescent="0.2">
      <c r="A16" s="215" t="s">
        <v>33</v>
      </c>
      <c r="B16" s="216"/>
      <c r="C16" s="3" t="s">
        <v>34</v>
      </c>
      <c r="D16" s="14" t="s">
        <v>35</v>
      </c>
      <c r="E16" s="14"/>
      <c r="F16" s="77">
        <f>SUM(F17:F26)</f>
        <v>0</v>
      </c>
    </row>
    <row r="17" spans="1:6" x14ac:dyDescent="0.2">
      <c r="A17" s="215" t="s">
        <v>36</v>
      </c>
      <c r="B17" s="216"/>
      <c r="C17" s="5" t="s">
        <v>37</v>
      </c>
      <c r="D17" s="14" t="s">
        <v>35</v>
      </c>
      <c r="E17" s="14"/>
      <c r="F17" s="77"/>
    </row>
    <row r="18" spans="1:6" x14ac:dyDescent="0.2">
      <c r="A18" s="215" t="s">
        <v>38</v>
      </c>
      <c r="B18" s="216"/>
      <c r="C18" s="5" t="s">
        <v>39</v>
      </c>
      <c r="D18" s="14" t="s">
        <v>35</v>
      </c>
      <c r="E18" s="14"/>
      <c r="F18" s="77"/>
    </row>
    <row r="19" spans="1:6" ht="25.5" x14ac:dyDescent="0.2">
      <c r="A19" s="215" t="s">
        <v>40</v>
      </c>
      <c r="B19" s="216"/>
      <c r="C19" s="5" t="s">
        <v>41</v>
      </c>
      <c r="D19" s="14" t="s">
        <v>35</v>
      </c>
      <c r="E19" s="14"/>
      <c r="F19" s="77"/>
    </row>
    <row r="20" spans="1:6" x14ac:dyDescent="0.2">
      <c r="A20" s="215" t="s">
        <v>42</v>
      </c>
      <c r="B20" s="216"/>
      <c r="C20" s="5" t="s">
        <v>43</v>
      </c>
      <c r="D20" s="14" t="s">
        <v>35</v>
      </c>
      <c r="E20" s="14"/>
      <c r="F20" s="77"/>
    </row>
    <row r="21" spans="1:6" x14ac:dyDescent="0.2">
      <c r="A21" s="215" t="s">
        <v>44</v>
      </c>
      <c r="B21" s="216"/>
      <c r="C21" s="5" t="s">
        <v>45</v>
      </c>
      <c r="D21" s="14" t="s">
        <v>35</v>
      </c>
      <c r="E21" s="14"/>
      <c r="F21" s="77"/>
    </row>
    <row r="22" spans="1:6" x14ac:dyDescent="0.2">
      <c r="A22" s="215" t="s">
        <v>46</v>
      </c>
      <c r="B22" s="216"/>
      <c r="C22" s="5" t="s">
        <v>47</v>
      </c>
      <c r="D22" s="14" t="s">
        <v>35</v>
      </c>
      <c r="E22" s="14"/>
      <c r="F22" s="77"/>
    </row>
    <row r="23" spans="1:6" x14ac:dyDescent="0.2">
      <c r="A23" s="215" t="s">
        <v>48</v>
      </c>
      <c r="B23" s="216"/>
      <c r="C23" s="5" t="s">
        <v>49</v>
      </c>
      <c r="D23" s="14" t="s">
        <v>35</v>
      </c>
      <c r="E23" s="14"/>
      <c r="F23" s="77"/>
    </row>
    <row r="24" spans="1:6" x14ac:dyDescent="0.2">
      <c r="A24" s="215" t="s">
        <v>50</v>
      </c>
      <c r="B24" s="216"/>
      <c r="C24" s="5" t="s">
        <v>51</v>
      </c>
      <c r="D24" s="14" t="s">
        <v>35</v>
      </c>
      <c r="E24" s="14"/>
      <c r="F24" s="77"/>
    </row>
    <row r="25" spans="1:6" x14ac:dyDescent="0.2">
      <c r="A25" s="215" t="s">
        <v>52</v>
      </c>
      <c r="B25" s="216"/>
      <c r="C25" s="5" t="s">
        <v>53</v>
      </c>
      <c r="D25" s="14" t="s">
        <v>35</v>
      </c>
      <c r="E25" s="14"/>
      <c r="F25" s="77"/>
    </row>
    <row r="26" spans="1:6" x14ac:dyDescent="0.2">
      <c r="A26" s="215" t="s">
        <v>54</v>
      </c>
      <c r="B26" s="216"/>
      <c r="C26" s="5" t="s">
        <v>55</v>
      </c>
      <c r="D26" s="14" t="s">
        <v>35</v>
      </c>
      <c r="E26" s="14"/>
      <c r="F26" s="77"/>
    </row>
    <row r="27" spans="1:6" ht="25.5" x14ac:dyDescent="0.2">
      <c r="A27" s="215" t="s">
        <v>56</v>
      </c>
      <c r="B27" s="216"/>
      <c r="C27" s="3" t="s">
        <v>57</v>
      </c>
      <c r="D27" s="14" t="s">
        <v>58</v>
      </c>
      <c r="E27" s="14"/>
      <c r="F27" s="77">
        <f>SUM(F28:F37)</f>
        <v>0</v>
      </c>
    </row>
    <row r="28" spans="1:6" x14ac:dyDescent="0.2">
      <c r="A28" s="215" t="s">
        <v>59</v>
      </c>
      <c r="B28" s="216"/>
      <c r="C28" s="5" t="s">
        <v>37</v>
      </c>
      <c r="D28" s="14" t="s">
        <v>58</v>
      </c>
      <c r="E28" s="14"/>
      <c r="F28" s="77"/>
    </row>
    <row r="29" spans="1:6" x14ac:dyDescent="0.2">
      <c r="A29" s="215" t="s">
        <v>60</v>
      </c>
      <c r="B29" s="216"/>
      <c r="C29" s="5" t="s">
        <v>39</v>
      </c>
      <c r="D29" s="14" t="s">
        <v>58</v>
      </c>
      <c r="E29" s="14"/>
      <c r="F29" s="77"/>
    </row>
    <row r="30" spans="1:6" ht="25.5" x14ac:dyDescent="0.2">
      <c r="A30" s="215" t="s">
        <v>61</v>
      </c>
      <c r="B30" s="216"/>
      <c r="C30" s="5" t="s">
        <v>41</v>
      </c>
      <c r="D30" s="14" t="s">
        <v>58</v>
      </c>
      <c r="E30" s="14"/>
      <c r="F30" s="77"/>
    </row>
    <row r="31" spans="1:6" x14ac:dyDescent="0.2">
      <c r="A31" s="215" t="s">
        <v>62</v>
      </c>
      <c r="B31" s="216"/>
      <c r="C31" s="5" t="s">
        <v>43</v>
      </c>
      <c r="D31" s="14" t="s">
        <v>58</v>
      </c>
      <c r="E31" s="14"/>
      <c r="F31" s="77"/>
    </row>
    <row r="32" spans="1:6" x14ac:dyDescent="0.2">
      <c r="A32" s="215" t="s">
        <v>63</v>
      </c>
      <c r="B32" s="216"/>
      <c r="C32" s="5" t="s">
        <v>45</v>
      </c>
      <c r="D32" s="14" t="s">
        <v>58</v>
      </c>
      <c r="E32" s="14"/>
      <c r="F32" s="77"/>
    </row>
    <row r="33" spans="1:6" x14ac:dyDescent="0.2">
      <c r="A33" s="215" t="s">
        <v>64</v>
      </c>
      <c r="B33" s="216"/>
      <c r="C33" s="5" t="s">
        <v>47</v>
      </c>
      <c r="D33" s="14" t="s">
        <v>58</v>
      </c>
      <c r="E33" s="14"/>
      <c r="F33" s="77"/>
    </row>
    <row r="34" spans="1:6" x14ac:dyDescent="0.2">
      <c r="A34" s="215" t="s">
        <v>65</v>
      </c>
      <c r="B34" s="216"/>
      <c r="C34" s="5" t="s">
        <v>49</v>
      </c>
      <c r="D34" s="14" t="s">
        <v>58</v>
      </c>
      <c r="E34" s="14"/>
      <c r="F34" s="77"/>
    </row>
    <row r="35" spans="1:6" x14ac:dyDescent="0.2">
      <c r="A35" s="215" t="s">
        <v>66</v>
      </c>
      <c r="B35" s="216"/>
      <c r="C35" s="5" t="s">
        <v>51</v>
      </c>
      <c r="D35" s="14" t="s">
        <v>58</v>
      </c>
      <c r="E35" s="14"/>
      <c r="F35" s="77"/>
    </row>
    <row r="36" spans="1:6" x14ac:dyDescent="0.2">
      <c r="A36" s="215" t="s">
        <v>67</v>
      </c>
      <c r="B36" s="216"/>
      <c r="C36" s="5" t="s">
        <v>53</v>
      </c>
      <c r="D36" s="14" t="s">
        <v>58</v>
      </c>
      <c r="E36" s="14"/>
      <c r="F36" s="77"/>
    </row>
    <row r="37" spans="1:6" x14ac:dyDescent="0.2">
      <c r="A37" s="215" t="s">
        <v>68</v>
      </c>
      <c r="B37" s="216"/>
      <c r="C37" s="5" t="s">
        <v>55</v>
      </c>
      <c r="D37" s="14" t="s">
        <v>58</v>
      </c>
      <c r="E37" s="14"/>
      <c r="F37" s="77"/>
    </row>
    <row r="38" spans="1:6" ht="25.5" x14ac:dyDescent="0.2">
      <c r="A38" s="215" t="s">
        <v>69</v>
      </c>
      <c r="B38" s="216"/>
      <c r="C38" s="3" t="s">
        <v>70</v>
      </c>
      <c r="D38" s="14" t="s">
        <v>71</v>
      </c>
      <c r="E38" s="14"/>
      <c r="F38" s="77">
        <f>SUM(F39:F48)</f>
        <v>0</v>
      </c>
    </row>
    <row r="39" spans="1:6" x14ac:dyDescent="0.2">
      <c r="A39" s="215" t="s">
        <v>72</v>
      </c>
      <c r="B39" s="216"/>
      <c r="C39" s="5" t="s">
        <v>37</v>
      </c>
      <c r="D39" s="14" t="s">
        <v>71</v>
      </c>
      <c r="E39" s="14"/>
      <c r="F39" s="77"/>
    </row>
    <row r="40" spans="1:6" x14ac:dyDescent="0.2">
      <c r="A40" s="215" t="s">
        <v>73</v>
      </c>
      <c r="B40" s="216"/>
      <c r="C40" s="5" t="s">
        <v>39</v>
      </c>
      <c r="D40" s="14" t="s">
        <v>71</v>
      </c>
      <c r="E40" s="14"/>
      <c r="F40" s="77"/>
    </row>
    <row r="41" spans="1:6" ht="25.5" x14ac:dyDescent="0.2">
      <c r="A41" s="215" t="s">
        <v>74</v>
      </c>
      <c r="B41" s="216"/>
      <c r="C41" s="5" t="s">
        <v>41</v>
      </c>
      <c r="D41" s="14" t="s">
        <v>71</v>
      </c>
      <c r="E41" s="14"/>
      <c r="F41" s="77"/>
    </row>
    <row r="42" spans="1:6" x14ac:dyDescent="0.2">
      <c r="A42" s="215" t="s">
        <v>75</v>
      </c>
      <c r="B42" s="216"/>
      <c r="C42" s="5" t="s">
        <v>43</v>
      </c>
      <c r="D42" s="14" t="s">
        <v>71</v>
      </c>
      <c r="E42" s="14"/>
      <c r="F42" s="77"/>
    </row>
    <row r="43" spans="1:6" x14ac:dyDescent="0.2">
      <c r="A43" s="215" t="s">
        <v>76</v>
      </c>
      <c r="B43" s="216"/>
      <c r="C43" s="5" t="s">
        <v>45</v>
      </c>
      <c r="D43" s="14" t="s">
        <v>71</v>
      </c>
      <c r="E43" s="14"/>
      <c r="F43" s="77"/>
    </row>
    <row r="44" spans="1:6" x14ac:dyDescent="0.2">
      <c r="A44" s="215" t="s">
        <v>77</v>
      </c>
      <c r="B44" s="216"/>
      <c r="C44" s="5" t="s">
        <v>47</v>
      </c>
      <c r="D44" s="14" t="s">
        <v>71</v>
      </c>
      <c r="E44" s="14"/>
      <c r="F44" s="77"/>
    </row>
    <row r="45" spans="1:6" x14ac:dyDescent="0.2">
      <c r="A45" s="215" t="s">
        <v>78</v>
      </c>
      <c r="B45" s="216"/>
      <c r="C45" s="5" t="s">
        <v>49</v>
      </c>
      <c r="D45" s="14" t="s">
        <v>71</v>
      </c>
      <c r="E45" s="14"/>
      <c r="F45" s="77"/>
    </row>
    <row r="46" spans="1:6" x14ac:dyDescent="0.2">
      <c r="A46" s="215" t="s">
        <v>79</v>
      </c>
      <c r="B46" s="216"/>
      <c r="C46" s="5" t="s">
        <v>51</v>
      </c>
      <c r="D46" s="14" t="s">
        <v>71</v>
      </c>
      <c r="E46" s="14"/>
      <c r="F46" s="77"/>
    </row>
    <row r="47" spans="1:6" x14ac:dyDescent="0.2">
      <c r="A47" s="215" t="s">
        <v>80</v>
      </c>
      <c r="B47" s="216"/>
      <c r="C47" s="5" t="s">
        <v>53</v>
      </c>
      <c r="D47" s="14" t="s">
        <v>71</v>
      </c>
      <c r="E47" s="14"/>
      <c r="F47" s="77"/>
    </row>
    <row r="48" spans="1:6" x14ac:dyDescent="0.2">
      <c r="A48" s="215" t="s">
        <v>81</v>
      </c>
      <c r="B48" s="216"/>
      <c r="C48" s="5" t="s">
        <v>55</v>
      </c>
      <c r="D48" s="14" t="s">
        <v>71</v>
      </c>
      <c r="E48" s="14"/>
      <c r="F48" s="77"/>
    </row>
    <row r="49" spans="1:6" ht="25.5" x14ac:dyDescent="0.2">
      <c r="A49" s="217" t="s">
        <v>82</v>
      </c>
      <c r="B49" s="218"/>
      <c r="C49" s="4" t="s">
        <v>83</v>
      </c>
      <c r="D49" s="15" t="s">
        <v>84</v>
      </c>
      <c r="E49" s="15"/>
      <c r="F49" s="78">
        <f>F13+F14+F15+F16+F27+F38</f>
        <v>0</v>
      </c>
    </row>
    <row r="50" spans="1:6" x14ac:dyDescent="0.2">
      <c r="A50" s="215" t="s">
        <v>85</v>
      </c>
      <c r="B50" s="216"/>
      <c r="C50" s="3" t="s">
        <v>86</v>
      </c>
      <c r="D50" s="14" t="s">
        <v>87</v>
      </c>
      <c r="E50" s="14"/>
      <c r="F50" s="77"/>
    </row>
    <row r="51" spans="1:6" ht="25.5" x14ac:dyDescent="0.2">
      <c r="A51" s="215" t="s">
        <v>88</v>
      </c>
      <c r="B51" s="216"/>
      <c r="C51" s="3" t="s">
        <v>89</v>
      </c>
      <c r="D51" s="14" t="s">
        <v>90</v>
      </c>
      <c r="E51" s="14"/>
      <c r="F51" s="77"/>
    </row>
    <row r="52" spans="1:6" ht="25.5" x14ac:dyDescent="0.2">
      <c r="A52" s="215" t="s">
        <v>91</v>
      </c>
      <c r="B52" s="216"/>
      <c r="C52" s="3" t="s">
        <v>92</v>
      </c>
      <c r="D52" s="14" t="s">
        <v>93</v>
      </c>
      <c r="E52" s="14"/>
      <c r="F52" s="77">
        <f>SUM(F53:F62)</f>
        <v>0</v>
      </c>
    </row>
    <row r="53" spans="1:6" x14ac:dyDescent="0.2">
      <c r="A53" s="215" t="s">
        <v>94</v>
      </c>
      <c r="B53" s="216"/>
      <c r="C53" s="5" t="s">
        <v>37</v>
      </c>
      <c r="D53" s="14" t="s">
        <v>93</v>
      </c>
      <c r="E53" s="14"/>
      <c r="F53" s="77"/>
    </row>
    <row r="54" spans="1:6" x14ac:dyDescent="0.2">
      <c r="A54" s="215" t="s">
        <v>95</v>
      </c>
      <c r="B54" s="216"/>
      <c r="C54" s="5" t="s">
        <v>39</v>
      </c>
      <c r="D54" s="14" t="s">
        <v>93</v>
      </c>
      <c r="E54" s="14"/>
      <c r="F54" s="77"/>
    </row>
    <row r="55" spans="1:6" ht="25.5" x14ac:dyDescent="0.2">
      <c r="A55" s="215" t="s">
        <v>96</v>
      </c>
      <c r="B55" s="216"/>
      <c r="C55" s="5" t="s">
        <v>41</v>
      </c>
      <c r="D55" s="14" t="s">
        <v>93</v>
      </c>
      <c r="E55" s="14"/>
      <c r="F55" s="77"/>
    </row>
    <row r="56" spans="1:6" x14ac:dyDescent="0.2">
      <c r="A56" s="215" t="s">
        <v>97</v>
      </c>
      <c r="B56" s="216"/>
      <c r="C56" s="5" t="s">
        <v>43</v>
      </c>
      <c r="D56" s="14" t="s">
        <v>93</v>
      </c>
      <c r="E56" s="14"/>
      <c r="F56" s="77"/>
    </row>
    <row r="57" spans="1:6" x14ac:dyDescent="0.2">
      <c r="A57" s="215" t="s">
        <v>98</v>
      </c>
      <c r="B57" s="216"/>
      <c r="C57" s="5" t="s">
        <v>45</v>
      </c>
      <c r="D57" s="14" t="s">
        <v>93</v>
      </c>
      <c r="E57" s="14"/>
      <c r="F57" s="77"/>
    </row>
    <row r="58" spans="1:6" x14ac:dyDescent="0.2">
      <c r="A58" s="215" t="s">
        <v>99</v>
      </c>
      <c r="B58" s="216"/>
      <c r="C58" s="5" t="s">
        <v>47</v>
      </c>
      <c r="D58" s="14" t="s">
        <v>93</v>
      </c>
      <c r="E58" s="14"/>
      <c r="F58" s="77"/>
    </row>
    <row r="59" spans="1:6" x14ac:dyDescent="0.2">
      <c r="A59" s="223" t="s">
        <v>100</v>
      </c>
      <c r="B59" s="224"/>
      <c r="C59" s="5" t="s">
        <v>49</v>
      </c>
      <c r="D59" s="14" t="s">
        <v>93</v>
      </c>
      <c r="E59" s="14"/>
      <c r="F59" s="77"/>
    </row>
    <row r="60" spans="1:6" x14ac:dyDescent="0.2">
      <c r="A60" s="223" t="s">
        <v>101</v>
      </c>
      <c r="B60" s="224"/>
      <c r="C60" s="5" t="s">
        <v>51</v>
      </c>
      <c r="D60" s="14" t="s">
        <v>93</v>
      </c>
      <c r="E60" s="14"/>
      <c r="F60" s="77"/>
    </row>
    <row r="61" spans="1:6" x14ac:dyDescent="0.2">
      <c r="A61" s="223" t="s">
        <v>102</v>
      </c>
      <c r="B61" s="224"/>
      <c r="C61" s="5" t="s">
        <v>53</v>
      </c>
      <c r="D61" s="14" t="s">
        <v>93</v>
      </c>
      <c r="E61" s="14"/>
      <c r="F61" s="77"/>
    </row>
    <row r="62" spans="1:6" x14ac:dyDescent="0.2">
      <c r="A62" s="223" t="s">
        <v>103</v>
      </c>
      <c r="B62" s="224"/>
      <c r="C62" s="5" t="s">
        <v>55</v>
      </c>
      <c r="D62" s="14" t="s">
        <v>93</v>
      </c>
      <c r="E62" s="14"/>
      <c r="F62" s="77"/>
    </row>
    <row r="63" spans="1:6" ht="25.5" x14ac:dyDescent="0.2">
      <c r="A63" s="223" t="s">
        <v>104</v>
      </c>
      <c r="B63" s="224"/>
      <c r="C63" s="3" t="s">
        <v>105</v>
      </c>
      <c r="D63" s="14" t="s">
        <v>106</v>
      </c>
      <c r="E63" s="14"/>
      <c r="F63" s="77">
        <f>SUM(F64:F73)</f>
        <v>0</v>
      </c>
    </row>
    <row r="64" spans="1:6" x14ac:dyDescent="0.2">
      <c r="A64" s="223" t="s">
        <v>107</v>
      </c>
      <c r="B64" s="224"/>
      <c r="C64" s="5" t="s">
        <v>37</v>
      </c>
      <c r="D64" s="14" t="s">
        <v>106</v>
      </c>
      <c r="E64" s="14"/>
      <c r="F64" s="77"/>
    </row>
    <row r="65" spans="1:6" x14ac:dyDescent="0.2">
      <c r="A65" s="223" t="s">
        <v>108</v>
      </c>
      <c r="B65" s="224"/>
      <c r="C65" s="5" t="s">
        <v>39</v>
      </c>
      <c r="D65" s="14" t="s">
        <v>106</v>
      </c>
      <c r="E65" s="14"/>
      <c r="F65" s="77"/>
    </row>
    <row r="66" spans="1:6" ht="25.5" x14ac:dyDescent="0.2">
      <c r="A66" s="223" t="s">
        <v>109</v>
      </c>
      <c r="B66" s="224"/>
      <c r="C66" s="5" t="s">
        <v>41</v>
      </c>
      <c r="D66" s="14" t="s">
        <v>106</v>
      </c>
      <c r="E66" s="14"/>
      <c r="F66" s="77"/>
    </row>
    <row r="67" spans="1:6" x14ac:dyDescent="0.2">
      <c r="A67" s="223" t="s">
        <v>110</v>
      </c>
      <c r="B67" s="224"/>
      <c r="C67" s="5" t="s">
        <v>43</v>
      </c>
      <c r="D67" s="14" t="s">
        <v>106</v>
      </c>
      <c r="E67" s="14"/>
      <c r="F67" s="77"/>
    </row>
    <row r="68" spans="1:6" x14ac:dyDescent="0.2">
      <c r="A68" s="223" t="s">
        <v>111</v>
      </c>
      <c r="B68" s="224"/>
      <c r="C68" s="5" t="s">
        <v>45</v>
      </c>
      <c r="D68" s="14" t="s">
        <v>106</v>
      </c>
      <c r="E68" s="14"/>
      <c r="F68" s="77"/>
    </row>
    <row r="69" spans="1:6" x14ac:dyDescent="0.2">
      <c r="A69" s="223" t="s">
        <v>112</v>
      </c>
      <c r="B69" s="224"/>
      <c r="C69" s="5" t="s">
        <v>47</v>
      </c>
      <c r="D69" s="14" t="s">
        <v>106</v>
      </c>
      <c r="E69" s="14"/>
      <c r="F69" s="77"/>
    </row>
    <row r="70" spans="1:6" x14ac:dyDescent="0.2">
      <c r="A70" s="223" t="s">
        <v>113</v>
      </c>
      <c r="B70" s="224"/>
      <c r="C70" s="5" t="s">
        <v>49</v>
      </c>
      <c r="D70" s="14" t="s">
        <v>106</v>
      </c>
      <c r="E70" s="14"/>
      <c r="F70" s="77"/>
    </row>
    <row r="71" spans="1:6" x14ac:dyDescent="0.2">
      <c r="A71" s="223" t="s">
        <v>114</v>
      </c>
      <c r="B71" s="224"/>
      <c r="C71" s="5" t="s">
        <v>51</v>
      </c>
      <c r="D71" s="14" t="s">
        <v>106</v>
      </c>
      <c r="E71" s="14"/>
      <c r="F71" s="77"/>
    </row>
    <row r="72" spans="1:6" x14ac:dyDescent="0.2">
      <c r="A72" s="223" t="s">
        <v>115</v>
      </c>
      <c r="B72" s="224"/>
      <c r="C72" s="5" t="s">
        <v>53</v>
      </c>
      <c r="D72" s="14" t="s">
        <v>106</v>
      </c>
      <c r="E72" s="14"/>
      <c r="F72" s="77"/>
    </row>
    <row r="73" spans="1:6" x14ac:dyDescent="0.2">
      <c r="A73" s="223" t="s">
        <v>116</v>
      </c>
      <c r="B73" s="224"/>
      <c r="C73" s="5" t="s">
        <v>55</v>
      </c>
      <c r="D73" s="14" t="s">
        <v>106</v>
      </c>
      <c r="E73" s="14"/>
      <c r="F73" s="77"/>
    </row>
    <row r="74" spans="1:6" ht="25.5" x14ac:dyDescent="0.2">
      <c r="A74" s="223" t="s">
        <v>117</v>
      </c>
      <c r="B74" s="224"/>
      <c r="C74" s="3" t="s">
        <v>118</v>
      </c>
      <c r="D74" s="14" t="s">
        <v>119</v>
      </c>
      <c r="E74" s="14"/>
      <c r="F74" s="77">
        <f>SUM(F75:F84)</f>
        <v>0</v>
      </c>
    </row>
    <row r="75" spans="1:6" x14ac:dyDescent="0.2">
      <c r="A75" s="223" t="s">
        <v>120</v>
      </c>
      <c r="B75" s="224"/>
      <c r="C75" s="5" t="s">
        <v>37</v>
      </c>
      <c r="D75" s="14" t="s">
        <v>119</v>
      </c>
      <c r="E75" s="14"/>
      <c r="F75" s="77"/>
    </row>
    <row r="76" spans="1:6" x14ac:dyDescent="0.2">
      <c r="A76" s="223" t="s">
        <v>121</v>
      </c>
      <c r="B76" s="224"/>
      <c r="C76" s="5" t="s">
        <v>39</v>
      </c>
      <c r="D76" s="14" t="s">
        <v>119</v>
      </c>
      <c r="E76" s="14"/>
      <c r="F76" s="77"/>
    </row>
    <row r="77" spans="1:6" ht="25.5" x14ac:dyDescent="0.2">
      <c r="A77" s="223" t="s">
        <v>122</v>
      </c>
      <c r="B77" s="224"/>
      <c r="C77" s="5" t="s">
        <v>41</v>
      </c>
      <c r="D77" s="14" t="s">
        <v>119</v>
      </c>
      <c r="E77" s="14"/>
      <c r="F77" s="77"/>
    </row>
    <row r="78" spans="1:6" x14ac:dyDescent="0.2">
      <c r="A78" s="223" t="s">
        <v>123</v>
      </c>
      <c r="B78" s="224"/>
      <c r="C78" s="5" t="s">
        <v>43</v>
      </c>
      <c r="D78" s="14" t="s">
        <v>119</v>
      </c>
      <c r="E78" s="14"/>
      <c r="F78" s="77"/>
    </row>
    <row r="79" spans="1:6" x14ac:dyDescent="0.2">
      <c r="A79" s="223" t="s">
        <v>124</v>
      </c>
      <c r="B79" s="224"/>
      <c r="C79" s="5" t="s">
        <v>45</v>
      </c>
      <c r="D79" s="14" t="s">
        <v>119</v>
      </c>
      <c r="E79" s="14"/>
      <c r="F79" s="77"/>
    </row>
    <row r="80" spans="1:6" x14ac:dyDescent="0.2">
      <c r="A80" s="223" t="s">
        <v>125</v>
      </c>
      <c r="B80" s="224"/>
      <c r="C80" s="5" t="s">
        <v>47</v>
      </c>
      <c r="D80" s="14" t="s">
        <v>119</v>
      </c>
      <c r="E80" s="14"/>
      <c r="F80" s="77"/>
    </row>
    <row r="81" spans="1:6" x14ac:dyDescent="0.2">
      <c r="A81" s="223" t="s">
        <v>126</v>
      </c>
      <c r="B81" s="224"/>
      <c r="C81" s="5" t="s">
        <v>49</v>
      </c>
      <c r="D81" s="14" t="s">
        <v>119</v>
      </c>
      <c r="E81" s="14"/>
      <c r="F81" s="77"/>
    </row>
    <row r="82" spans="1:6" x14ac:dyDescent="0.2">
      <c r="A82" s="223" t="s">
        <v>127</v>
      </c>
      <c r="B82" s="224"/>
      <c r="C82" s="5" t="s">
        <v>51</v>
      </c>
      <c r="D82" s="14" t="s">
        <v>119</v>
      </c>
      <c r="E82" s="14"/>
      <c r="F82" s="77"/>
    </row>
    <row r="83" spans="1:6" x14ac:dyDescent="0.2">
      <c r="A83" s="223" t="s">
        <v>128</v>
      </c>
      <c r="B83" s="224"/>
      <c r="C83" s="5" t="s">
        <v>53</v>
      </c>
      <c r="D83" s="14" t="s">
        <v>119</v>
      </c>
      <c r="E83" s="14"/>
      <c r="F83" s="77"/>
    </row>
    <row r="84" spans="1:6" x14ac:dyDescent="0.2">
      <c r="A84" s="223" t="s">
        <v>129</v>
      </c>
      <c r="B84" s="224"/>
      <c r="C84" s="5" t="s">
        <v>55</v>
      </c>
      <c r="D84" s="14" t="s">
        <v>119</v>
      </c>
      <c r="E84" s="14"/>
      <c r="F84" s="77"/>
    </row>
    <row r="85" spans="1:6" ht="25.5" x14ac:dyDescent="0.2">
      <c r="A85" s="225" t="s">
        <v>130</v>
      </c>
      <c r="B85" s="226"/>
      <c r="C85" s="4" t="s">
        <v>131</v>
      </c>
      <c r="D85" s="15" t="s">
        <v>132</v>
      </c>
      <c r="E85" s="15"/>
      <c r="F85" s="78">
        <f>F50+F51+F52+F63+F74</f>
        <v>0</v>
      </c>
    </row>
    <row r="86" spans="1:6" x14ac:dyDescent="0.2">
      <c r="A86" s="223" t="s">
        <v>133</v>
      </c>
      <c r="B86" s="224"/>
      <c r="C86" s="3" t="s">
        <v>134</v>
      </c>
      <c r="D86" s="14" t="s">
        <v>135</v>
      </c>
      <c r="E86" s="14"/>
      <c r="F86" s="77">
        <f>SUM(F87:F89)</f>
        <v>0</v>
      </c>
    </row>
    <row r="87" spans="1:6" x14ac:dyDescent="0.2">
      <c r="A87" s="223" t="s">
        <v>136</v>
      </c>
      <c r="B87" s="224"/>
      <c r="C87" s="3" t="s">
        <v>137</v>
      </c>
      <c r="D87" s="14" t="s">
        <v>135</v>
      </c>
      <c r="E87" s="14"/>
      <c r="F87" s="77"/>
    </row>
    <row r="88" spans="1:6" ht="25.5" x14ac:dyDescent="0.2">
      <c r="A88" s="223" t="s">
        <v>138</v>
      </c>
      <c r="B88" s="224"/>
      <c r="C88" s="3" t="s">
        <v>139</v>
      </c>
      <c r="D88" s="14" t="s">
        <v>135</v>
      </c>
      <c r="E88" s="14"/>
      <c r="F88" s="77"/>
    </row>
    <row r="89" spans="1:6" ht="25.5" x14ac:dyDescent="0.2">
      <c r="A89" s="223" t="s">
        <v>140</v>
      </c>
      <c r="B89" s="224"/>
      <c r="C89" s="3" t="s">
        <v>141</v>
      </c>
      <c r="D89" s="14" t="s">
        <v>135</v>
      </c>
      <c r="E89" s="14"/>
      <c r="F89" s="77"/>
    </row>
    <row r="90" spans="1:6" x14ac:dyDescent="0.2">
      <c r="A90" s="223" t="s">
        <v>142</v>
      </c>
      <c r="B90" s="224"/>
      <c r="C90" s="3" t="s">
        <v>143</v>
      </c>
      <c r="D90" s="14" t="s">
        <v>144</v>
      </c>
      <c r="E90" s="14"/>
      <c r="F90" s="77">
        <f>SUM(F91:F98)</f>
        <v>0</v>
      </c>
    </row>
    <row r="91" spans="1:6" x14ac:dyDescent="0.2">
      <c r="A91" s="223">
        <v>85</v>
      </c>
      <c r="B91" s="224"/>
      <c r="C91" s="3" t="s">
        <v>146</v>
      </c>
      <c r="D91" s="14" t="s">
        <v>144</v>
      </c>
      <c r="E91" s="14"/>
      <c r="F91" s="77"/>
    </row>
    <row r="92" spans="1:6" x14ac:dyDescent="0.2">
      <c r="A92" s="223" t="s">
        <v>147</v>
      </c>
      <c r="B92" s="224"/>
      <c r="C92" s="3" t="s">
        <v>148</v>
      </c>
      <c r="D92" s="14" t="s">
        <v>144</v>
      </c>
      <c r="E92" s="14"/>
      <c r="F92" s="77"/>
    </row>
    <row r="93" spans="1:6" x14ac:dyDescent="0.2">
      <c r="A93" s="223" t="s">
        <v>149</v>
      </c>
      <c r="B93" s="224"/>
      <c r="C93" s="3" t="s">
        <v>150</v>
      </c>
      <c r="D93" s="14" t="s">
        <v>144</v>
      </c>
      <c r="E93" s="14"/>
      <c r="F93" s="77"/>
    </row>
    <row r="94" spans="1:6" x14ac:dyDescent="0.2">
      <c r="A94" s="223" t="s">
        <v>151</v>
      </c>
      <c r="B94" s="224"/>
      <c r="C94" s="3" t="s">
        <v>152</v>
      </c>
      <c r="D94" s="14" t="s">
        <v>144</v>
      </c>
      <c r="E94" s="14"/>
      <c r="F94" s="77"/>
    </row>
    <row r="95" spans="1:6" x14ac:dyDescent="0.2">
      <c r="A95" s="223" t="s">
        <v>153</v>
      </c>
      <c r="B95" s="224"/>
      <c r="C95" s="3" t="s">
        <v>154</v>
      </c>
      <c r="D95" s="14" t="s">
        <v>144</v>
      </c>
      <c r="E95" s="14"/>
      <c r="F95" s="77"/>
    </row>
    <row r="96" spans="1:6" x14ac:dyDescent="0.2">
      <c r="A96" s="223" t="s">
        <v>155</v>
      </c>
      <c r="B96" s="224"/>
      <c r="C96" s="3" t="s">
        <v>156</v>
      </c>
      <c r="D96" s="14" t="s">
        <v>144</v>
      </c>
      <c r="E96" s="14"/>
      <c r="F96" s="77"/>
    </row>
    <row r="97" spans="1:6" x14ac:dyDescent="0.2">
      <c r="A97" s="223" t="s">
        <v>157</v>
      </c>
      <c r="B97" s="224"/>
      <c r="C97" s="3" t="s">
        <v>158</v>
      </c>
      <c r="D97" s="14" t="s">
        <v>144</v>
      </c>
      <c r="E97" s="14"/>
      <c r="F97" s="77"/>
    </row>
    <row r="98" spans="1:6" x14ac:dyDescent="0.2">
      <c r="A98" s="223" t="s">
        <v>159</v>
      </c>
      <c r="B98" s="224"/>
      <c r="C98" s="3" t="s">
        <v>160</v>
      </c>
      <c r="D98" s="14" t="s">
        <v>144</v>
      </c>
      <c r="E98" s="14"/>
      <c r="F98" s="77"/>
    </row>
    <row r="99" spans="1:6" x14ac:dyDescent="0.2">
      <c r="A99" s="225" t="s">
        <v>161</v>
      </c>
      <c r="B99" s="226"/>
      <c r="C99" s="4" t="s">
        <v>162</v>
      </c>
      <c r="D99" s="15" t="s">
        <v>163</v>
      </c>
      <c r="E99" s="15"/>
      <c r="F99" s="78">
        <f>F86+F90</f>
        <v>0</v>
      </c>
    </row>
    <row r="100" spans="1:6" x14ac:dyDescent="0.2">
      <c r="A100" s="223" t="s">
        <v>164</v>
      </c>
      <c r="B100" s="224"/>
      <c r="C100" s="3" t="s">
        <v>165</v>
      </c>
      <c r="D100" s="14" t="s">
        <v>166</v>
      </c>
      <c r="E100" s="14"/>
      <c r="F100" s="77">
        <f>SUM(F101:F106)</f>
        <v>0</v>
      </c>
    </row>
    <row r="101" spans="1:6" x14ac:dyDescent="0.2">
      <c r="A101" s="223" t="s">
        <v>167</v>
      </c>
      <c r="B101" s="224"/>
      <c r="C101" s="3" t="s">
        <v>168</v>
      </c>
      <c r="D101" s="14" t="s">
        <v>166</v>
      </c>
      <c r="E101" s="14"/>
      <c r="F101" s="77"/>
    </row>
    <row r="102" spans="1:6" ht="25.5" x14ac:dyDescent="0.2">
      <c r="A102" s="223" t="s">
        <v>169</v>
      </c>
      <c r="B102" s="224"/>
      <c r="C102" s="3" t="s">
        <v>170</v>
      </c>
      <c r="D102" s="14" t="s">
        <v>166</v>
      </c>
      <c r="E102" s="14"/>
      <c r="F102" s="77"/>
    </row>
    <row r="103" spans="1:6" x14ac:dyDescent="0.2">
      <c r="A103" s="223" t="s">
        <v>171</v>
      </c>
      <c r="B103" s="224"/>
      <c r="C103" s="3" t="s">
        <v>172</v>
      </c>
      <c r="D103" s="14" t="s">
        <v>166</v>
      </c>
      <c r="E103" s="14"/>
      <c r="F103" s="77"/>
    </row>
    <row r="104" spans="1:6" x14ac:dyDescent="0.2">
      <c r="A104" s="223" t="s">
        <v>173</v>
      </c>
      <c r="B104" s="224"/>
      <c r="C104" s="3" t="s">
        <v>174</v>
      </c>
      <c r="D104" s="14" t="s">
        <v>166</v>
      </c>
      <c r="E104" s="14"/>
      <c r="F104" s="77"/>
    </row>
    <row r="105" spans="1:6" x14ac:dyDescent="0.2">
      <c r="A105" s="223" t="s">
        <v>175</v>
      </c>
      <c r="B105" s="224"/>
      <c r="C105" s="3" t="s">
        <v>176</v>
      </c>
      <c r="D105" s="14" t="s">
        <v>166</v>
      </c>
      <c r="E105" s="14"/>
      <c r="F105" s="77"/>
    </row>
    <row r="106" spans="1:6" x14ac:dyDescent="0.2">
      <c r="A106" s="223" t="s">
        <v>177</v>
      </c>
      <c r="B106" s="224"/>
      <c r="C106" s="3" t="s">
        <v>178</v>
      </c>
      <c r="D106" s="14" t="s">
        <v>166</v>
      </c>
      <c r="E106" s="14"/>
      <c r="F106" s="77"/>
    </row>
    <row r="107" spans="1:6" x14ac:dyDescent="0.2">
      <c r="A107" s="223" t="s">
        <v>179</v>
      </c>
      <c r="B107" s="224"/>
      <c r="C107" s="3" t="s">
        <v>180</v>
      </c>
      <c r="D107" s="14" t="s">
        <v>181</v>
      </c>
      <c r="E107" s="14"/>
      <c r="F107" s="77">
        <f>SUM(F108:F113)</f>
        <v>0</v>
      </c>
    </row>
    <row r="108" spans="1:6" x14ac:dyDescent="0.2">
      <c r="A108" s="223" t="s">
        <v>182</v>
      </c>
      <c r="B108" s="224"/>
      <c r="C108" s="3" t="s">
        <v>183</v>
      </c>
      <c r="D108" s="14" t="s">
        <v>181</v>
      </c>
      <c r="E108" s="14"/>
      <c r="F108" s="77"/>
    </row>
    <row r="109" spans="1:6" x14ac:dyDescent="0.2">
      <c r="A109" s="223" t="s">
        <v>184</v>
      </c>
      <c r="B109" s="224"/>
      <c r="C109" s="3" t="s">
        <v>185</v>
      </c>
      <c r="D109" s="14" t="s">
        <v>181</v>
      </c>
      <c r="E109" s="14"/>
      <c r="F109" s="77"/>
    </row>
    <row r="110" spans="1:6" x14ac:dyDescent="0.2">
      <c r="A110" s="223" t="s">
        <v>186</v>
      </c>
      <c r="B110" s="224"/>
      <c r="C110" s="3" t="s">
        <v>187</v>
      </c>
      <c r="D110" s="14" t="s">
        <v>181</v>
      </c>
      <c r="E110" s="14"/>
      <c r="F110" s="77"/>
    </row>
    <row r="111" spans="1:6" x14ac:dyDescent="0.2">
      <c r="A111" s="223" t="s">
        <v>188</v>
      </c>
      <c r="B111" s="224"/>
      <c r="C111" s="3" t="s">
        <v>189</v>
      </c>
      <c r="D111" s="14" t="s">
        <v>181</v>
      </c>
      <c r="E111" s="14"/>
      <c r="F111" s="77"/>
    </row>
    <row r="112" spans="1:6" x14ac:dyDescent="0.2">
      <c r="A112" s="223" t="s">
        <v>190</v>
      </c>
      <c r="B112" s="224"/>
      <c r="C112" s="3" t="s">
        <v>191</v>
      </c>
      <c r="D112" s="14" t="s">
        <v>181</v>
      </c>
      <c r="E112" s="14"/>
      <c r="F112" s="77"/>
    </row>
    <row r="113" spans="1:6" x14ac:dyDescent="0.2">
      <c r="A113" s="223" t="s">
        <v>192</v>
      </c>
      <c r="B113" s="224"/>
      <c r="C113" s="3" t="s">
        <v>193</v>
      </c>
      <c r="D113" s="14" t="s">
        <v>181</v>
      </c>
      <c r="E113" s="14"/>
      <c r="F113" s="77"/>
    </row>
    <row r="114" spans="1:6" x14ac:dyDescent="0.2">
      <c r="A114" s="223" t="s">
        <v>194</v>
      </c>
      <c r="B114" s="224"/>
      <c r="C114" s="3" t="s">
        <v>195</v>
      </c>
      <c r="D114" s="14" t="s">
        <v>196</v>
      </c>
      <c r="E114" s="14"/>
      <c r="F114" s="77">
        <f>SUM(F115:F122)</f>
        <v>0</v>
      </c>
    </row>
    <row r="115" spans="1:6" x14ac:dyDescent="0.2">
      <c r="A115" s="223" t="s">
        <v>197</v>
      </c>
      <c r="B115" s="224"/>
      <c r="C115" s="3" t="s">
        <v>198</v>
      </c>
      <c r="D115" s="16" t="s">
        <v>196</v>
      </c>
      <c r="E115" s="16"/>
      <c r="F115" s="79"/>
    </row>
    <row r="116" spans="1:6" x14ac:dyDescent="0.2">
      <c r="A116" s="223" t="s">
        <v>199</v>
      </c>
      <c r="B116" s="224"/>
      <c r="C116" s="3" t="s">
        <v>200</v>
      </c>
      <c r="D116" s="16" t="s">
        <v>196</v>
      </c>
      <c r="E116" s="16"/>
      <c r="F116" s="79"/>
    </row>
    <row r="117" spans="1:6" x14ac:dyDescent="0.2">
      <c r="A117" s="223" t="s">
        <v>201</v>
      </c>
      <c r="B117" s="224"/>
      <c r="C117" s="3" t="s">
        <v>202</v>
      </c>
      <c r="D117" s="16" t="s">
        <v>196</v>
      </c>
      <c r="E117" s="16"/>
      <c r="F117" s="79"/>
    </row>
    <row r="118" spans="1:6" x14ac:dyDescent="0.2">
      <c r="A118" s="223" t="s">
        <v>203</v>
      </c>
      <c r="B118" s="224"/>
      <c r="C118" s="3" t="s">
        <v>204</v>
      </c>
      <c r="D118" s="16" t="s">
        <v>196</v>
      </c>
      <c r="E118" s="16"/>
      <c r="F118" s="79"/>
    </row>
    <row r="119" spans="1:6" x14ac:dyDescent="0.2">
      <c r="A119" s="223" t="s">
        <v>205</v>
      </c>
      <c r="B119" s="224"/>
      <c r="C119" s="3" t="s">
        <v>206</v>
      </c>
      <c r="D119" s="16" t="s">
        <v>196</v>
      </c>
      <c r="E119" s="16"/>
      <c r="F119" s="79"/>
    </row>
    <row r="120" spans="1:6" x14ac:dyDescent="0.2">
      <c r="A120" s="223" t="s">
        <v>207</v>
      </c>
      <c r="B120" s="224"/>
      <c r="C120" s="3" t="s">
        <v>208</v>
      </c>
      <c r="D120" s="16" t="s">
        <v>196</v>
      </c>
      <c r="E120" s="16"/>
      <c r="F120" s="79"/>
    </row>
    <row r="121" spans="1:6" x14ac:dyDescent="0.2">
      <c r="A121" s="223" t="s">
        <v>209</v>
      </c>
      <c r="B121" s="224"/>
      <c r="C121" s="3" t="s">
        <v>210</v>
      </c>
      <c r="D121" s="16" t="s">
        <v>196</v>
      </c>
      <c r="E121" s="16"/>
      <c r="F121" s="79"/>
    </row>
    <row r="122" spans="1:6" x14ac:dyDescent="0.2">
      <c r="A122" s="223" t="s">
        <v>211</v>
      </c>
      <c r="B122" s="224"/>
      <c r="C122" s="3" t="s">
        <v>212</v>
      </c>
      <c r="D122" s="16" t="s">
        <v>196</v>
      </c>
      <c r="E122" s="16"/>
      <c r="F122" s="79"/>
    </row>
    <row r="123" spans="1:6" x14ac:dyDescent="0.2">
      <c r="A123" s="223" t="s">
        <v>213</v>
      </c>
      <c r="B123" s="224"/>
      <c r="C123" s="3" t="s">
        <v>214</v>
      </c>
      <c r="D123" s="14" t="s">
        <v>215</v>
      </c>
      <c r="E123" s="14"/>
      <c r="F123" s="77">
        <f>SUM(F124:F142)</f>
        <v>0</v>
      </c>
    </row>
    <row r="124" spans="1:6" x14ac:dyDescent="0.2">
      <c r="A124" s="227">
        <v>118</v>
      </c>
      <c r="B124" s="224"/>
      <c r="C124" s="3" t="s">
        <v>217</v>
      </c>
      <c r="D124" s="16" t="s">
        <v>215</v>
      </c>
      <c r="E124" s="16"/>
      <c r="F124" s="79"/>
    </row>
    <row r="125" spans="1:6" x14ac:dyDescent="0.2">
      <c r="A125" s="227">
        <v>119</v>
      </c>
      <c r="B125" s="224"/>
      <c r="C125" s="3" t="s">
        <v>219</v>
      </c>
      <c r="D125" s="16" t="s">
        <v>215</v>
      </c>
      <c r="E125" s="16"/>
      <c r="F125" s="79"/>
    </row>
    <row r="126" spans="1:6" x14ac:dyDescent="0.2">
      <c r="A126" s="227">
        <v>120</v>
      </c>
      <c r="B126" s="224"/>
      <c r="C126" s="3" t="s">
        <v>221</v>
      </c>
      <c r="D126" s="16" t="s">
        <v>215</v>
      </c>
      <c r="E126" s="16"/>
      <c r="F126" s="79"/>
    </row>
    <row r="127" spans="1:6" x14ac:dyDescent="0.2">
      <c r="A127" s="227">
        <v>121</v>
      </c>
      <c r="B127" s="224"/>
      <c r="C127" s="3" t="s">
        <v>223</v>
      </c>
      <c r="D127" s="16" t="s">
        <v>215</v>
      </c>
      <c r="E127" s="16"/>
      <c r="F127" s="79"/>
    </row>
    <row r="128" spans="1:6" x14ac:dyDescent="0.2">
      <c r="A128" s="227">
        <v>122</v>
      </c>
      <c r="B128" s="224"/>
      <c r="C128" s="3" t="s">
        <v>225</v>
      </c>
      <c r="D128" s="16" t="s">
        <v>215</v>
      </c>
      <c r="E128" s="16"/>
      <c r="F128" s="79"/>
    </row>
    <row r="129" spans="1:6" x14ac:dyDescent="0.2">
      <c r="A129" s="227">
        <v>123</v>
      </c>
      <c r="B129" s="224"/>
      <c r="C129" s="3" t="s">
        <v>227</v>
      </c>
      <c r="D129" s="16" t="s">
        <v>215</v>
      </c>
      <c r="E129" s="16"/>
      <c r="F129" s="79"/>
    </row>
    <row r="130" spans="1:6" ht="25.5" x14ac:dyDescent="0.2">
      <c r="A130" s="227">
        <v>124</v>
      </c>
      <c r="B130" s="224"/>
      <c r="C130" s="3" t="s">
        <v>229</v>
      </c>
      <c r="D130" s="16" t="s">
        <v>215</v>
      </c>
      <c r="E130" s="16"/>
      <c r="F130" s="79"/>
    </row>
    <row r="131" spans="1:6" ht="25.5" x14ac:dyDescent="0.2">
      <c r="A131" s="227">
        <v>125</v>
      </c>
      <c r="B131" s="224"/>
      <c r="C131" s="3" t="s">
        <v>231</v>
      </c>
      <c r="D131" s="16" t="s">
        <v>215</v>
      </c>
      <c r="E131" s="16"/>
      <c r="F131" s="79"/>
    </row>
    <row r="132" spans="1:6" x14ac:dyDescent="0.2">
      <c r="A132" s="227">
        <v>126</v>
      </c>
      <c r="B132" s="224"/>
      <c r="C132" s="3" t="s">
        <v>233</v>
      </c>
      <c r="D132" s="16" t="s">
        <v>215</v>
      </c>
      <c r="E132" s="16"/>
      <c r="F132" s="79"/>
    </row>
    <row r="133" spans="1:6" x14ac:dyDescent="0.2">
      <c r="A133" s="227">
        <v>127</v>
      </c>
      <c r="B133" s="224"/>
      <c r="C133" s="3" t="s">
        <v>235</v>
      </c>
      <c r="D133" s="16" t="s">
        <v>215</v>
      </c>
      <c r="E133" s="16"/>
      <c r="F133" s="79"/>
    </row>
    <row r="134" spans="1:6" ht="25.5" x14ac:dyDescent="0.2">
      <c r="A134" s="223" t="s">
        <v>236</v>
      </c>
      <c r="B134" s="224"/>
      <c r="C134" s="3" t="s">
        <v>237</v>
      </c>
      <c r="D134" s="16" t="s">
        <v>215</v>
      </c>
      <c r="E134" s="16"/>
      <c r="F134" s="79"/>
    </row>
    <row r="135" spans="1:6" ht="25.5" x14ac:dyDescent="0.2">
      <c r="A135" s="223" t="s">
        <v>238</v>
      </c>
      <c r="B135" s="224"/>
      <c r="C135" s="3" t="s">
        <v>239</v>
      </c>
      <c r="D135" s="16" t="s">
        <v>215</v>
      </c>
      <c r="E135" s="16"/>
      <c r="F135" s="79"/>
    </row>
    <row r="136" spans="1:6" ht="25.5" x14ac:dyDescent="0.2">
      <c r="A136" s="223" t="s">
        <v>240</v>
      </c>
      <c r="B136" s="224"/>
      <c r="C136" s="3" t="s">
        <v>241</v>
      </c>
      <c r="D136" s="16" t="s">
        <v>215</v>
      </c>
      <c r="E136" s="16"/>
      <c r="F136" s="79"/>
    </row>
    <row r="137" spans="1:6" ht="25.5" x14ac:dyDescent="0.2">
      <c r="A137" s="223" t="s">
        <v>242</v>
      </c>
      <c r="B137" s="224"/>
      <c r="C137" s="3" t="s">
        <v>243</v>
      </c>
      <c r="D137" s="16" t="s">
        <v>215</v>
      </c>
      <c r="E137" s="16"/>
      <c r="F137" s="79"/>
    </row>
    <row r="138" spans="1:6" ht="38.25" x14ac:dyDescent="0.2">
      <c r="A138" s="223" t="s">
        <v>244</v>
      </c>
      <c r="B138" s="224"/>
      <c r="C138" s="3" t="s">
        <v>245</v>
      </c>
      <c r="D138" s="16" t="s">
        <v>215</v>
      </c>
      <c r="E138" s="16"/>
      <c r="F138" s="79"/>
    </row>
    <row r="139" spans="1:6" x14ac:dyDescent="0.2">
      <c r="A139" s="223" t="s">
        <v>246</v>
      </c>
      <c r="B139" s="224"/>
      <c r="C139" s="3" t="s">
        <v>247</v>
      </c>
      <c r="D139" s="16" t="s">
        <v>215</v>
      </c>
      <c r="E139" s="16"/>
      <c r="F139" s="79"/>
    </row>
    <row r="140" spans="1:6" x14ac:dyDescent="0.2">
      <c r="A140" s="223" t="s">
        <v>248</v>
      </c>
      <c r="B140" s="224"/>
      <c r="C140" s="3" t="s">
        <v>249</v>
      </c>
      <c r="D140" s="16" t="s">
        <v>215</v>
      </c>
      <c r="E140" s="16"/>
      <c r="F140" s="79"/>
    </row>
    <row r="141" spans="1:6" x14ac:dyDescent="0.2">
      <c r="A141" s="223" t="s">
        <v>250</v>
      </c>
      <c r="B141" s="224"/>
      <c r="C141" s="3" t="s">
        <v>251</v>
      </c>
      <c r="D141" s="16" t="s">
        <v>215</v>
      </c>
      <c r="E141" s="16"/>
      <c r="F141" s="79"/>
    </row>
    <row r="142" spans="1:6" x14ac:dyDescent="0.2">
      <c r="A142" s="223" t="s">
        <v>252</v>
      </c>
      <c r="B142" s="224"/>
      <c r="C142" s="3" t="s">
        <v>253</v>
      </c>
      <c r="D142" s="16" t="s">
        <v>215</v>
      </c>
      <c r="E142" s="16"/>
      <c r="F142" s="79"/>
    </row>
    <row r="143" spans="1:6" x14ac:dyDescent="0.2">
      <c r="A143" s="223" t="s">
        <v>254</v>
      </c>
      <c r="B143" s="224"/>
      <c r="C143" s="3" t="s">
        <v>255</v>
      </c>
      <c r="D143" s="14" t="s">
        <v>256</v>
      </c>
      <c r="E143" s="14"/>
      <c r="F143" s="77">
        <f>SUM(F144:F146)</f>
        <v>0</v>
      </c>
    </row>
    <row r="144" spans="1:6" x14ac:dyDescent="0.2">
      <c r="A144" s="223" t="s">
        <v>257</v>
      </c>
      <c r="B144" s="224"/>
      <c r="C144" s="3" t="s">
        <v>258</v>
      </c>
      <c r="D144" s="16" t="s">
        <v>256</v>
      </c>
      <c r="E144" s="16"/>
      <c r="F144" s="79"/>
    </row>
    <row r="145" spans="1:6" x14ac:dyDescent="0.2">
      <c r="A145" s="223" t="s">
        <v>259</v>
      </c>
      <c r="B145" s="224"/>
      <c r="C145" s="3" t="s">
        <v>260</v>
      </c>
      <c r="D145" s="16" t="s">
        <v>256</v>
      </c>
      <c r="E145" s="16"/>
      <c r="F145" s="79"/>
    </row>
    <row r="146" spans="1:6" x14ac:dyDescent="0.2">
      <c r="A146" s="223" t="s">
        <v>261</v>
      </c>
      <c r="B146" s="224"/>
      <c r="C146" s="3" t="s">
        <v>262</v>
      </c>
      <c r="D146" s="16" t="s">
        <v>256</v>
      </c>
      <c r="E146" s="16"/>
      <c r="F146" s="79"/>
    </row>
    <row r="147" spans="1:6" x14ac:dyDescent="0.2">
      <c r="A147" s="223" t="s">
        <v>263</v>
      </c>
      <c r="B147" s="224"/>
      <c r="C147" s="3" t="s">
        <v>264</v>
      </c>
      <c r="D147" s="14" t="s">
        <v>265</v>
      </c>
      <c r="E147" s="14"/>
      <c r="F147" s="77"/>
    </row>
    <row r="148" spans="1:6" x14ac:dyDescent="0.2">
      <c r="A148" s="223" t="s">
        <v>266</v>
      </c>
      <c r="B148" s="224"/>
      <c r="C148" s="3" t="s">
        <v>267</v>
      </c>
      <c r="D148" s="14" t="s">
        <v>268</v>
      </c>
      <c r="E148" s="14"/>
      <c r="F148" s="77">
        <f>SUM(F149:F152)</f>
        <v>0</v>
      </c>
    </row>
    <row r="149" spans="1:6" ht="25.5" x14ac:dyDescent="0.2">
      <c r="A149" s="223" t="s">
        <v>269</v>
      </c>
      <c r="B149" s="224"/>
      <c r="C149" s="3" t="s">
        <v>270</v>
      </c>
      <c r="D149" s="16" t="s">
        <v>268</v>
      </c>
      <c r="E149" s="16"/>
      <c r="F149" s="79"/>
    </row>
    <row r="150" spans="1:6" ht="25.5" x14ac:dyDescent="0.2">
      <c r="A150" s="223" t="s">
        <v>271</v>
      </c>
      <c r="B150" s="224"/>
      <c r="C150" s="3" t="s">
        <v>272</v>
      </c>
      <c r="D150" s="16" t="s">
        <v>268</v>
      </c>
      <c r="E150" s="16"/>
      <c r="F150" s="79"/>
    </row>
    <row r="151" spans="1:6" x14ac:dyDescent="0.2">
      <c r="A151" s="223" t="s">
        <v>273</v>
      </c>
      <c r="B151" s="224"/>
      <c r="C151" s="3" t="s">
        <v>274</v>
      </c>
      <c r="D151" s="16" t="s">
        <v>268</v>
      </c>
      <c r="E151" s="16"/>
      <c r="F151" s="79"/>
    </row>
    <row r="152" spans="1:6" x14ac:dyDescent="0.2">
      <c r="A152" s="223" t="s">
        <v>275</v>
      </c>
      <c r="B152" s="224"/>
      <c r="C152" s="3" t="s">
        <v>276</v>
      </c>
      <c r="D152" s="16" t="s">
        <v>268</v>
      </c>
      <c r="E152" s="16"/>
      <c r="F152" s="79"/>
    </row>
    <row r="153" spans="1:6" x14ac:dyDescent="0.2">
      <c r="A153" s="223" t="s">
        <v>277</v>
      </c>
      <c r="B153" s="224"/>
      <c r="C153" s="3" t="s">
        <v>278</v>
      </c>
      <c r="D153" s="14" t="s">
        <v>279</v>
      </c>
      <c r="E153" s="14"/>
      <c r="F153" s="77">
        <f>SUM(F154:F168)</f>
        <v>0</v>
      </c>
    </row>
    <row r="154" spans="1:6" x14ac:dyDescent="0.2">
      <c r="A154" s="223" t="s">
        <v>280</v>
      </c>
      <c r="B154" s="224"/>
      <c r="C154" s="3" t="s">
        <v>281</v>
      </c>
      <c r="D154" s="16" t="s">
        <v>279</v>
      </c>
      <c r="E154" s="16"/>
      <c r="F154" s="79"/>
    </row>
    <row r="155" spans="1:6" x14ac:dyDescent="0.2">
      <c r="A155" s="223" t="s">
        <v>282</v>
      </c>
      <c r="B155" s="224"/>
      <c r="C155" s="3" t="s">
        <v>283</v>
      </c>
      <c r="D155" s="16" t="s">
        <v>279</v>
      </c>
      <c r="E155" s="16"/>
      <c r="F155" s="79"/>
    </row>
    <row r="156" spans="1:6" ht="25.5" x14ac:dyDescent="0.2">
      <c r="A156" s="223" t="s">
        <v>284</v>
      </c>
      <c r="B156" s="224"/>
      <c r="C156" s="3" t="s">
        <v>285</v>
      </c>
      <c r="D156" s="16" t="s">
        <v>279</v>
      </c>
      <c r="E156" s="16"/>
      <c r="F156" s="79"/>
    </row>
    <row r="157" spans="1:6" x14ac:dyDescent="0.2">
      <c r="A157" s="223" t="s">
        <v>286</v>
      </c>
      <c r="B157" s="224"/>
      <c r="C157" s="3" t="s">
        <v>287</v>
      </c>
      <c r="D157" s="16" t="s">
        <v>279</v>
      </c>
      <c r="E157" s="16"/>
      <c r="F157" s="79"/>
    </row>
    <row r="158" spans="1:6" x14ac:dyDescent="0.2">
      <c r="A158" s="223" t="s">
        <v>288</v>
      </c>
      <c r="B158" s="224"/>
      <c r="C158" s="3" t="s">
        <v>289</v>
      </c>
      <c r="D158" s="16" t="s">
        <v>279</v>
      </c>
      <c r="E158" s="16"/>
      <c r="F158" s="79"/>
    </row>
    <row r="159" spans="1:6" x14ac:dyDescent="0.2">
      <c r="A159" s="223" t="s">
        <v>290</v>
      </c>
      <c r="B159" s="224"/>
      <c r="C159" s="3" t="s">
        <v>291</v>
      </c>
      <c r="D159" s="16" t="s">
        <v>279</v>
      </c>
      <c r="E159" s="16"/>
      <c r="F159" s="79"/>
    </row>
    <row r="160" spans="1:6" x14ac:dyDescent="0.2">
      <c r="A160" s="223" t="s">
        <v>292</v>
      </c>
      <c r="B160" s="224"/>
      <c r="C160" s="3" t="s">
        <v>293</v>
      </c>
      <c r="D160" s="16" t="s">
        <v>279</v>
      </c>
      <c r="E160" s="16"/>
      <c r="F160" s="79"/>
    </row>
    <row r="161" spans="1:6" x14ac:dyDescent="0.2">
      <c r="A161" s="223" t="s">
        <v>294</v>
      </c>
      <c r="B161" s="224"/>
      <c r="C161" s="3" t="s">
        <v>295</v>
      </c>
      <c r="D161" s="16" t="s">
        <v>279</v>
      </c>
      <c r="E161" s="16"/>
      <c r="F161" s="79"/>
    </row>
    <row r="162" spans="1:6" x14ac:dyDescent="0.2">
      <c r="A162" s="223" t="s">
        <v>296</v>
      </c>
      <c r="B162" s="224"/>
      <c r="C162" s="3" t="s">
        <v>297</v>
      </c>
      <c r="D162" s="16" t="s">
        <v>279</v>
      </c>
      <c r="E162" s="16"/>
      <c r="F162" s="79"/>
    </row>
    <row r="163" spans="1:6" x14ac:dyDescent="0.2">
      <c r="A163" s="223" t="s">
        <v>298</v>
      </c>
      <c r="B163" s="224"/>
      <c r="C163" s="3" t="s">
        <v>299</v>
      </c>
      <c r="D163" s="16" t="s">
        <v>279</v>
      </c>
      <c r="E163" s="16"/>
      <c r="F163" s="79"/>
    </row>
    <row r="164" spans="1:6" x14ac:dyDescent="0.2">
      <c r="A164" s="223" t="s">
        <v>300</v>
      </c>
      <c r="B164" s="224"/>
      <c r="C164" s="3" t="s">
        <v>301</v>
      </c>
      <c r="D164" s="16" t="s">
        <v>279</v>
      </c>
      <c r="E164" s="16"/>
      <c r="F164" s="79"/>
    </row>
    <row r="165" spans="1:6" x14ac:dyDescent="0.2">
      <c r="A165" s="223" t="s">
        <v>302</v>
      </c>
      <c r="B165" s="224"/>
      <c r="C165" s="3" t="s">
        <v>303</v>
      </c>
      <c r="D165" s="16" t="s">
        <v>279</v>
      </c>
      <c r="E165" s="16"/>
      <c r="F165" s="79"/>
    </row>
    <row r="166" spans="1:6" x14ac:dyDescent="0.2">
      <c r="A166" s="223" t="s">
        <v>304</v>
      </c>
      <c r="B166" s="224"/>
      <c r="C166" s="3" t="s">
        <v>305</v>
      </c>
      <c r="D166" s="16" t="s">
        <v>279</v>
      </c>
      <c r="E166" s="16"/>
      <c r="F166" s="79"/>
    </row>
    <row r="167" spans="1:6" x14ac:dyDescent="0.2">
      <c r="A167" s="223" t="s">
        <v>306</v>
      </c>
      <c r="B167" s="224"/>
      <c r="C167" s="3" t="s">
        <v>307</v>
      </c>
      <c r="D167" s="16" t="s">
        <v>279</v>
      </c>
      <c r="E167" s="16"/>
      <c r="F167" s="79"/>
    </row>
    <row r="168" spans="1:6" ht="25.5" x14ac:dyDescent="0.2">
      <c r="A168" s="223" t="s">
        <v>308</v>
      </c>
      <c r="B168" s="224"/>
      <c r="C168" s="3" t="s">
        <v>309</v>
      </c>
      <c r="D168" s="16" t="s">
        <v>279</v>
      </c>
      <c r="E168" s="16"/>
      <c r="F168" s="79"/>
    </row>
    <row r="169" spans="1:6" x14ac:dyDescent="0.2">
      <c r="A169" s="225" t="s">
        <v>310</v>
      </c>
      <c r="B169" s="226"/>
      <c r="C169" s="4" t="s">
        <v>311</v>
      </c>
      <c r="D169" s="15" t="s">
        <v>312</v>
      </c>
      <c r="E169" s="15"/>
      <c r="F169" s="78">
        <f>F123+F143+F148+F153</f>
        <v>0</v>
      </c>
    </row>
    <row r="170" spans="1:6" x14ac:dyDescent="0.2">
      <c r="A170" s="223" t="s">
        <v>313</v>
      </c>
      <c r="B170" s="224"/>
      <c r="C170" s="3" t="s">
        <v>514</v>
      </c>
      <c r="D170" s="14" t="s">
        <v>314</v>
      </c>
      <c r="E170" s="14"/>
      <c r="F170" s="77"/>
    </row>
    <row r="171" spans="1:6" x14ac:dyDescent="0.2">
      <c r="A171" s="223" t="s">
        <v>315</v>
      </c>
      <c r="B171" s="224"/>
      <c r="C171" s="3" t="s">
        <v>316</v>
      </c>
      <c r="D171" s="16" t="s">
        <v>314</v>
      </c>
      <c r="E171" s="16"/>
      <c r="F171" s="79"/>
    </row>
    <row r="172" spans="1:6" x14ac:dyDescent="0.2">
      <c r="A172" s="223" t="s">
        <v>317</v>
      </c>
      <c r="B172" s="224"/>
      <c r="C172" s="3" t="s">
        <v>318</v>
      </c>
      <c r="D172" s="16" t="s">
        <v>314</v>
      </c>
      <c r="E172" s="16"/>
      <c r="F172" s="79"/>
    </row>
    <row r="173" spans="1:6" x14ac:dyDescent="0.2">
      <c r="A173" s="223" t="s">
        <v>319</v>
      </c>
      <c r="B173" s="224"/>
      <c r="C173" s="3" t="s">
        <v>320</v>
      </c>
      <c r="D173" s="16" t="s">
        <v>314</v>
      </c>
      <c r="E173" s="16"/>
      <c r="F173" s="79"/>
    </row>
    <row r="174" spans="1:6" x14ac:dyDescent="0.2">
      <c r="A174" s="223" t="s">
        <v>321</v>
      </c>
      <c r="B174" s="224"/>
      <c r="C174" s="3" t="s">
        <v>322</v>
      </c>
      <c r="D174" s="16" t="s">
        <v>314</v>
      </c>
      <c r="E174" s="16"/>
      <c r="F174" s="79"/>
    </row>
    <row r="175" spans="1:6" x14ac:dyDescent="0.2">
      <c r="A175" s="223" t="s">
        <v>323</v>
      </c>
      <c r="B175" s="224"/>
      <c r="C175" s="3" t="s">
        <v>324</v>
      </c>
      <c r="D175" s="16" t="s">
        <v>314</v>
      </c>
      <c r="E175" s="16"/>
      <c r="F175" s="79"/>
    </row>
    <row r="176" spans="1:6" ht="38.25" x14ac:dyDescent="0.2">
      <c r="A176" s="223" t="s">
        <v>325</v>
      </c>
      <c r="B176" s="224"/>
      <c r="C176" s="3" t="s">
        <v>326</v>
      </c>
      <c r="D176" s="16" t="s">
        <v>314</v>
      </c>
      <c r="E176" s="16"/>
      <c r="F176" s="79"/>
    </row>
    <row r="177" spans="1:6" x14ac:dyDescent="0.2">
      <c r="A177" s="223" t="s">
        <v>327</v>
      </c>
      <c r="B177" s="224"/>
      <c r="C177" s="3" t="s">
        <v>328</v>
      </c>
      <c r="D177" s="16" t="s">
        <v>314</v>
      </c>
      <c r="E177" s="16"/>
      <c r="F177" s="79"/>
    </row>
    <row r="178" spans="1:6" x14ac:dyDescent="0.2">
      <c r="A178" s="223" t="s">
        <v>329</v>
      </c>
      <c r="B178" s="224"/>
      <c r="C178" s="3" t="s">
        <v>330</v>
      </c>
      <c r="D178" s="16" t="s">
        <v>314</v>
      </c>
      <c r="E178" s="16"/>
      <c r="F178" s="79"/>
    </row>
    <row r="179" spans="1:6" x14ac:dyDescent="0.2">
      <c r="A179" s="223" t="s">
        <v>331</v>
      </c>
      <c r="B179" s="224"/>
      <c r="C179" s="3" t="s">
        <v>332</v>
      </c>
      <c r="D179" s="16" t="s">
        <v>314</v>
      </c>
      <c r="E179" s="16"/>
      <c r="F179" s="79"/>
    </row>
    <row r="180" spans="1:6" x14ac:dyDescent="0.2">
      <c r="A180" s="223" t="s">
        <v>333</v>
      </c>
      <c r="B180" s="224"/>
      <c r="C180" s="3" t="s">
        <v>334</v>
      </c>
      <c r="D180" s="16" t="s">
        <v>314</v>
      </c>
      <c r="E180" s="16"/>
      <c r="F180" s="79"/>
    </row>
    <row r="181" spans="1:6" ht="38.25" x14ac:dyDescent="0.2">
      <c r="A181" s="223" t="s">
        <v>335</v>
      </c>
      <c r="B181" s="224"/>
      <c r="C181" s="3" t="s">
        <v>336</v>
      </c>
      <c r="D181" s="16" t="s">
        <v>314</v>
      </c>
      <c r="E181" s="16"/>
      <c r="F181" s="79"/>
    </row>
    <row r="182" spans="1:6" x14ac:dyDescent="0.2">
      <c r="A182" s="223" t="s">
        <v>337</v>
      </c>
      <c r="B182" s="224"/>
      <c r="C182" s="3" t="s">
        <v>338</v>
      </c>
      <c r="D182" s="16" t="s">
        <v>314</v>
      </c>
      <c r="E182" s="16"/>
      <c r="F182" s="79"/>
    </row>
    <row r="183" spans="1:6" x14ac:dyDescent="0.2">
      <c r="A183" s="225" t="s">
        <v>339</v>
      </c>
      <c r="B183" s="226"/>
      <c r="C183" s="4" t="s">
        <v>340</v>
      </c>
      <c r="D183" s="15" t="s">
        <v>341</v>
      </c>
      <c r="E183" s="15"/>
      <c r="F183" s="78">
        <f>F99+F100+F107+F114+F169+F170</f>
        <v>0</v>
      </c>
    </row>
    <row r="184" spans="1:6" x14ac:dyDescent="0.2">
      <c r="A184" s="223" t="s">
        <v>342</v>
      </c>
      <c r="B184" s="224"/>
      <c r="C184" s="5" t="s">
        <v>343</v>
      </c>
      <c r="D184" s="14" t="s">
        <v>344</v>
      </c>
      <c r="E184" s="14"/>
      <c r="F184" s="77"/>
    </row>
    <row r="185" spans="1:6" x14ac:dyDescent="0.2">
      <c r="A185" s="223" t="s">
        <v>345</v>
      </c>
      <c r="B185" s="224"/>
      <c r="C185" s="5" t="s">
        <v>515</v>
      </c>
      <c r="D185" s="14" t="s">
        <v>346</v>
      </c>
      <c r="E185" s="14"/>
      <c r="F185" s="77"/>
    </row>
    <row r="186" spans="1:6" x14ac:dyDescent="0.2">
      <c r="A186" s="223" t="s">
        <v>347</v>
      </c>
      <c r="B186" s="224"/>
      <c r="C186" s="6" t="s">
        <v>348</v>
      </c>
      <c r="D186" s="16" t="s">
        <v>346</v>
      </c>
      <c r="E186" s="16"/>
      <c r="F186" s="79"/>
    </row>
    <row r="187" spans="1:6" ht="25.5" x14ac:dyDescent="0.2">
      <c r="A187" s="223" t="s">
        <v>349</v>
      </c>
      <c r="B187" s="224"/>
      <c r="C187" s="5" t="s">
        <v>350</v>
      </c>
      <c r="D187" s="16" t="s">
        <v>346</v>
      </c>
      <c r="E187" s="16"/>
      <c r="F187" s="79"/>
    </row>
    <row r="188" spans="1:6" x14ac:dyDescent="0.2">
      <c r="A188" s="223" t="s">
        <v>351</v>
      </c>
      <c r="B188" s="224"/>
      <c r="C188" s="5" t="s">
        <v>352</v>
      </c>
      <c r="D188" s="14" t="s">
        <v>353</v>
      </c>
      <c r="E188" s="14"/>
      <c r="F188" s="77"/>
    </row>
    <row r="189" spans="1:6" x14ac:dyDescent="0.2">
      <c r="A189" s="223" t="s">
        <v>354</v>
      </c>
      <c r="B189" s="224"/>
      <c r="C189" s="5" t="s">
        <v>355</v>
      </c>
      <c r="D189" s="14" t="s">
        <v>353</v>
      </c>
      <c r="E189" s="14"/>
      <c r="F189" s="77"/>
    </row>
    <row r="190" spans="1:6" x14ac:dyDescent="0.2">
      <c r="A190" s="223" t="s">
        <v>356</v>
      </c>
      <c r="B190" s="224"/>
      <c r="C190" s="5" t="s">
        <v>357</v>
      </c>
      <c r="D190" s="14" t="s">
        <v>358</v>
      </c>
      <c r="E190" s="14"/>
      <c r="F190" s="77"/>
    </row>
    <row r="191" spans="1:6" x14ac:dyDescent="0.2">
      <c r="A191" s="223" t="s">
        <v>359</v>
      </c>
      <c r="B191" s="224"/>
      <c r="C191" s="6" t="s">
        <v>360</v>
      </c>
      <c r="D191" s="16" t="s">
        <v>358</v>
      </c>
      <c r="E191" s="16"/>
      <c r="F191" s="79"/>
    </row>
    <row r="192" spans="1:6" ht="25.5" x14ac:dyDescent="0.2">
      <c r="A192" s="223" t="s">
        <v>361</v>
      </c>
      <c r="B192" s="224"/>
      <c r="C192" s="5" t="s">
        <v>362</v>
      </c>
      <c r="D192" s="16" t="s">
        <v>358</v>
      </c>
      <c r="E192" s="16"/>
      <c r="F192" s="79"/>
    </row>
    <row r="193" spans="1:6" ht="25.5" x14ac:dyDescent="0.2">
      <c r="A193" s="223" t="s">
        <v>363</v>
      </c>
      <c r="B193" s="224"/>
      <c r="C193" s="5" t="s">
        <v>364</v>
      </c>
      <c r="D193" s="16" t="s">
        <v>358</v>
      </c>
      <c r="E193" s="16"/>
      <c r="F193" s="79"/>
    </row>
    <row r="194" spans="1:6" x14ac:dyDescent="0.2">
      <c r="A194" s="223" t="s">
        <v>365</v>
      </c>
      <c r="B194" s="224"/>
      <c r="C194" s="5" t="s">
        <v>366</v>
      </c>
      <c r="D194" s="16" t="s">
        <v>358</v>
      </c>
      <c r="E194" s="16"/>
      <c r="F194" s="79"/>
    </row>
    <row r="195" spans="1:6" ht="25.5" x14ac:dyDescent="0.2">
      <c r="A195" s="223" t="s">
        <v>367</v>
      </c>
      <c r="B195" s="224"/>
      <c r="C195" s="5" t="s">
        <v>368</v>
      </c>
      <c r="D195" s="16" t="s">
        <v>358</v>
      </c>
      <c r="E195" s="16"/>
      <c r="F195" s="79"/>
    </row>
    <row r="196" spans="1:6" x14ac:dyDescent="0.2">
      <c r="A196" s="223" t="s">
        <v>369</v>
      </c>
      <c r="B196" s="224"/>
      <c r="C196" s="5" t="s">
        <v>370</v>
      </c>
      <c r="D196" s="16" t="s">
        <v>358</v>
      </c>
      <c r="E196" s="16"/>
      <c r="F196" s="79"/>
    </row>
    <row r="197" spans="1:6" x14ac:dyDescent="0.2">
      <c r="A197" s="223" t="s">
        <v>371</v>
      </c>
      <c r="B197" s="224"/>
      <c r="C197" s="5" t="s">
        <v>372</v>
      </c>
      <c r="D197" s="14" t="s">
        <v>373</v>
      </c>
      <c r="E197" s="14"/>
      <c r="F197" s="77"/>
    </row>
    <row r="198" spans="1:6" x14ac:dyDescent="0.2">
      <c r="A198" s="223" t="s">
        <v>374</v>
      </c>
      <c r="B198" s="224"/>
      <c r="C198" s="5" t="s">
        <v>375</v>
      </c>
      <c r="D198" s="14" t="s">
        <v>376</v>
      </c>
      <c r="E198" s="14"/>
      <c r="F198" s="77"/>
    </row>
    <row r="199" spans="1:6" x14ac:dyDescent="0.2">
      <c r="A199" s="223" t="s">
        <v>377</v>
      </c>
      <c r="B199" s="224"/>
      <c r="C199" s="5" t="s">
        <v>378</v>
      </c>
      <c r="D199" s="14" t="s">
        <v>379</v>
      </c>
      <c r="E199" s="14"/>
      <c r="F199" s="77"/>
    </row>
    <row r="200" spans="1:6" x14ac:dyDescent="0.2">
      <c r="A200" s="223" t="s">
        <v>380</v>
      </c>
      <c r="B200" s="224"/>
      <c r="C200" s="5" t="s">
        <v>381</v>
      </c>
      <c r="D200" s="14" t="s">
        <v>382</v>
      </c>
      <c r="E200" s="14"/>
      <c r="F200" s="77"/>
    </row>
    <row r="201" spans="1:6" x14ac:dyDescent="0.2">
      <c r="A201" s="223" t="s">
        <v>383</v>
      </c>
      <c r="B201" s="224"/>
      <c r="C201" s="5" t="s">
        <v>355</v>
      </c>
      <c r="D201" s="14" t="s">
        <v>382</v>
      </c>
      <c r="E201" s="14"/>
      <c r="F201" s="77"/>
    </row>
    <row r="202" spans="1:6" x14ac:dyDescent="0.2">
      <c r="A202" s="223" t="s">
        <v>384</v>
      </c>
      <c r="B202" s="224"/>
      <c r="C202" s="5" t="s">
        <v>385</v>
      </c>
      <c r="D202" s="14" t="s">
        <v>382</v>
      </c>
      <c r="E202" s="14"/>
      <c r="F202" s="77"/>
    </row>
    <row r="203" spans="1:6" x14ac:dyDescent="0.2">
      <c r="A203" s="223" t="s">
        <v>386</v>
      </c>
      <c r="B203" s="224"/>
      <c r="C203" s="5" t="s">
        <v>387</v>
      </c>
      <c r="D203" s="14" t="s">
        <v>382</v>
      </c>
      <c r="E203" s="14"/>
      <c r="F203" s="77"/>
    </row>
    <row r="204" spans="1:6" x14ac:dyDescent="0.2">
      <c r="A204" s="223" t="s">
        <v>388</v>
      </c>
      <c r="B204" s="224"/>
      <c r="C204" s="5" t="s">
        <v>389</v>
      </c>
      <c r="D204" s="14" t="s">
        <v>390</v>
      </c>
      <c r="E204" s="14"/>
      <c r="F204" s="77"/>
    </row>
    <row r="205" spans="1:6" ht="25.5" x14ac:dyDescent="0.2">
      <c r="A205" s="223" t="s">
        <v>391</v>
      </c>
      <c r="B205" s="224"/>
      <c r="C205" s="5" t="s">
        <v>392</v>
      </c>
      <c r="D205" s="14" t="s">
        <v>390</v>
      </c>
      <c r="E205" s="14"/>
      <c r="F205" s="77"/>
    </row>
    <row r="206" spans="1:6" ht="25.5" x14ac:dyDescent="0.2">
      <c r="A206" s="223" t="s">
        <v>393</v>
      </c>
      <c r="B206" s="224"/>
      <c r="C206" s="5" t="s">
        <v>394</v>
      </c>
      <c r="D206" s="14" t="s">
        <v>390</v>
      </c>
      <c r="E206" s="14"/>
      <c r="F206" s="77"/>
    </row>
    <row r="207" spans="1:6" ht="25.5" x14ac:dyDescent="0.2">
      <c r="A207" s="223" t="s">
        <v>395</v>
      </c>
      <c r="B207" s="224"/>
      <c r="C207" s="5" t="s">
        <v>396</v>
      </c>
      <c r="D207" s="14" t="s">
        <v>390</v>
      </c>
      <c r="E207" s="14"/>
      <c r="F207" s="77"/>
    </row>
    <row r="208" spans="1:6" x14ac:dyDescent="0.2">
      <c r="A208" s="223" t="s">
        <v>397</v>
      </c>
      <c r="B208" s="224"/>
      <c r="C208" s="5" t="s">
        <v>398</v>
      </c>
      <c r="D208" s="14" t="s">
        <v>390</v>
      </c>
      <c r="E208" s="14"/>
      <c r="F208" s="77"/>
    </row>
    <row r="209" spans="1:6" x14ac:dyDescent="0.2">
      <c r="A209" s="223" t="s">
        <v>399</v>
      </c>
      <c r="B209" s="224"/>
      <c r="C209" s="5" t="s">
        <v>400</v>
      </c>
      <c r="D209" s="14" t="s">
        <v>401</v>
      </c>
      <c r="E209" s="14"/>
      <c r="F209" s="77"/>
    </row>
    <row r="210" spans="1:6" x14ac:dyDescent="0.2">
      <c r="A210" s="223" t="s">
        <v>402</v>
      </c>
      <c r="B210" s="224"/>
      <c r="C210" s="5" t="s">
        <v>403</v>
      </c>
      <c r="D210" s="14" t="s">
        <v>401</v>
      </c>
      <c r="E210" s="14"/>
      <c r="F210" s="77"/>
    </row>
    <row r="211" spans="1:6" ht="51" x14ac:dyDescent="0.2">
      <c r="A211" s="223" t="s">
        <v>404</v>
      </c>
      <c r="B211" s="224"/>
      <c r="C211" s="5" t="s">
        <v>405</v>
      </c>
      <c r="D211" s="14" t="s">
        <v>401</v>
      </c>
      <c r="E211" s="14"/>
      <c r="F211" s="77"/>
    </row>
    <row r="212" spans="1:6" x14ac:dyDescent="0.2">
      <c r="A212" s="223" t="s">
        <v>406</v>
      </c>
      <c r="B212" s="224"/>
      <c r="C212" s="5" t="s">
        <v>407</v>
      </c>
      <c r="D212" s="14" t="s">
        <v>401</v>
      </c>
      <c r="E212" s="14"/>
      <c r="F212" s="77"/>
    </row>
    <row r="213" spans="1:6" ht="25.5" x14ac:dyDescent="0.2">
      <c r="A213" s="225" t="s">
        <v>408</v>
      </c>
      <c r="B213" s="226"/>
      <c r="C213" s="7" t="s">
        <v>409</v>
      </c>
      <c r="D213" s="15" t="s">
        <v>410</v>
      </c>
      <c r="E213" s="15"/>
      <c r="F213" s="78">
        <f>F184+F185+F188+F190+F197+F198+F199+F200+F204+F209</f>
        <v>0</v>
      </c>
    </row>
    <row r="214" spans="1:6" x14ac:dyDescent="0.2">
      <c r="A214" s="223" t="s">
        <v>411</v>
      </c>
      <c r="B214" s="224"/>
      <c r="C214" s="5" t="s">
        <v>412</v>
      </c>
      <c r="D214" s="14" t="s">
        <v>413</v>
      </c>
      <c r="E214" s="14"/>
      <c r="F214" s="77"/>
    </row>
    <row r="215" spans="1:6" ht="25.5" x14ac:dyDescent="0.2">
      <c r="A215" s="223" t="s">
        <v>414</v>
      </c>
      <c r="B215" s="224"/>
      <c r="C215" s="5" t="s">
        <v>415</v>
      </c>
      <c r="D215" s="14" t="s">
        <v>413</v>
      </c>
      <c r="E215" s="14"/>
      <c r="F215" s="77"/>
    </row>
    <row r="216" spans="1:6" x14ac:dyDescent="0.2">
      <c r="A216" s="223" t="s">
        <v>416</v>
      </c>
      <c r="B216" s="224"/>
      <c r="C216" s="5" t="s">
        <v>417</v>
      </c>
      <c r="D216" s="14" t="s">
        <v>418</v>
      </c>
      <c r="E216" s="14"/>
      <c r="F216" s="77"/>
    </row>
    <row r="217" spans="1:6" x14ac:dyDescent="0.2">
      <c r="A217" s="223" t="s">
        <v>419</v>
      </c>
      <c r="B217" s="224"/>
      <c r="C217" s="5" t="s">
        <v>420</v>
      </c>
      <c r="D217" s="14" t="s">
        <v>418</v>
      </c>
      <c r="E217" s="14"/>
      <c r="F217" s="77"/>
    </row>
    <row r="218" spans="1:6" x14ac:dyDescent="0.2">
      <c r="A218" s="223" t="s">
        <v>421</v>
      </c>
      <c r="B218" s="224"/>
      <c r="C218" s="5" t="s">
        <v>422</v>
      </c>
      <c r="D218" s="14" t="s">
        <v>423</v>
      </c>
      <c r="E218" s="14"/>
      <c r="F218" s="77"/>
    </row>
    <row r="219" spans="1:6" x14ac:dyDescent="0.2">
      <c r="A219" s="223" t="s">
        <v>424</v>
      </c>
      <c r="B219" s="224"/>
      <c r="C219" s="5" t="s">
        <v>425</v>
      </c>
      <c r="D219" s="14" t="s">
        <v>426</v>
      </c>
      <c r="E219" s="14"/>
      <c r="F219" s="77"/>
    </row>
    <row r="220" spans="1:6" x14ac:dyDescent="0.2">
      <c r="A220" s="223" t="s">
        <v>427</v>
      </c>
      <c r="B220" s="224"/>
      <c r="C220" s="5" t="s">
        <v>428</v>
      </c>
      <c r="D220" s="14" t="s">
        <v>426</v>
      </c>
      <c r="E220" s="14"/>
      <c r="F220" s="77"/>
    </row>
    <row r="221" spans="1:6" x14ac:dyDescent="0.2">
      <c r="A221" s="223" t="s">
        <v>429</v>
      </c>
      <c r="B221" s="224"/>
      <c r="C221" s="5" t="s">
        <v>430</v>
      </c>
      <c r="D221" s="14" t="s">
        <v>431</v>
      </c>
      <c r="E221" s="14"/>
      <c r="F221" s="77"/>
    </row>
    <row r="222" spans="1:6" x14ac:dyDescent="0.2">
      <c r="A222" s="225" t="s">
        <v>432</v>
      </c>
      <c r="B222" s="226"/>
      <c r="C222" s="4" t="s">
        <v>433</v>
      </c>
      <c r="D222" s="15" t="s">
        <v>434</v>
      </c>
      <c r="E222" s="15"/>
      <c r="F222" s="78">
        <f>F214+F216+F218+F219+F221</f>
        <v>0</v>
      </c>
    </row>
    <row r="223" spans="1:6" ht="25.5" x14ac:dyDescent="0.2">
      <c r="A223" s="223" t="s">
        <v>435</v>
      </c>
      <c r="B223" s="224"/>
      <c r="C223" s="5" t="s">
        <v>436</v>
      </c>
      <c r="D223" s="14" t="s">
        <v>437</v>
      </c>
      <c r="E223" s="14"/>
      <c r="F223" s="77"/>
    </row>
    <row r="224" spans="1:6" ht="25.5" x14ac:dyDescent="0.2">
      <c r="A224" s="223" t="s">
        <v>438</v>
      </c>
      <c r="B224" s="224"/>
      <c r="C224" s="3" t="s">
        <v>439</v>
      </c>
      <c r="D224" s="14" t="s">
        <v>440</v>
      </c>
      <c r="E224" s="14"/>
      <c r="F224" s="77">
        <f>SUM(F225:F234)</f>
        <v>0</v>
      </c>
    </row>
    <row r="225" spans="1:6" x14ac:dyDescent="0.2">
      <c r="A225" s="223" t="s">
        <v>441</v>
      </c>
      <c r="B225" s="224"/>
      <c r="C225" s="5" t="s">
        <v>442</v>
      </c>
      <c r="D225" s="16" t="s">
        <v>440</v>
      </c>
      <c r="E225" s="16"/>
      <c r="F225" s="79"/>
    </row>
    <row r="226" spans="1:6" x14ac:dyDescent="0.2">
      <c r="A226" s="223" t="s">
        <v>443</v>
      </c>
      <c r="B226" s="224"/>
      <c r="C226" s="5" t="s">
        <v>444</v>
      </c>
      <c r="D226" s="16" t="s">
        <v>440</v>
      </c>
      <c r="E226" s="16"/>
      <c r="F226" s="79"/>
    </row>
    <row r="227" spans="1:6" x14ac:dyDescent="0.2">
      <c r="A227" s="223" t="s">
        <v>445</v>
      </c>
      <c r="B227" s="224"/>
      <c r="C227" s="5" t="s">
        <v>446</v>
      </c>
      <c r="D227" s="16" t="s">
        <v>440</v>
      </c>
      <c r="E227" s="16"/>
      <c r="F227" s="79"/>
    </row>
    <row r="228" spans="1:6" x14ac:dyDescent="0.2">
      <c r="A228" s="223" t="s">
        <v>447</v>
      </c>
      <c r="B228" s="224"/>
      <c r="C228" s="3" t="s">
        <v>448</v>
      </c>
      <c r="D228" s="16" t="s">
        <v>440</v>
      </c>
      <c r="E228" s="16"/>
      <c r="F228" s="79"/>
    </row>
    <row r="229" spans="1:6" x14ac:dyDescent="0.2">
      <c r="A229" s="223" t="s">
        <v>449</v>
      </c>
      <c r="B229" s="224"/>
      <c r="C229" s="3" t="s">
        <v>450</v>
      </c>
      <c r="D229" s="16" t="s">
        <v>440</v>
      </c>
      <c r="E229" s="16"/>
      <c r="F229" s="79"/>
    </row>
    <row r="230" spans="1:6" ht="25.5" x14ac:dyDescent="0.2">
      <c r="A230" s="223" t="s">
        <v>451</v>
      </c>
      <c r="B230" s="224"/>
      <c r="C230" s="3" t="s">
        <v>452</v>
      </c>
      <c r="D230" s="16" t="s">
        <v>440</v>
      </c>
      <c r="E230" s="16"/>
      <c r="F230" s="79"/>
    </row>
    <row r="231" spans="1:6" x14ac:dyDescent="0.2">
      <c r="A231" s="223" t="s">
        <v>453</v>
      </c>
      <c r="B231" s="224"/>
      <c r="C231" s="5" t="s">
        <v>454</v>
      </c>
      <c r="D231" s="16" t="s">
        <v>440</v>
      </c>
      <c r="E231" s="16"/>
      <c r="F231" s="79"/>
    </row>
    <row r="232" spans="1:6" x14ac:dyDescent="0.2">
      <c r="A232" s="223" t="s">
        <v>455</v>
      </c>
      <c r="B232" s="224"/>
      <c r="C232" s="5" t="s">
        <v>456</v>
      </c>
      <c r="D232" s="16" t="s">
        <v>440</v>
      </c>
      <c r="E232" s="16"/>
      <c r="F232" s="79"/>
    </row>
    <row r="233" spans="1:6" x14ac:dyDescent="0.2">
      <c r="A233" s="223" t="s">
        <v>457</v>
      </c>
      <c r="B233" s="224"/>
      <c r="C233" s="5" t="s">
        <v>458</v>
      </c>
      <c r="D233" s="16" t="s">
        <v>440</v>
      </c>
      <c r="E233" s="16"/>
      <c r="F233" s="79"/>
    </row>
    <row r="234" spans="1:6" x14ac:dyDescent="0.2">
      <c r="A234" s="223" t="s">
        <v>459</v>
      </c>
      <c r="B234" s="224"/>
      <c r="C234" s="5" t="s">
        <v>460</v>
      </c>
      <c r="D234" s="16" t="s">
        <v>440</v>
      </c>
      <c r="E234" s="16"/>
      <c r="F234" s="79"/>
    </row>
    <row r="235" spans="1:6" x14ac:dyDescent="0.2">
      <c r="A235" s="223" t="s">
        <v>461</v>
      </c>
      <c r="B235" s="224"/>
      <c r="C235" s="5" t="s">
        <v>462</v>
      </c>
      <c r="D235" s="14" t="s">
        <v>463</v>
      </c>
      <c r="E235" s="14"/>
      <c r="F235" s="77">
        <f>SUM(F236:F245)</f>
        <v>0</v>
      </c>
    </row>
    <row r="236" spans="1:6" x14ac:dyDescent="0.2">
      <c r="A236" s="223" t="s">
        <v>464</v>
      </c>
      <c r="B236" s="224"/>
      <c r="C236" s="5" t="s">
        <v>442</v>
      </c>
      <c r="D236" s="16" t="s">
        <v>463</v>
      </c>
      <c r="E236" s="16"/>
      <c r="F236" s="79"/>
    </row>
    <row r="237" spans="1:6" x14ac:dyDescent="0.2">
      <c r="A237" s="223" t="s">
        <v>465</v>
      </c>
      <c r="B237" s="224"/>
      <c r="C237" s="5" t="s">
        <v>444</v>
      </c>
      <c r="D237" s="16" t="s">
        <v>463</v>
      </c>
      <c r="E237" s="16"/>
      <c r="F237" s="79"/>
    </row>
    <row r="238" spans="1:6" x14ac:dyDescent="0.2">
      <c r="A238" s="223" t="s">
        <v>466</v>
      </c>
      <c r="B238" s="224"/>
      <c r="C238" s="5" t="s">
        <v>446</v>
      </c>
      <c r="D238" s="16" t="s">
        <v>463</v>
      </c>
      <c r="E238" s="16"/>
      <c r="F238" s="79"/>
    </row>
    <row r="239" spans="1:6" x14ac:dyDescent="0.2">
      <c r="A239" s="223" t="s">
        <v>467</v>
      </c>
      <c r="B239" s="224"/>
      <c r="C239" s="3" t="s">
        <v>448</v>
      </c>
      <c r="D239" s="16" t="s">
        <v>463</v>
      </c>
      <c r="E239" s="16"/>
      <c r="F239" s="79"/>
    </row>
    <row r="240" spans="1:6" x14ac:dyDescent="0.2">
      <c r="A240" s="223" t="s">
        <v>468</v>
      </c>
      <c r="B240" s="224"/>
      <c r="C240" s="3" t="s">
        <v>450</v>
      </c>
      <c r="D240" s="16" t="s">
        <v>463</v>
      </c>
      <c r="E240" s="16"/>
      <c r="F240" s="79"/>
    </row>
    <row r="241" spans="1:6" ht="25.5" x14ac:dyDescent="0.2">
      <c r="A241" s="223" t="s">
        <v>469</v>
      </c>
      <c r="B241" s="224"/>
      <c r="C241" s="3" t="s">
        <v>452</v>
      </c>
      <c r="D241" s="16" t="s">
        <v>463</v>
      </c>
      <c r="E241" s="16"/>
      <c r="F241" s="79"/>
    </row>
    <row r="242" spans="1:6" x14ac:dyDescent="0.2">
      <c r="A242" s="223" t="s">
        <v>470</v>
      </c>
      <c r="B242" s="224"/>
      <c r="C242" s="5" t="s">
        <v>454</v>
      </c>
      <c r="D242" s="16" t="s">
        <v>463</v>
      </c>
      <c r="E242" s="16"/>
      <c r="F242" s="79"/>
    </row>
    <row r="243" spans="1:6" x14ac:dyDescent="0.2">
      <c r="A243" s="223" t="s">
        <v>471</v>
      </c>
      <c r="B243" s="224"/>
      <c r="C243" s="5" t="s">
        <v>456</v>
      </c>
      <c r="D243" s="16" t="s">
        <v>463</v>
      </c>
      <c r="E243" s="16"/>
      <c r="F243" s="79"/>
    </row>
    <row r="244" spans="1:6" x14ac:dyDescent="0.2">
      <c r="A244" s="223" t="s">
        <v>472</v>
      </c>
      <c r="B244" s="224"/>
      <c r="C244" s="5" t="s">
        <v>458</v>
      </c>
      <c r="D244" s="16" t="s">
        <v>463</v>
      </c>
      <c r="E244" s="16"/>
      <c r="F244" s="79"/>
    </row>
    <row r="245" spans="1:6" x14ac:dyDescent="0.2">
      <c r="A245" s="223" t="s">
        <v>473</v>
      </c>
      <c r="B245" s="224"/>
      <c r="C245" s="5" t="s">
        <v>460</v>
      </c>
      <c r="D245" s="16" t="s">
        <v>463</v>
      </c>
      <c r="E245" s="16"/>
      <c r="F245" s="79"/>
    </row>
    <row r="246" spans="1:6" x14ac:dyDescent="0.2">
      <c r="A246" s="225" t="s">
        <v>474</v>
      </c>
      <c r="B246" s="226"/>
      <c r="C246" s="4" t="s">
        <v>475</v>
      </c>
      <c r="D246" s="15" t="s">
        <v>476</v>
      </c>
      <c r="E246" s="15"/>
      <c r="F246" s="78">
        <f>F223+F224+F235</f>
        <v>0</v>
      </c>
    </row>
    <row r="247" spans="1:6" ht="25.5" x14ac:dyDescent="0.2">
      <c r="A247" s="223" t="s">
        <v>477</v>
      </c>
      <c r="B247" s="224"/>
      <c r="C247" s="5" t="s">
        <v>478</v>
      </c>
      <c r="D247" s="14" t="s">
        <v>479</v>
      </c>
      <c r="E247" s="14"/>
      <c r="F247" s="77"/>
    </row>
    <row r="248" spans="1:6" ht="25.5" x14ac:dyDescent="0.2">
      <c r="A248" s="223" t="s">
        <v>480</v>
      </c>
      <c r="B248" s="224"/>
      <c r="C248" s="3" t="s">
        <v>481</v>
      </c>
      <c r="D248" s="14" t="s">
        <v>482</v>
      </c>
      <c r="E248" s="14"/>
      <c r="F248" s="77">
        <f>SUM(F249:F258)</f>
        <v>0</v>
      </c>
    </row>
    <row r="249" spans="1:6" x14ac:dyDescent="0.2">
      <c r="A249" s="223" t="s">
        <v>483</v>
      </c>
      <c r="B249" s="224"/>
      <c r="C249" s="5" t="s">
        <v>442</v>
      </c>
      <c r="D249" s="16" t="s">
        <v>482</v>
      </c>
      <c r="E249" s="16"/>
      <c r="F249" s="79"/>
    </row>
    <row r="250" spans="1:6" x14ac:dyDescent="0.2">
      <c r="A250" s="223" t="s">
        <v>484</v>
      </c>
      <c r="B250" s="224"/>
      <c r="C250" s="5" t="s">
        <v>444</v>
      </c>
      <c r="D250" s="16" t="s">
        <v>482</v>
      </c>
      <c r="E250" s="16"/>
      <c r="F250" s="79"/>
    </row>
    <row r="251" spans="1:6" x14ac:dyDescent="0.2">
      <c r="A251" s="223" t="s">
        <v>485</v>
      </c>
      <c r="B251" s="224"/>
      <c r="C251" s="5" t="s">
        <v>446</v>
      </c>
      <c r="D251" s="16" t="s">
        <v>482</v>
      </c>
      <c r="E251" s="16"/>
      <c r="F251" s="79"/>
    </row>
    <row r="252" spans="1:6" x14ac:dyDescent="0.2">
      <c r="A252" s="223" t="s">
        <v>486</v>
      </c>
      <c r="B252" s="224"/>
      <c r="C252" s="3" t="s">
        <v>448</v>
      </c>
      <c r="D252" s="16" t="s">
        <v>482</v>
      </c>
      <c r="E252" s="16"/>
      <c r="F252" s="79"/>
    </row>
    <row r="253" spans="1:6" x14ac:dyDescent="0.2">
      <c r="A253" s="223" t="s">
        <v>487</v>
      </c>
      <c r="B253" s="224"/>
      <c r="C253" s="3" t="s">
        <v>450</v>
      </c>
      <c r="D253" s="16" t="s">
        <v>482</v>
      </c>
      <c r="E253" s="16"/>
      <c r="F253" s="79"/>
    </row>
    <row r="254" spans="1:6" ht="25.5" x14ac:dyDescent="0.2">
      <c r="A254" s="223" t="s">
        <v>488</v>
      </c>
      <c r="B254" s="224"/>
      <c r="C254" s="3" t="s">
        <v>452</v>
      </c>
      <c r="D254" s="16" t="s">
        <v>482</v>
      </c>
      <c r="E254" s="16"/>
      <c r="F254" s="79"/>
    </row>
    <row r="255" spans="1:6" x14ac:dyDescent="0.2">
      <c r="A255" s="223" t="s">
        <v>489</v>
      </c>
      <c r="B255" s="224"/>
      <c r="C255" s="5" t="s">
        <v>454</v>
      </c>
      <c r="D255" s="16" t="s">
        <v>482</v>
      </c>
      <c r="E255" s="16"/>
      <c r="F255" s="79"/>
    </row>
    <row r="256" spans="1:6" x14ac:dyDescent="0.2">
      <c r="A256" s="223" t="s">
        <v>490</v>
      </c>
      <c r="B256" s="224"/>
      <c r="C256" s="5" t="s">
        <v>456</v>
      </c>
      <c r="D256" s="16" t="s">
        <v>482</v>
      </c>
      <c r="E256" s="16"/>
      <c r="F256" s="79"/>
    </row>
    <row r="257" spans="1:6" x14ac:dyDescent="0.2">
      <c r="A257" s="223" t="s">
        <v>491</v>
      </c>
      <c r="B257" s="224"/>
      <c r="C257" s="5" t="s">
        <v>458</v>
      </c>
      <c r="D257" s="16" t="s">
        <v>482</v>
      </c>
      <c r="E257" s="16"/>
      <c r="F257" s="79"/>
    </row>
    <row r="258" spans="1:6" x14ac:dyDescent="0.2">
      <c r="A258" s="223" t="s">
        <v>492</v>
      </c>
      <c r="B258" s="224"/>
      <c r="C258" s="5" t="s">
        <v>460</v>
      </c>
      <c r="D258" s="16" t="s">
        <v>482</v>
      </c>
      <c r="E258" s="16"/>
      <c r="F258" s="79"/>
    </row>
    <row r="259" spans="1:6" x14ac:dyDescent="0.2">
      <c r="A259" s="223" t="s">
        <v>493</v>
      </c>
      <c r="B259" s="224"/>
      <c r="C259" s="5" t="s">
        <v>494</v>
      </c>
      <c r="D259" s="14" t="s">
        <v>495</v>
      </c>
      <c r="E259" s="14"/>
      <c r="F259" s="77">
        <f>SUM(F260:F269)</f>
        <v>0</v>
      </c>
    </row>
    <row r="260" spans="1:6" x14ac:dyDescent="0.2">
      <c r="A260" s="223" t="s">
        <v>496</v>
      </c>
      <c r="B260" s="224"/>
      <c r="C260" s="5" t="s">
        <v>442</v>
      </c>
      <c r="D260" s="16" t="s">
        <v>495</v>
      </c>
      <c r="E260" s="16"/>
      <c r="F260" s="79"/>
    </row>
    <row r="261" spans="1:6" x14ac:dyDescent="0.2">
      <c r="A261" s="223" t="s">
        <v>497</v>
      </c>
      <c r="B261" s="224"/>
      <c r="C261" s="5" t="s">
        <v>444</v>
      </c>
      <c r="D261" s="16" t="s">
        <v>495</v>
      </c>
      <c r="E261" s="16"/>
      <c r="F261" s="79"/>
    </row>
    <row r="262" spans="1:6" x14ac:dyDescent="0.2">
      <c r="A262" s="223" t="s">
        <v>498</v>
      </c>
      <c r="B262" s="224"/>
      <c r="C262" s="5" t="s">
        <v>446</v>
      </c>
      <c r="D262" s="16" t="s">
        <v>495</v>
      </c>
      <c r="E262" s="16"/>
      <c r="F262" s="79"/>
    </row>
    <row r="263" spans="1:6" x14ac:dyDescent="0.2">
      <c r="A263" s="223" t="s">
        <v>499</v>
      </c>
      <c r="B263" s="224"/>
      <c r="C263" s="3" t="s">
        <v>448</v>
      </c>
      <c r="D263" s="16" t="s">
        <v>495</v>
      </c>
      <c r="E263" s="16"/>
      <c r="F263" s="79"/>
    </row>
    <row r="264" spans="1:6" x14ac:dyDescent="0.2">
      <c r="A264" s="223" t="s">
        <v>500</v>
      </c>
      <c r="B264" s="224"/>
      <c r="C264" s="3" t="s">
        <v>450</v>
      </c>
      <c r="D264" s="16" t="s">
        <v>495</v>
      </c>
      <c r="E264" s="16"/>
      <c r="F264" s="79"/>
    </row>
    <row r="265" spans="1:6" ht="25.5" x14ac:dyDescent="0.2">
      <c r="A265" s="223" t="s">
        <v>501</v>
      </c>
      <c r="B265" s="224"/>
      <c r="C265" s="3" t="s">
        <v>452</v>
      </c>
      <c r="D265" s="16" t="s">
        <v>495</v>
      </c>
      <c r="E265" s="16"/>
      <c r="F265" s="79"/>
    </row>
    <row r="266" spans="1:6" x14ac:dyDescent="0.2">
      <c r="A266" s="223" t="s">
        <v>502</v>
      </c>
      <c r="B266" s="224"/>
      <c r="C266" s="5" t="s">
        <v>454</v>
      </c>
      <c r="D266" s="16" t="s">
        <v>495</v>
      </c>
      <c r="E266" s="16"/>
      <c r="F266" s="79"/>
    </row>
    <row r="267" spans="1:6" x14ac:dyDescent="0.2">
      <c r="A267" s="223" t="s">
        <v>503</v>
      </c>
      <c r="B267" s="224"/>
      <c r="C267" s="5" t="s">
        <v>456</v>
      </c>
      <c r="D267" s="16" t="s">
        <v>495</v>
      </c>
      <c r="E267" s="16"/>
      <c r="F267" s="79"/>
    </row>
    <row r="268" spans="1:6" x14ac:dyDescent="0.2">
      <c r="A268" s="223" t="s">
        <v>504</v>
      </c>
      <c r="B268" s="224"/>
      <c r="C268" s="5" t="s">
        <v>458</v>
      </c>
      <c r="D268" s="16" t="s">
        <v>495</v>
      </c>
      <c r="E268" s="16"/>
      <c r="F268" s="79"/>
    </row>
    <row r="269" spans="1:6" x14ac:dyDescent="0.2">
      <c r="A269" s="223" t="s">
        <v>505</v>
      </c>
      <c r="B269" s="224"/>
      <c r="C269" s="5" t="s">
        <v>460</v>
      </c>
      <c r="D269" s="16" t="s">
        <v>495</v>
      </c>
      <c r="E269" s="16"/>
      <c r="F269" s="79"/>
    </row>
    <row r="270" spans="1:6" x14ac:dyDescent="0.2">
      <c r="A270" s="225" t="s">
        <v>506</v>
      </c>
      <c r="B270" s="226"/>
      <c r="C270" s="4" t="s">
        <v>507</v>
      </c>
      <c r="D270" s="15" t="s">
        <v>508</v>
      </c>
      <c r="E270" s="15"/>
      <c r="F270" s="78">
        <f>F247+F248+F259</f>
        <v>0</v>
      </c>
    </row>
    <row r="271" spans="1:6" x14ac:dyDescent="0.2">
      <c r="A271" s="225" t="s">
        <v>509</v>
      </c>
      <c r="B271" s="226"/>
      <c r="C271" s="7" t="s">
        <v>510</v>
      </c>
      <c r="D271" s="15" t="s">
        <v>511</v>
      </c>
      <c r="E271" s="15"/>
      <c r="F271" s="78">
        <f>F49+F85+F183+F213+F222+F246+F270</f>
        <v>0</v>
      </c>
    </row>
    <row r="273" spans="1:7" ht="25.5" customHeight="1" x14ac:dyDescent="0.2">
      <c r="A273" s="210" t="s">
        <v>0</v>
      </c>
      <c r="B273" s="210"/>
      <c r="C273" s="211" t="s">
        <v>1</v>
      </c>
      <c r="D273" s="213" t="s">
        <v>2</v>
      </c>
      <c r="E273" s="21"/>
      <c r="F273" s="210" t="s">
        <v>512</v>
      </c>
      <c r="G273" s="44"/>
    </row>
    <row r="274" spans="1:7" x14ac:dyDescent="0.2">
      <c r="A274" s="210"/>
      <c r="B274" s="210"/>
      <c r="C274" s="212"/>
      <c r="D274" s="214"/>
      <c r="E274" s="22"/>
      <c r="F274" s="210"/>
      <c r="G274" s="44"/>
    </row>
    <row r="275" spans="1:7" x14ac:dyDescent="0.2">
      <c r="A275" s="209" t="s">
        <v>3</v>
      </c>
      <c r="B275" s="209"/>
      <c r="C275" s="8" t="s">
        <v>4</v>
      </c>
      <c r="D275" s="8" t="s">
        <v>5</v>
      </c>
      <c r="E275" s="54"/>
      <c r="F275" s="13" t="s">
        <v>513</v>
      </c>
      <c r="G275" s="45"/>
    </row>
    <row r="276" spans="1:7" x14ac:dyDescent="0.2">
      <c r="A276" s="206" t="s">
        <v>6</v>
      </c>
      <c r="B276" s="206"/>
      <c r="C276" s="3" t="s">
        <v>516</v>
      </c>
      <c r="D276" s="23" t="s">
        <v>517</v>
      </c>
      <c r="E276" s="24"/>
      <c r="F276" s="58"/>
      <c r="G276" s="46"/>
    </row>
    <row r="277" spans="1:7" x14ac:dyDescent="0.2">
      <c r="A277" s="206" t="s">
        <v>9</v>
      </c>
      <c r="B277" s="206"/>
      <c r="C277" s="3" t="s">
        <v>518</v>
      </c>
      <c r="D277" s="23" t="s">
        <v>519</v>
      </c>
      <c r="E277" s="24"/>
      <c r="F277" s="58"/>
      <c r="G277" s="46"/>
    </row>
    <row r="278" spans="1:7" x14ac:dyDescent="0.2">
      <c r="A278" s="206" t="s">
        <v>12</v>
      </c>
      <c r="B278" s="206"/>
      <c r="C278" s="3" t="s">
        <v>520</v>
      </c>
      <c r="D278" s="23" t="s">
        <v>521</v>
      </c>
      <c r="E278" s="24"/>
      <c r="F278" s="58"/>
      <c r="G278" s="46"/>
    </row>
    <row r="279" spans="1:7" x14ac:dyDescent="0.2">
      <c r="A279" s="206" t="s">
        <v>15</v>
      </c>
      <c r="B279" s="206"/>
      <c r="C279" s="3" t="s">
        <v>522</v>
      </c>
      <c r="D279" s="23" t="s">
        <v>523</v>
      </c>
      <c r="E279" s="24"/>
      <c r="F279" s="58"/>
      <c r="G279" s="46"/>
    </row>
    <row r="280" spans="1:7" x14ac:dyDescent="0.2">
      <c r="A280" s="206" t="s">
        <v>18</v>
      </c>
      <c r="B280" s="206"/>
      <c r="C280" s="3" t="s">
        <v>524</v>
      </c>
      <c r="D280" s="23" t="s">
        <v>525</v>
      </c>
      <c r="E280" s="24"/>
      <c r="F280" s="58"/>
      <c r="G280" s="46"/>
    </row>
    <row r="281" spans="1:7" x14ac:dyDescent="0.2">
      <c r="A281" s="206" t="s">
        <v>21</v>
      </c>
      <c r="B281" s="206"/>
      <c r="C281" s="3" t="s">
        <v>526</v>
      </c>
      <c r="D281" s="23" t="s">
        <v>527</v>
      </c>
      <c r="E281" s="24"/>
      <c r="F281" s="58"/>
      <c r="G281" s="46"/>
    </row>
    <row r="282" spans="1:7" x14ac:dyDescent="0.2">
      <c r="A282" s="206" t="s">
        <v>24</v>
      </c>
      <c r="B282" s="206"/>
      <c r="C282" s="3" t="s">
        <v>528</v>
      </c>
      <c r="D282" s="23" t="s">
        <v>529</v>
      </c>
      <c r="E282" s="24"/>
      <c r="F282" s="58"/>
      <c r="G282" s="46"/>
    </row>
    <row r="283" spans="1:7" x14ac:dyDescent="0.2">
      <c r="A283" s="206" t="s">
        <v>27</v>
      </c>
      <c r="B283" s="206"/>
      <c r="C283" s="3" t="s">
        <v>530</v>
      </c>
      <c r="D283" s="23" t="s">
        <v>531</v>
      </c>
      <c r="E283" s="24"/>
      <c r="F283" s="58"/>
      <c r="G283" s="46"/>
    </row>
    <row r="284" spans="1:7" x14ac:dyDescent="0.2">
      <c r="A284" s="206" t="s">
        <v>30</v>
      </c>
      <c r="B284" s="206"/>
      <c r="C284" s="3" t="s">
        <v>532</v>
      </c>
      <c r="D284" s="23" t="s">
        <v>533</v>
      </c>
      <c r="E284" s="24"/>
      <c r="F284" s="58"/>
      <c r="G284" s="46"/>
    </row>
    <row r="285" spans="1:7" x14ac:dyDescent="0.2">
      <c r="A285" s="206" t="s">
        <v>33</v>
      </c>
      <c r="B285" s="206"/>
      <c r="C285" s="3" t="s">
        <v>534</v>
      </c>
      <c r="D285" s="23" t="s">
        <v>535</v>
      </c>
      <c r="E285" s="24"/>
      <c r="F285" s="58"/>
      <c r="G285" s="46"/>
    </row>
    <row r="286" spans="1:7" x14ac:dyDescent="0.2">
      <c r="A286" s="206" t="s">
        <v>36</v>
      </c>
      <c r="B286" s="206"/>
      <c r="C286" s="3" t="s">
        <v>536</v>
      </c>
      <c r="D286" s="23" t="s">
        <v>537</v>
      </c>
      <c r="E286" s="24"/>
      <c r="F286" s="58"/>
      <c r="G286" s="46"/>
    </row>
    <row r="287" spans="1:7" x14ac:dyDescent="0.2">
      <c r="A287" s="206" t="s">
        <v>38</v>
      </c>
      <c r="B287" s="206"/>
      <c r="C287" s="3" t="s">
        <v>538</v>
      </c>
      <c r="D287" s="23" t="s">
        <v>539</v>
      </c>
      <c r="E287" s="24"/>
      <c r="F287" s="58"/>
      <c r="G287" s="46"/>
    </row>
    <row r="288" spans="1:7" x14ac:dyDescent="0.2">
      <c r="A288" s="206" t="s">
        <v>40</v>
      </c>
      <c r="B288" s="206"/>
      <c r="C288" s="3" t="s">
        <v>540</v>
      </c>
      <c r="D288" s="23" t="s">
        <v>541</v>
      </c>
      <c r="E288" s="24"/>
      <c r="F288" s="58"/>
      <c r="G288" s="46"/>
    </row>
    <row r="289" spans="1:7" x14ac:dyDescent="0.2">
      <c r="A289" s="206" t="s">
        <v>42</v>
      </c>
      <c r="B289" s="206"/>
      <c r="C289" s="25" t="s">
        <v>542</v>
      </c>
      <c r="D289" s="23" t="s">
        <v>541</v>
      </c>
      <c r="E289" s="26"/>
      <c r="F289" s="58"/>
      <c r="G289" s="47"/>
    </row>
    <row r="290" spans="1:7" x14ac:dyDescent="0.2">
      <c r="A290" s="207" t="s">
        <v>44</v>
      </c>
      <c r="B290" s="207"/>
      <c r="C290" s="4" t="s">
        <v>543</v>
      </c>
      <c r="D290" s="20" t="s">
        <v>544</v>
      </c>
      <c r="E290" s="27"/>
      <c r="F290" s="59">
        <f>SUM(F276:F288)</f>
        <v>0</v>
      </c>
      <c r="G290" s="48"/>
    </row>
    <row r="291" spans="1:7" x14ac:dyDescent="0.2">
      <c r="A291" s="206" t="s">
        <v>46</v>
      </c>
      <c r="B291" s="206"/>
      <c r="C291" s="3" t="s">
        <v>545</v>
      </c>
      <c r="D291" s="23" t="s">
        <v>546</v>
      </c>
      <c r="E291" s="24"/>
      <c r="F291" s="58"/>
      <c r="G291" s="46"/>
    </row>
    <row r="292" spans="1:7" ht="25.5" x14ac:dyDescent="0.2">
      <c r="A292" s="206" t="s">
        <v>48</v>
      </c>
      <c r="B292" s="206"/>
      <c r="C292" s="3" t="s">
        <v>547</v>
      </c>
      <c r="D292" s="23" t="s">
        <v>548</v>
      </c>
      <c r="E292" s="24"/>
      <c r="F292" s="58"/>
      <c r="G292" s="46"/>
    </row>
    <row r="293" spans="1:7" x14ac:dyDescent="0.2">
      <c r="A293" s="206" t="s">
        <v>50</v>
      </c>
      <c r="B293" s="206"/>
      <c r="C293" s="3" t="s">
        <v>549</v>
      </c>
      <c r="D293" s="23" t="s">
        <v>550</v>
      </c>
      <c r="E293" s="24"/>
      <c r="F293" s="58"/>
      <c r="G293" s="46"/>
    </row>
    <row r="294" spans="1:7" x14ac:dyDescent="0.2">
      <c r="A294" s="207" t="s">
        <v>52</v>
      </c>
      <c r="B294" s="207"/>
      <c r="C294" s="4" t="s">
        <v>551</v>
      </c>
      <c r="D294" s="20" t="s">
        <v>552</v>
      </c>
      <c r="E294" s="27"/>
      <c r="F294" s="59">
        <f>SUM(F291:F293)</f>
        <v>0</v>
      </c>
      <c r="G294" s="48"/>
    </row>
    <row r="295" spans="1:7" x14ac:dyDescent="0.2">
      <c r="A295" s="207" t="s">
        <v>54</v>
      </c>
      <c r="B295" s="207"/>
      <c r="C295" s="4" t="s">
        <v>553</v>
      </c>
      <c r="D295" s="20" t="s">
        <v>554</v>
      </c>
      <c r="E295" s="27"/>
      <c r="F295" s="59">
        <f>F290+F294</f>
        <v>0</v>
      </c>
      <c r="G295" s="48"/>
    </row>
    <row r="296" spans="1:7" ht="25.5" x14ac:dyDescent="0.2">
      <c r="A296" s="207">
        <v>21</v>
      </c>
      <c r="B296" s="207"/>
      <c r="C296" s="4" t="s">
        <v>555</v>
      </c>
      <c r="D296" s="20" t="s">
        <v>556</v>
      </c>
      <c r="E296" s="27"/>
      <c r="F296" s="59">
        <f>SUM(F297:F303)</f>
        <v>0</v>
      </c>
      <c r="G296" s="48"/>
    </row>
    <row r="297" spans="1:7" x14ac:dyDescent="0.2">
      <c r="A297" s="206">
        <v>22</v>
      </c>
      <c r="B297" s="206"/>
      <c r="C297" s="25" t="s">
        <v>168</v>
      </c>
      <c r="D297" s="23" t="s">
        <v>556</v>
      </c>
      <c r="E297" s="26"/>
      <c r="F297" s="58"/>
      <c r="G297" s="47"/>
    </row>
    <row r="298" spans="1:7" x14ac:dyDescent="0.2">
      <c r="A298" s="206">
        <v>23</v>
      </c>
      <c r="B298" s="206"/>
      <c r="C298" s="25" t="s">
        <v>185</v>
      </c>
      <c r="D298" s="23" t="s">
        <v>556</v>
      </c>
      <c r="E298" s="26"/>
      <c r="F298" s="58"/>
      <c r="G298" s="47"/>
    </row>
    <row r="299" spans="1:7" x14ac:dyDescent="0.2">
      <c r="A299" s="206">
        <v>24</v>
      </c>
      <c r="B299" s="206"/>
      <c r="C299" s="25" t="s">
        <v>172</v>
      </c>
      <c r="D299" s="23" t="s">
        <v>556</v>
      </c>
      <c r="E299" s="26"/>
      <c r="F299" s="58"/>
      <c r="G299" s="47"/>
    </row>
    <row r="300" spans="1:7" x14ac:dyDescent="0.2">
      <c r="A300" s="206">
        <v>25</v>
      </c>
      <c r="B300" s="206"/>
      <c r="C300" s="25" t="s">
        <v>189</v>
      </c>
      <c r="D300" s="23" t="s">
        <v>556</v>
      </c>
      <c r="E300" s="26"/>
      <c r="F300" s="58"/>
      <c r="G300" s="47"/>
    </row>
    <row r="301" spans="1:7" x14ac:dyDescent="0.2">
      <c r="A301" s="206">
        <v>26</v>
      </c>
      <c r="B301" s="206"/>
      <c r="C301" s="25" t="s">
        <v>557</v>
      </c>
      <c r="D301" s="23" t="s">
        <v>556</v>
      </c>
      <c r="E301" s="26"/>
      <c r="F301" s="58"/>
      <c r="G301" s="47"/>
    </row>
    <row r="302" spans="1:7" ht="38.25" x14ac:dyDescent="0.2">
      <c r="A302" s="206">
        <v>27</v>
      </c>
      <c r="B302" s="206"/>
      <c r="C302" s="25" t="s">
        <v>558</v>
      </c>
      <c r="D302" s="23" t="s">
        <v>556</v>
      </c>
      <c r="E302" s="26"/>
      <c r="F302" s="58"/>
      <c r="G302" s="47"/>
    </row>
    <row r="303" spans="1:7" x14ac:dyDescent="0.2">
      <c r="A303" s="206">
        <v>28</v>
      </c>
      <c r="B303" s="206"/>
      <c r="C303" s="25" t="s">
        <v>559</v>
      </c>
      <c r="D303" s="23" t="s">
        <v>556</v>
      </c>
      <c r="E303" s="26"/>
      <c r="F303" s="58"/>
      <c r="G303" s="47"/>
    </row>
    <row r="304" spans="1:7" x14ac:dyDescent="0.2">
      <c r="A304" s="206" t="s">
        <v>66</v>
      </c>
      <c r="B304" s="206"/>
      <c r="C304" s="3" t="s">
        <v>560</v>
      </c>
      <c r="D304" s="23" t="s">
        <v>561</v>
      </c>
      <c r="E304" s="24"/>
      <c r="F304" s="58"/>
      <c r="G304" s="46"/>
    </row>
    <row r="305" spans="1:7" x14ac:dyDescent="0.2">
      <c r="A305" s="206" t="s">
        <v>67</v>
      </c>
      <c r="B305" s="206"/>
      <c r="C305" s="3" t="s">
        <v>562</v>
      </c>
      <c r="D305" s="23" t="s">
        <v>563</v>
      </c>
      <c r="E305" s="24"/>
      <c r="F305" s="58"/>
      <c r="G305" s="46"/>
    </row>
    <row r="306" spans="1:7" x14ac:dyDescent="0.2">
      <c r="A306" s="206" t="s">
        <v>68</v>
      </c>
      <c r="B306" s="206"/>
      <c r="C306" s="3" t="s">
        <v>564</v>
      </c>
      <c r="D306" s="23" t="s">
        <v>565</v>
      </c>
      <c r="E306" s="24"/>
      <c r="F306" s="58"/>
      <c r="G306" s="46"/>
    </row>
    <row r="307" spans="1:7" x14ac:dyDescent="0.2">
      <c r="A307" s="207" t="s">
        <v>69</v>
      </c>
      <c r="B307" s="207"/>
      <c r="C307" s="4" t="s">
        <v>566</v>
      </c>
      <c r="D307" s="20" t="s">
        <v>567</v>
      </c>
      <c r="E307" s="27"/>
      <c r="F307" s="59">
        <f>SUM(F304:F306)</f>
        <v>0</v>
      </c>
      <c r="G307" s="48"/>
    </row>
    <row r="308" spans="1:7" x14ac:dyDescent="0.2">
      <c r="A308" s="206" t="s">
        <v>72</v>
      </c>
      <c r="B308" s="206"/>
      <c r="C308" s="3" t="s">
        <v>568</v>
      </c>
      <c r="D308" s="23" t="s">
        <v>569</v>
      </c>
      <c r="E308" s="24"/>
      <c r="F308" s="58"/>
      <c r="G308" s="46"/>
    </row>
    <row r="309" spans="1:7" x14ac:dyDescent="0.2">
      <c r="A309" s="206" t="s">
        <v>73</v>
      </c>
      <c r="B309" s="206"/>
      <c r="C309" s="3" t="s">
        <v>570</v>
      </c>
      <c r="D309" s="23" t="s">
        <v>571</v>
      </c>
      <c r="E309" s="24"/>
      <c r="F309" s="58"/>
      <c r="G309" s="46"/>
    </row>
    <row r="310" spans="1:7" x14ac:dyDescent="0.2">
      <c r="A310" s="207" t="s">
        <v>74</v>
      </c>
      <c r="B310" s="207"/>
      <c r="C310" s="4" t="s">
        <v>572</v>
      </c>
      <c r="D310" s="20" t="s">
        <v>573</v>
      </c>
      <c r="E310" s="27"/>
      <c r="F310" s="59">
        <f>SUM(F308:F309)</f>
        <v>0</v>
      </c>
      <c r="G310" s="48"/>
    </row>
    <row r="311" spans="1:7" x14ac:dyDescent="0.2">
      <c r="A311" s="206" t="s">
        <v>75</v>
      </c>
      <c r="B311" s="206"/>
      <c r="C311" s="3" t="s">
        <v>574</v>
      </c>
      <c r="D311" s="23" t="s">
        <v>575</v>
      </c>
      <c r="E311" s="24"/>
      <c r="F311" s="58"/>
      <c r="G311" s="46"/>
    </row>
    <row r="312" spans="1:7" x14ac:dyDescent="0.2">
      <c r="A312" s="206" t="s">
        <v>76</v>
      </c>
      <c r="B312" s="206"/>
      <c r="C312" s="3" t="s">
        <v>576</v>
      </c>
      <c r="D312" s="23" t="s">
        <v>577</v>
      </c>
      <c r="E312" s="24"/>
      <c r="F312" s="58"/>
      <c r="G312" s="46"/>
    </row>
    <row r="313" spans="1:7" x14ac:dyDescent="0.2">
      <c r="A313" s="206" t="s">
        <v>77</v>
      </c>
      <c r="B313" s="206"/>
      <c r="C313" s="3" t="s">
        <v>578</v>
      </c>
      <c r="D313" s="23" t="s">
        <v>579</v>
      </c>
      <c r="E313" s="24"/>
      <c r="F313" s="58"/>
      <c r="G313" s="46"/>
    </row>
    <row r="314" spans="1:7" ht="25.5" x14ac:dyDescent="0.2">
      <c r="A314" s="206" t="s">
        <v>78</v>
      </c>
      <c r="B314" s="206"/>
      <c r="C314" s="25" t="s">
        <v>580</v>
      </c>
      <c r="D314" s="23" t="s">
        <v>579</v>
      </c>
      <c r="E314" s="26"/>
      <c r="F314" s="58"/>
      <c r="G314" s="47"/>
    </row>
    <row r="315" spans="1:7" x14ac:dyDescent="0.2">
      <c r="A315" s="206" t="s">
        <v>79</v>
      </c>
      <c r="B315" s="206"/>
      <c r="C315" s="3" t="s">
        <v>581</v>
      </c>
      <c r="D315" s="23" t="s">
        <v>582</v>
      </c>
      <c r="E315" s="24"/>
      <c r="F315" s="58"/>
      <c r="G315" s="46"/>
    </row>
    <row r="316" spans="1:7" x14ac:dyDescent="0.2">
      <c r="A316" s="206" t="s">
        <v>80</v>
      </c>
      <c r="B316" s="206"/>
      <c r="C316" s="28" t="s">
        <v>583</v>
      </c>
      <c r="D316" s="23" t="s">
        <v>584</v>
      </c>
      <c r="E316" s="29"/>
      <c r="F316" s="60"/>
      <c r="G316" s="49"/>
    </row>
    <row r="317" spans="1:7" x14ac:dyDescent="0.2">
      <c r="A317" s="206" t="s">
        <v>81</v>
      </c>
      <c r="B317" s="206"/>
      <c r="C317" s="25" t="s">
        <v>355</v>
      </c>
      <c r="D317" s="23" t="s">
        <v>584</v>
      </c>
      <c r="E317" s="26"/>
      <c r="F317" s="58"/>
      <c r="G317" s="47"/>
    </row>
    <row r="318" spans="1:7" x14ac:dyDescent="0.2">
      <c r="A318" s="206" t="s">
        <v>82</v>
      </c>
      <c r="B318" s="206"/>
      <c r="C318" s="3" t="s">
        <v>585</v>
      </c>
      <c r="D318" s="23" t="s">
        <v>586</v>
      </c>
      <c r="E318" s="24"/>
      <c r="F318" s="58"/>
      <c r="G318" s="46"/>
    </row>
    <row r="319" spans="1:7" x14ac:dyDescent="0.2">
      <c r="A319" s="206" t="s">
        <v>85</v>
      </c>
      <c r="B319" s="206"/>
      <c r="C319" s="3" t="s">
        <v>587</v>
      </c>
      <c r="D319" s="23" t="s">
        <v>588</v>
      </c>
      <c r="E319" s="24"/>
      <c r="F319" s="58"/>
      <c r="G319" s="46"/>
    </row>
    <row r="320" spans="1:7" x14ac:dyDescent="0.2">
      <c r="A320" s="206" t="s">
        <v>88</v>
      </c>
      <c r="B320" s="206"/>
      <c r="C320" s="25" t="s">
        <v>589</v>
      </c>
      <c r="D320" s="23" t="s">
        <v>588</v>
      </c>
      <c r="E320" s="26"/>
      <c r="F320" s="58"/>
      <c r="G320" s="47"/>
    </row>
    <row r="321" spans="1:7" x14ac:dyDescent="0.2">
      <c r="A321" s="207" t="s">
        <v>91</v>
      </c>
      <c r="B321" s="207"/>
      <c r="C321" s="4" t="s">
        <v>590</v>
      </c>
      <c r="D321" s="20" t="s">
        <v>591</v>
      </c>
      <c r="E321" s="27"/>
      <c r="F321" s="59">
        <f>SUM(F311:F319)</f>
        <v>0</v>
      </c>
      <c r="G321" s="48"/>
    </row>
    <row r="322" spans="1:7" x14ac:dyDescent="0.2">
      <c r="A322" s="206" t="s">
        <v>94</v>
      </c>
      <c r="B322" s="206"/>
      <c r="C322" s="3" t="s">
        <v>592</v>
      </c>
      <c r="D322" s="23" t="s">
        <v>593</v>
      </c>
      <c r="E322" s="24"/>
      <c r="F322" s="58"/>
      <c r="G322" s="46"/>
    </row>
    <row r="323" spans="1:7" x14ac:dyDescent="0.2">
      <c r="A323" s="206" t="s">
        <v>95</v>
      </c>
      <c r="B323" s="206"/>
      <c r="C323" s="3" t="s">
        <v>594</v>
      </c>
      <c r="D323" s="23" t="s">
        <v>595</v>
      </c>
      <c r="E323" s="24"/>
      <c r="F323" s="58"/>
      <c r="G323" s="46"/>
    </row>
    <row r="324" spans="1:7" x14ac:dyDescent="0.2">
      <c r="A324" s="207" t="s">
        <v>96</v>
      </c>
      <c r="B324" s="207"/>
      <c r="C324" s="4" t="s">
        <v>596</v>
      </c>
      <c r="D324" s="20" t="s">
        <v>597</v>
      </c>
      <c r="E324" s="27"/>
      <c r="F324" s="59">
        <f>SUM(F322:F323)</f>
        <v>0</v>
      </c>
      <c r="G324" s="48"/>
    </row>
    <row r="325" spans="1:7" x14ac:dyDescent="0.2">
      <c r="A325" s="206" t="s">
        <v>97</v>
      </c>
      <c r="B325" s="206"/>
      <c r="C325" s="3" t="s">
        <v>598</v>
      </c>
      <c r="D325" s="23" t="s">
        <v>599</v>
      </c>
      <c r="E325" s="24"/>
      <c r="F325" s="58"/>
      <c r="G325" s="46"/>
    </row>
    <row r="326" spans="1:7" x14ac:dyDescent="0.2">
      <c r="A326" s="206" t="s">
        <v>98</v>
      </c>
      <c r="B326" s="206"/>
      <c r="C326" s="3" t="s">
        <v>600</v>
      </c>
      <c r="D326" s="23" t="s">
        <v>601</v>
      </c>
      <c r="E326" s="24"/>
      <c r="F326" s="58"/>
      <c r="G326" s="46"/>
    </row>
    <row r="327" spans="1:7" x14ac:dyDescent="0.2">
      <c r="A327" s="206" t="s">
        <v>99</v>
      </c>
      <c r="B327" s="206"/>
      <c r="C327" s="3" t="s">
        <v>602</v>
      </c>
      <c r="D327" s="23" t="s">
        <v>603</v>
      </c>
      <c r="E327" s="24"/>
      <c r="F327" s="58"/>
      <c r="G327" s="46"/>
    </row>
    <row r="328" spans="1:7" x14ac:dyDescent="0.2">
      <c r="A328" s="206" t="s">
        <v>100</v>
      </c>
      <c r="B328" s="206"/>
      <c r="C328" s="25" t="s">
        <v>355</v>
      </c>
      <c r="D328" s="23" t="s">
        <v>603</v>
      </c>
      <c r="E328" s="26"/>
      <c r="F328" s="58"/>
      <c r="G328" s="47"/>
    </row>
    <row r="329" spans="1:7" x14ac:dyDescent="0.2">
      <c r="A329" s="206" t="s">
        <v>101</v>
      </c>
      <c r="B329" s="206"/>
      <c r="C329" s="25" t="s">
        <v>604</v>
      </c>
      <c r="D329" s="23" t="s">
        <v>603</v>
      </c>
      <c r="E329" s="26"/>
      <c r="F329" s="58"/>
      <c r="G329" s="47"/>
    </row>
    <row r="330" spans="1:7" x14ac:dyDescent="0.2">
      <c r="A330" s="206" t="s">
        <v>102</v>
      </c>
      <c r="B330" s="206"/>
      <c r="C330" s="3" t="s">
        <v>605</v>
      </c>
      <c r="D330" s="23" t="s">
        <v>606</v>
      </c>
      <c r="E330" s="24"/>
      <c r="F330" s="58"/>
      <c r="G330" s="46"/>
    </row>
    <row r="331" spans="1:7" x14ac:dyDescent="0.2">
      <c r="A331" s="206" t="s">
        <v>103</v>
      </c>
      <c r="B331" s="206"/>
      <c r="C331" s="25" t="s">
        <v>607</v>
      </c>
      <c r="D331" s="23" t="s">
        <v>606</v>
      </c>
      <c r="E331" s="26"/>
      <c r="F331" s="58"/>
      <c r="G331" s="47"/>
    </row>
    <row r="332" spans="1:7" ht="25.5" x14ac:dyDescent="0.2">
      <c r="A332" s="206" t="s">
        <v>104</v>
      </c>
      <c r="B332" s="206"/>
      <c r="C332" s="25" t="s">
        <v>608</v>
      </c>
      <c r="D332" s="23" t="s">
        <v>606</v>
      </c>
      <c r="E332" s="26"/>
      <c r="F332" s="58"/>
      <c r="G332" s="47"/>
    </row>
    <row r="333" spans="1:7" x14ac:dyDescent="0.2">
      <c r="A333" s="206" t="s">
        <v>107</v>
      </c>
      <c r="B333" s="206"/>
      <c r="C333" s="25" t="s">
        <v>609</v>
      </c>
      <c r="D333" s="23" t="s">
        <v>606</v>
      </c>
      <c r="E333" s="26"/>
      <c r="F333" s="58"/>
      <c r="G333" s="47"/>
    </row>
    <row r="334" spans="1:7" x14ac:dyDescent="0.2">
      <c r="A334" s="206" t="s">
        <v>108</v>
      </c>
      <c r="B334" s="206"/>
      <c r="C334" s="3" t="s">
        <v>610</v>
      </c>
      <c r="D334" s="23" t="s">
        <v>611</v>
      </c>
      <c r="E334" s="24"/>
      <c r="F334" s="58"/>
      <c r="G334" s="46"/>
    </row>
    <row r="335" spans="1:7" ht="25.5" x14ac:dyDescent="0.2">
      <c r="A335" s="207" t="s">
        <v>109</v>
      </c>
      <c r="B335" s="207"/>
      <c r="C335" s="4" t="s">
        <v>612</v>
      </c>
      <c r="D335" s="20" t="s">
        <v>613</v>
      </c>
      <c r="E335" s="27"/>
      <c r="F335" s="59">
        <f>F325+F326+F327+F330+F334</f>
        <v>0</v>
      </c>
      <c r="G335" s="48"/>
    </row>
    <row r="336" spans="1:7" x14ac:dyDescent="0.2">
      <c r="A336" s="207" t="s">
        <v>110</v>
      </c>
      <c r="B336" s="207"/>
      <c r="C336" s="4" t="s">
        <v>614</v>
      </c>
      <c r="D336" s="20" t="s">
        <v>615</v>
      </c>
      <c r="E336" s="27"/>
      <c r="F336" s="59">
        <f>F307+F310+F321+F324+F335</f>
        <v>0</v>
      </c>
      <c r="G336" s="48"/>
    </row>
    <row r="337" spans="1:7" x14ac:dyDescent="0.2">
      <c r="A337" s="206" t="s">
        <v>111</v>
      </c>
      <c r="B337" s="206"/>
      <c r="C337" s="5" t="s">
        <v>616</v>
      </c>
      <c r="D337" s="23" t="s">
        <v>617</v>
      </c>
      <c r="E337" s="30"/>
      <c r="F337" s="61"/>
      <c r="G337" s="50"/>
    </row>
    <row r="338" spans="1:7" x14ac:dyDescent="0.2">
      <c r="A338" s="208" t="s">
        <v>112</v>
      </c>
      <c r="B338" s="208"/>
      <c r="C338" s="5" t="s">
        <v>618</v>
      </c>
      <c r="D338" s="35" t="s">
        <v>619</v>
      </c>
      <c r="E338" s="30"/>
      <c r="F338" s="61">
        <f>SUM(F339:F354)</f>
        <v>0</v>
      </c>
      <c r="G338" s="50"/>
    </row>
    <row r="339" spans="1:7" x14ac:dyDescent="0.2">
      <c r="A339" s="206" t="s">
        <v>113</v>
      </c>
      <c r="B339" s="206"/>
      <c r="C339" s="5" t="s">
        <v>620</v>
      </c>
      <c r="D339" s="23" t="s">
        <v>619</v>
      </c>
      <c r="E339" s="30"/>
      <c r="F339" s="61"/>
      <c r="G339" s="50"/>
    </row>
    <row r="340" spans="1:7" x14ac:dyDescent="0.2">
      <c r="A340" s="206" t="s">
        <v>114</v>
      </c>
      <c r="B340" s="206"/>
      <c r="C340" s="5" t="s">
        <v>621</v>
      </c>
      <c r="D340" s="23" t="s">
        <v>619</v>
      </c>
      <c r="E340" s="30"/>
      <c r="F340" s="61"/>
      <c r="G340" s="50"/>
    </row>
    <row r="341" spans="1:7" x14ac:dyDescent="0.2">
      <c r="A341" s="206" t="s">
        <v>115</v>
      </c>
      <c r="B341" s="206"/>
      <c r="C341" s="5" t="s">
        <v>622</v>
      </c>
      <c r="D341" s="23" t="s">
        <v>619</v>
      </c>
      <c r="E341" s="30"/>
      <c r="F341" s="61"/>
      <c r="G341" s="50"/>
    </row>
    <row r="342" spans="1:7" x14ac:dyDescent="0.2">
      <c r="A342" s="206" t="s">
        <v>116</v>
      </c>
      <c r="B342" s="206"/>
      <c r="C342" s="5" t="s">
        <v>623</v>
      </c>
      <c r="D342" s="23" t="s">
        <v>619</v>
      </c>
      <c r="E342" s="30"/>
      <c r="F342" s="61"/>
      <c r="G342" s="50"/>
    </row>
    <row r="343" spans="1:7" ht="25.5" x14ac:dyDescent="0.2">
      <c r="A343" s="206" t="s">
        <v>117</v>
      </c>
      <c r="B343" s="206"/>
      <c r="C343" s="5" t="s">
        <v>624</v>
      </c>
      <c r="D343" s="23" t="s">
        <v>619</v>
      </c>
      <c r="E343" s="30"/>
      <c r="F343" s="61"/>
      <c r="G343" s="50"/>
    </row>
    <row r="344" spans="1:7" x14ac:dyDescent="0.2">
      <c r="A344" s="206" t="s">
        <v>120</v>
      </c>
      <c r="B344" s="206"/>
      <c r="C344" s="5" t="s">
        <v>625</v>
      </c>
      <c r="D344" s="23" t="s">
        <v>619</v>
      </c>
      <c r="E344" s="30"/>
      <c r="F344" s="61"/>
      <c r="G344" s="50"/>
    </row>
    <row r="345" spans="1:7" x14ac:dyDescent="0.2">
      <c r="A345" s="206" t="s">
        <v>121</v>
      </c>
      <c r="B345" s="206"/>
      <c r="C345" s="5" t="s">
        <v>626</v>
      </c>
      <c r="D345" s="23" t="s">
        <v>619</v>
      </c>
      <c r="E345" s="30"/>
      <c r="F345" s="61"/>
      <c r="G345" s="50"/>
    </row>
    <row r="346" spans="1:7" x14ac:dyDescent="0.2">
      <c r="A346" s="206" t="s">
        <v>122</v>
      </c>
      <c r="B346" s="206"/>
      <c r="C346" s="5" t="s">
        <v>627</v>
      </c>
      <c r="D346" s="23" t="s">
        <v>619</v>
      </c>
      <c r="E346" s="30"/>
      <c r="F346" s="61"/>
      <c r="G346" s="50"/>
    </row>
    <row r="347" spans="1:7" x14ac:dyDescent="0.2">
      <c r="A347" s="206" t="s">
        <v>123</v>
      </c>
      <c r="B347" s="206"/>
      <c r="C347" s="5" t="s">
        <v>628</v>
      </c>
      <c r="D347" s="23" t="s">
        <v>619</v>
      </c>
      <c r="E347" s="30"/>
      <c r="F347" s="61"/>
      <c r="G347" s="50"/>
    </row>
    <row r="348" spans="1:7" ht="25.5" x14ac:dyDescent="0.2">
      <c r="A348" s="206" t="s">
        <v>124</v>
      </c>
      <c r="B348" s="206"/>
      <c r="C348" s="5" t="s">
        <v>629</v>
      </c>
      <c r="D348" s="23" t="s">
        <v>619</v>
      </c>
      <c r="E348" s="30"/>
      <c r="F348" s="61"/>
      <c r="G348" s="50"/>
    </row>
    <row r="349" spans="1:7" ht="25.5" x14ac:dyDescent="0.2">
      <c r="A349" s="206" t="s">
        <v>125</v>
      </c>
      <c r="B349" s="206"/>
      <c r="C349" s="5" t="s">
        <v>630</v>
      </c>
      <c r="D349" s="23" t="s">
        <v>619</v>
      </c>
      <c r="E349" s="30"/>
      <c r="F349" s="61"/>
      <c r="G349" s="50"/>
    </row>
    <row r="350" spans="1:7" ht="25.5" x14ac:dyDescent="0.2">
      <c r="A350" s="206" t="s">
        <v>126</v>
      </c>
      <c r="B350" s="206"/>
      <c r="C350" s="5" t="s">
        <v>631</v>
      </c>
      <c r="D350" s="23" t="s">
        <v>619</v>
      </c>
      <c r="E350" s="30"/>
      <c r="F350" s="61"/>
      <c r="G350" s="50"/>
    </row>
    <row r="351" spans="1:7" x14ac:dyDescent="0.2">
      <c r="A351" s="206" t="s">
        <v>127</v>
      </c>
      <c r="B351" s="206"/>
      <c r="C351" s="5" t="s">
        <v>632</v>
      </c>
      <c r="D351" s="23" t="s">
        <v>619</v>
      </c>
      <c r="E351" s="30"/>
      <c r="F351" s="61"/>
      <c r="G351" s="50"/>
    </row>
    <row r="352" spans="1:7" ht="25.5" x14ac:dyDescent="0.2">
      <c r="A352" s="206" t="s">
        <v>128</v>
      </c>
      <c r="B352" s="206"/>
      <c r="C352" s="5" t="s">
        <v>633</v>
      </c>
      <c r="D352" s="23" t="s">
        <v>619</v>
      </c>
      <c r="E352" s="30"/>
      <c r="F352" s="61"/>
      <c r="G352" s="50"/>
    </row>
    <row r="353" spans="1:7" ht="25.5" x14ac:dyDescent="0.2">
      <c r="A353" s="206" t="s">
        <v>129</v>
      </c>
      <c r="B353" s="206"/>
      <c r="C353" s="5" t="s">
        <v>634</v>
      </c>
      <c r="D353" s="23" t="s">
        <v>619</v>
      </c>
      <c r="E353" s="30"/>
      <c r="F353" s="61"/>
      <c r="G353" s="50"/>
    </row>
    <row r="354" spans="1:7" ht="25.5" x14ac:dyDescent="0.2">
      <c r="A354" s="206" t="s">
        <v>130</v>
      </c>
      <c r="B354" s="206"/>
      <c r="C354" s="5" t="s">
        <v>635</v>
      </c>
      <c r="D354" s="23" t="s">
        <v>619</v>
      </c>
      <c r="E354" s="30"/>
      <c r="F354" s="61"/>
      <c r="G354" s="50"/>
    </row>
    <row r="355" spans="1:7" x14ac:dyDescent="0.2">
      <c r="A355" s="207" t="s">
        <v>133</v>
      </c>
      <c r="B355" s="207"/>
      <c r="C355" s="31" t="s">
        <v>636</v>
      </c>
      <c r="D355" s="20" t="s">
        <v>637</v>
      </c>
      <c r="E355" s="32"/>
      <c r="F355" s="62"/>
      <c r="G355" s="51"/>
    </row>
    <row r="356" spans="1:7" ht="25.5" x14ac:dyDescent="0.2">
      <c r="A356" s="206" t="s">
        <v>136</v>
      </c>
      <c r="B356" s="206"/>
      <c r="C356" s="5" t="s">
        <v>638</v>
      </c>
      <c r="D356" s="23" t="s">
        <v>637</v>
      </c>
      <c r="E356" s="30"/>
      <c r="F356" s="61"/>
      <c r="G356" s="50"/>
    </row>
    <row r="357" spans="1:7" x14ac:dyDescent="0.2">
      <c r="A357" s="206" t="s">
        <v>138</v>
      </c>
      <c r="B357" s="206"/>
      <c r="C357" s="5" t="s">
        <v>639</v>
      </c>
      <c r="D357" s="23" t="s">
        <v>637</v>
      </c>
      <c r="E357" s="30"/>
      <c r="F357" s="61"/>
      <c r="G357" s="50"/>
    </row>
    <row r="358" spans="1:7" x14ac:dyDescent="0.2">
      <c r="A358" s="206" t="s">
        <v>140</v>
      </c>
      <c r="B358" s="206"/>
      <c r="C358" s="5" t="s">
        <v>640</v>
      </c>
      <c r="D358" s="23" t="s">
        <v>637</v>
      </c>
      <c r="E358" s="30"/>
      <c r="F358" s="61"/>
      <c r="G358" s="50"/>
    </row>
    <row r="359" spans="1:7" ht="25.5" x14ac:dyDescent="0.2">
      <c r="A359" s="208" t="s">
        <v>142</v>
      </c>
      <c r="B359" s="208"/>
      <c r="C359" s="5" t="s">
        <v>641</v>
      </c>
      <c r="D359" s="35" t="s">
        <v>642</v>
      </c>
      <c r="E359" s="30"/>
      <c r="F359" s="61">
        <f>SUM(F360:F368)</f>
        <v>0</v>
      </c>
      <c r="G359" s="50"/>
    </row>
    <row r="360" spans="1:7" x14ac:dyDescent="0.2">
      <c r="A360" s="206" t="s">
        <v>145</v>
      </c>
      <c r="B360" s="206"/>
      <c r="C360" s="25" t="s">
        <v>643</v>
      </c>
      <c r="D360" s="23" t="s">
        <v>642</v>
      </c>
      <c r="E360" s="26"/>
      <c r="F360" s="58"/>
      <c r="G360" s="47"/>
    </row>
    <row r="361" spans="1:7" x14ac:dyDescent="0.2">
      <c r="A361" s="206" t="s">
        <v>147</v>
      </c>
      <c r="B361" s="206"/>
      <c r="C361" s="5" t="s">
        <v>644</v>
      </c>
      <c r="D361" s="23" t="s">
        <v>642</v>
      </c>
      <c r="E361" s="30"/>
      <c r="F361" s="61"/>
      <c r="G361" s="50"/>
    </row>
    <row r="362" spans="1:7" x14ac:dyDescent="0.2">
      <c r="A362" s="206" t="s">
        <v>149</v>
      </c>
      <c r="B362" s="206"/>
      <c r="C362" s="5" t="s">
        <v>645</v>
      </c>
      <c r="D362" s="23" t="s">
        <v>642</v>
      </c>
      <c r="E362" s="30"/>
      <c r="F362" s="61"/>
      <c r="G362" s="50"/>
    </row>
    <row r="363" spans="1:7" x14ac:dyDescent="0.2">
      <c r="A363" s="206" t="s">
        <v>151</v>
      </c>
      <c r="B363" s="206"/>
      <c r="C363" s="5" t="s">
        <v>646</v>
      </c>
      <c r="D363" s="23" t="s">
        <v>642</v>
      </c>
      <c r="E363" s="30"/>
      <c r="F363" s="61"/>
      <c r="G363" s="50"/>
    </row>
    <row r="364" spans="1:7" ht="25.5" x14ac:dyDescent="0.2">
      <c r="A364" s="206" t="s">
        <v>153</v>
      </c>
      <c r="B364" s="206"/>
      <c r="C364" s="5" t="s">
        <v>647</v>
      </c>
      <c r="D364" s="23" t="s">
        <v>642</v>
      </c>
      <c r="E364" s="30"/>
      <c r="F364" s="61"/>
      <c r="G364" s="50"/>
    </row>
    <row r="365" spans="1:7" ht="25.5" x14ac:dyDescent="0.2">
      <c r="A365" s="206" t="s">
        <v>155</v>
      </c>
      <c r="B365" s="206"/>
      <c r="C365" s="5" t="s">
        <v>648</v>
      </c>
      <c r="D365" s="23" t="s">
        <v>642</v>
      </c>
      <c r="E365" s="30"/>
      <c r="F365" s="61"/>
      <c r="G365" s="50"/>
    </row>
    <row r="366" spans="1:7" x14ac:dyDescent="0.2">
      <c r="A366" s="206" t="s">
        <v>157</v>
      </c>
      <c r="B366" s="206"/>
      <c r="C366" s="5" t="s">
        <v>649</v>
      </c>
      <c r="D366" s="23" t="s">
        <v>642</v>
      </c>
      <c r="E366" s="30"/>
      <c r="F366" s="61"/>
      <c r="G366" s="50"/>
    </row>
    <row r="367" spans="1:7" x14ac:dyDescent="0.2">
      <c r="A367" s="206" t="s">
        <v>159</v>
      </c>
      <c r="B367" s="206"/>
      <c r="C367" s="5" t="s">
        <v>650</v>
      </c>
      <c r="D367" s="23" t="s">
        <v>642</v>
      </c>
      <c r="E367" s="30"/>
      <c r="F367" s="61"/>
      <c r="G367" s="50"/>
    </row>
    <row r="368" spans="1:7" ht="25.5" x14ac:dyDescent="0.2">
      <c r="A368" s="206" t="s">
        <v>161</v>
      </c>
      <c r="B368" s="206"/>
      <c r="C368" s="5" t="s">
        <v>651</v>
      </c>
      <c r="D368" s="23" t="s">
        <v>642</v>
      </c>
      <c r="E368" s="30"/>
      <c r="F368" s="61"/>
      <c r="G368" s="50"/>
    </row>
    <row r="369" spans="1:7" ht="25.5" x14ac:dyDescent="0.2">
      <c r="A369" s="208" t="s">
        <v>164</v>
      </c>
      <c r="B369" s="208"/>
      <c r="C369" s="6" t="s">
        <v>652</v>
      </c>
      <c r="D369" s="35" t="s">
        <v>653</v>
      </c>
      <c r="E369" s="33"/>
      <c r="F369" s="63">
        <f>SUM(F370:F378)</f>
        <v>0</v>
      </c>
      <c r="G369" s="52"/>
    </row>
    <row r="370" spans="1:7" ht="51" x14ac:dyDescent="0.2">
      <c r="A370" s="206" t="s">
        <v>167</v>
      </c>
      <c r="B370" s="206"/>
      <c r="C370" s="5" t="s">
        <v>654</v>
      </c>
      <c r="D370" s="23" t="s">
        <v>653</v>
      </c>
      <c r="E370" s="30"/>
      <c r="F370" s="61"/>
      <c r="G370" s="50"/>
    </row>
    <row r="371" spans="1:7" ht="25.5" x14ac:dyDescent="0.2">
      <c r="A371" s="206" t="s">
        <v>169</v>
      </c>
      <c r="B371" s="206"/>
      <c r="C371" s="5" t="s">
        <v>655</v>
      </c>
      <c r="D371" s="23" t="s">
        <v>653</v>
      </c>
      <c r="E371" s="30"/>
      <c r="F371" s="61"/>
      <c r="G371" s="50"/>
    </row>
    <row r="372" spans="1:7" ht="25.5" x14ac:dyDescent="0.2">
      <c r="A372" s="206" t="s">
        <v>171</v>
      </c>
      <c r="B372" s="206"/>
      <c r="C372" s="5" t="s">
        <v>656</v>
      </c>
      <c r="D372" s="23" t="s">
        <v>653</v>
      </c>
      <c r="E372" s="30"/>
      <c r="F372" s="61"/>
      <c r="G372" s="50"/>
    </row>
    <row r="373" spans="1:7" x14ac:dyDescent="0.2">
      <c r="A373" s="206" t="s">
        <v>173</v>
      </c>
      <c r="B373" s="206"/>
      <c r="C373" s="5" t="s">
        <v>657</v>
      </c>
      <c r="D373" s="23" t="s">
        <v>653</v>
      </c>
      <c r="E373" s="30"/>
      <c r="F373" s="61"/>
      <c r="G373" s="50"/>
    </row>
    <row r="374" spans="1:7" x14ac:dyDescent="0.2">
      <c r="A374" s="206" t="s">
        <v>175</v>
      </c>
      <c r="B374" s="206"/>
      <c r="C374" s="5" t="s">
        <v>658</v>
      </c>
      <c r="D374" s="23" t="s">
        <v>653</v>
      </c>
      <c r="E374" s="30"/>
      <c r="F374" s="61"/>
      <c r="G374" s="50"/>
    </row>
    <row r="375" spans="1:7" ht="25.5" x14ac:dyDescent="0.2">
      <c r="A375" s="206" t="s">
        <v>177</v>
      </c>
      <c r="B375" s="206"/>
      <c r="C375" s="5" t="s">
        <v>659</v>
      </c>
      <c r="D375" s="23" t="s">
        <v>653</v>
      </c>
      <c r="E375" s="30"/>
      <c r="F375" s="61"/>
      <c r="G375" s="50"/>
    </row>
    <row r="376" spans="1:7" x14ac:dyDescent="0.2">
      <c r="A376" s="206" t="s">
        <v>179</v>
      </c>
      <c r="B376" s="206"/>
      <c r="C376" s="5" t="s">
        <v>660</v>
      </c>
      <c r="D376" s="23" t="s">
        <v>653</v>
      </c>
      <c r="E376" s="30"/>
      <c r="F376" s="61"/>
      <c r="G376" s="50"/>
    </row>
    <row r="377" spans="1:7" ht="25.5" x14ac:dyDescent="0.2">
      <c r="A377" s="206" t="s">
        <v>182</v>
      </c>
      <c r="B377" s="206"/>
      <c r="C377" s="5" t="s">
        <v>661</v>
      </c>
      <c r="D377" s="23" t="s">
        <v>653</v>
      </c>
      <c r="E377" s="30"/>
      <c r="F377" s="61"/>
      <c r="G377" s="50"/>
    </row>
    <row r="378" spans="1:7" x14ac:dyDescent="0.2">
      <c r="A378" s="206" t="s">
        <v>184</v>
      </c>
      <c r="B378" s="206"/>
      <c r="C378" s="5" t="s">
        <v>662</v>
      </c>
      <c r="D378" s="23" t="s">
        <v>653</v>
      </c>
      <c r="E378" s="30"/>
      <c r="F378" s="61"/>
      <c r="G378" s="50"/>
    </row>
    <row r="379" spans="1:7" x14ac:dyDescent="0.2">
      <c r="A379" s="208" t="s">
        <v>186</v>
      </c>
      <c r="B379" s="208"/>
      <c r="C379" s="5" t="s">
        <v>663</v>
      </c>
      <c r="D379" s="35" t="s">
        <v>664</v>
      </c>
      <c r="E379" s="30"/>
      <c r="F379" s="61">
        <f>SUM(F380:F385)</f>
        <v>0</v>
      </c>
      <c r="G379" s="50"/>
    </row>
    <row r="380" spans="1:7" x14ac:dyDescent="0.2">
      <c r="A380" s="206" t="s">
        <v>188</v>
      </c>
      <c r="B380" s="206"/>
      <c r="C380" s="5" t="s">
        <v>665</v>
      </c>
      <c r="D380" s="23" t="s">
        <v>664</v>
      </c>
      <c r="E380" s="30"/>
      <c r="F380" s="61"/>
      <c r="G380" s="50"/>
    </row>
    <row r="381" spans="1:7" x14ac:dyDescent="0.2">
      <c r="A381" s="206" t="s">
        <v>190</v>
      </c>
      <c r="B381" s="206"/>
      <c r="C381" s="5" t="s">
        <v>666</v>
      </c>
      <c r="D381" s="23" t="s">
        <v>664</v>
      </c>
      <c r="E381" s="30"/>
      <c r="F381" s="61"/>
      <c r="G381" s="50"/>
    </row>
    <row r="382" spans="1:7" ht="25.5" x14ac:dyDescent="0.2">
      <c r="A382" s="206" t="s">
        <v>192</v>
      </c>
      <c r="B382" s="206"/>
      <c r="C382" s="5" t="s">
        <v>667</v>
      </c>
      <c r="D382" s="23" t="s">
        <v>664</v>
      </c>
      <c r="E382" s="30"/>
      <c r="F382" s="61"/>
      <c r="G382" s="50"/>
    </row>
    <row r="383" spans="1:7" ht="25.5" x14ac:dyDescent="0.2">
      <c r="A383" s="206" t="s">
        <v>194</v>
      </c>
      <c r="B383" s="206"/>
      <c r="C383" s="5" t="s">
        <v>668</v>
      </c>
      <c r="D383" s="23" t="s">
        <v>664</v>
      </c>
      <c r="E383" s="30"/>
      <c r="F383" s="61"/>
      <c r="G383" s="50"/>
    </row>
    <row r="384" spans="1:7" ht="25.5" x14ac:dyDescent="0.2">
      <c r="A384" s="206" t="s">
        <v>197</v>
      </c>
      <c r="B384" s="206"/>
      <c r="C384" s="5" t="s">
        <v>669</v>
      </c>
      <c r="D384" s="23" t="s">
        <v>664</v>
      </c>
      <c r="E384" s="30"/>
      <c r="F384" s="61"/>
      <c r="G384" s="50"/>
    </row>
    <row r="385" spans="1:7" ht="38.25" x14ac:dyDescent="0.2">
      <c r="A385" s="206" t="s">
        <v>199</v>
      </c>
      <c r="B385" s="206"/>
      <c r="C385" s="6" t="s">
        <v>670</v>
      </c>
      <c r="D385" s="23" t="s">
        <v>664</v>
      </c>
      <c r="E385" s="33"/>
      <c r="F385" s="63"/>
      <c r="G385" s="52"/>
    </row>
    <row r="386" spans="1:7" x14ac:dyDescent="0.2">
      <c r="A386" s="206" t="s">
        <v>201</v>
      </c>
      <c r="B386" s="206"/>
      <c r="C386" s="5" t="s">
        <v>671</v>
      </c>
      <c r="D386" s="23" t="s">
        <v>672</v>
      </c>
      <c r="E386" s="30"/>
      <c r="F386" s="61"/>
      <c r="G386" s="50"/>
    </row>
    <row r="387" spans="1:7" x14ac:dyDescent="0.2">
      <c r="A387" s="206" t="s">
        <v>203</v>
      </c>
      <c r="B387" s="206"/>
      <c r="C387" s="5" t="s">
        <v>673</v>
      </c>
      <c r="D387" s="23" t="s">
        <v>672</v>
      </c>
      <c r="E387" s="30"/>
      <c r="F387" s="61"/>
      <c r="G387" s="50"/>
    </row>
    <row r="388" spans="1:7" x14ac:dyDescent="0.2">
      <c r="A388" s="206" t="s">
        <v>205</v>
      </c>
      <c r="B388" s="206"/>
      <c r="C388" s="5" t="s">
        <v>674</v>
      </c>
      <c r="D388" s="23" t="s">
        <v>672</v>
      </c>
      <c r="E388" s="30"/>
      <c r="F388" s="61"/>
      <c r="G388" s="50"/>
    </row>
    <row r="389" spans="1:7" x14ac:dyDescent="0.2">
      <c r="A389" s="208" t="s">
        <v>207</v>
      </c>
      <c r="B389" s="208"/>
      <c r="C389" s="5" t="s">
        <v>675</v>
      </c>
      <c r="D389" s="35" t="s">
        <v>676</v>
      </c>
      <c r="E389" s="30"/>
      <c r="F389" s="61"/>
      <c r="G389" s="50"/>
    </row>
    <row r="390" spans="1:7" x14ac:dyDescent="0.2">
      <c r="A390" s="206" t="s">
        <v>209</v>
      </c>
      <c r="B390" s="206"/>
      <c r="C390" s="5" t="s">
        <v>677</v>
      </c>
      <c r="D390" s="23" t="s">
        <v>676</v>
      </c>
      <c r="E390" s="30"/>
      <c r="F390" s="61"/>
      <c r="G390" s="50"/>
    </row>
    <row r="391" spans="1:7" ht="25.5" x14ac:dyDescent="0.2">
      <c r="A391" s="206" t="s">
        <v>211</v>
      </c>
      <c r="B391" s="206"/>
      <c r="C391" s="5" t="s">
        <v>678</v>
      </c>
      <c r="D391" s="23" t="s">
        <v>676</v>
      </c>
      <c r="E391" s="30"/>
      <c r="F391" s="61"/>
      <c r="G391" s="50"/>
    </row>
    <row r="392" spans="1:7" x14ac:dyDescent="0.2">
      <c r="A392" s="206" t="s">
        <v>213</v>
      </c>
      <c r="B392" s="206"/>
      <c r="C392" s="5" t="s">
        <v>679</v>
      </c>
      <c r="D392" s="23" t="s">
        <v>676</v>
      </c>
      <c r="E392" s="30"/>
      <c r="F392" s="61"/>
      <c r="G392" s="50"/>
    </row>
    <row r="393" spans="1:7" x14ac:dyDescent="0.2">
      <c r="A393" s="206" t="s">
        <v>216</v>
      </c>
      <c r="B393" s="206"/>
      <c r="C393" s="5" t="s">
        <v>680</v>
      </c>
      <c r="D393" s="23" t="s">
        <v>676</v>
      </c>
      <c r="E393" s="30"/>
      <c r="F393" s="61"/>
      <c r="G393" s="50"/>
    </row>
    <row r="394" spans="1:7" x14ac:dyDescent="0.2">
      <c r="A394" s="206" t="s">
        <v>218</v>
      </c>
      <c r="B394" s="206"/>
      <c r="C394" s="5" t="s">
        <v>681</v>
      </c>
      <c r="D394" s="23" t="s">
        <v>676</v>
      </c>
      <c r="E394" s="30"/>
      <c r="F394" s="61"/>
      <c r="G394" s="50"/>
    </row>
    <row r="395" spans="1:7" ht="25.5" x14ac:dyDescent="0.2">
      <c r="A395" s="206" t="s">
        <v>220</v>
      </c>
      <c r="B395" s="206"/>
      <c r="C395" s="5" t="s">
        <v>682</v>
      </c>
      <c r="D395" s="23" t="s">
        <v>676</v>
      </c>
      <c r="E395" s="30"/>
      <c r="F395" s="61"/>
      <c r="G395" s="50"/>
    </row>
    <row r="396" spans="1:7" ht="25.5" x14ac:dyDescent="0.2">
      <c r="A396" s="206" t="s">
        <v>222</v>
      </c>
      <c r="B396" s="206"/>
      <c r="C396" s="5" t="s">
        <v>683</v>
      </c>
      <c r="D396" s="23" t="s">
        <v>676</v>
      </c>
      <c r="E396" s="30"/>
      <c r="F396" s="61"/>
      <c r="G396" s="50"/>
    </row>
    <row r="397" spans="1:7" ht="38.25" x14ac:dyDescent="0.2">
      <c r="A397" s="206" t="s">
        <v>224</v>
      </c>
      <c r="B397" s="206"/>
      <c r="C397" s="5" t="s">
        <v>684</v>
      </c>
      <c r="D397" s="23" t="s">
        <v>676</v>
      </c>
      <c r="E397" s="30"/>
      <c r="F397" s="61"/>
      <c r="G397" s="50"/>
    </row>
    <row r="398" spans="1:7" ht="25.5" x14ac:dyDescent="0.2">
      <c r="A398" s="206" t="s">
        <v>226</v>
      </c>
      <c r="B398" s="206"/>
      <c r="C398" s="5" t="s">
        <v>685</v>
      </c>
      <c r="D398" s="23" t="s">
        <v>676</v>
      </c>
      <c r="E398" s="30"/>
      <c r="F398" s="61"/>
      <c r="G398" s="50"/>
    </row>
    <row r="399" spans="1:7" ht="25.5" x14ac:dyDescent="0.2">
      <c r="A399" s="206" t="s">
        <v>228</v>
      </c>
      <c r="B399" s="206"/>
      <c r="C399" s="5" t="s">
        <v>686</v>
      </c>
      <c r="D399" s="23" t="s">
        <v>676</v>
      </c>
      <c r="E399" s="30"/>
      <c r="F399" s="61"/>
      <c r="G399" s="50"/>
    </row>
    <row r="400" spans="1:7" x14ac:dyDescent="0.2">
      <c r="A400" s="206" t="s">
        <v>230</v>
      </c>
      <c r="B400" s="206"/>
      <c r="C400" s="5" t="s">
        <v>687</v>
      </c>
      <c r="D400" s="23" t="s">
        <v>676</v>
      </c>
      <c r="E400" s="30"/>
      <c r="F400" s="61"/>
      <c r="G400" s="50"/>
    </row>
    <row r="401" spans="1:7" ht="25.5" x14ac:dyDescent="0.2">
      <c r="A401" s="206" t="s">
        <v>232</v>
      </c>
      <c r="B401" s="206"/>
      <c r="C401" s="5" t="s">
        <v>688</v>
      </c>
      <c r="D401" s="23" t="s">
        <v>676</v>
      </c>
      <c r="E401" s="30"/>
      <c r="F401" s="61"/>
      <c r="G401" s="50"/>
    </row>
    <row r="402" spans="1:7" x14ac:dyDescent="0.2">
      <c r="A402" s="206" t="s">
        <v>234</v>
      </c>
      <c r="B402" s="206"/>
      <c r="C402" s="5" t="s">
        <v>689</v>
      </c>
      <c r="D402" s="23" t="s">
        <v>676</v>
      </c>
      <c r="E402" s="30"/>
      <c r="F402" s="61"/>
      <c r="G402" s="50"/>
    </row>
    <row r="403" spans="1:7" x14ac:dyDescent="0.2">
      <c r="A403" s="206" t="s">
        <v>236</v>
      </c>
      <c r="B403" s="206"/>
      <c r="C403" s="5" t="s">
        <v>690</v>
      </c>
      <c r="D403" s="23" t="s">
        <v>676</v>
      </c>
      <c r="E403" s="30"/>
      <c r="F403" s="61"/>
      <c r="G403" s="50"/>
    </row>
    <row r="404" spans="1:7" ht="25.5" x14ac:dyDescent="0.2">
      <c r="A404" s="206" t="s">
        <v>238</v>
      </c>
      <c r="B404" s="206"/>
      <c r="C404" s="5" t="s">
        <v>691</v>
      </c>
      <c r="D404" s="23" t="s">
        <v>676</v>
      </c>
      <c r="E404" s="30"/>
      <c r="F404" s="61"/>
      <c r="G404" s="50"/>
    </row>
    <row r="405" spans="1:7" x14ac:dyDescent="0.2">
      <c r="A405" s="206" t="s">
        <v>240</v>
      </c>
      <c r="B405" s="206"/>
      <c r="C405" s="5" t="s">
        <v>692</v>
      </c>
      <c r="D405" s="23" t="s">
        <v>676</v>
      </c>
      <c r="E405" s="30"/>
      <c r="F405" s="61"/>
      <c r="G405" s="50"/>
    </row>
    <row r="406" spans="1:7" x14ac:dyDescent="0.2">
      <c r="A406" s="206" t="s">
        <v>242</v>
      </c>
      <c r="B406" s="206"/>
      <c r="C406" s="5" t="s">
        <v>693</v>
      </c>
      <c r="D406" s="23" t="s">
        <v>676</v>
      </c>
      <c r="E406" s="30"/>
      <c r="F406" s="61"/>
      <c r="G406" s="50"/>
    </row>
    <row r="407" spans="1:7" ht="25.5" x14ac:dyDescent="0.2">
      <c r="A407" s="206" t="s">
        <v>244</v>
      </c>
      <c r="B407" s="206"/>
      <c r="C407" s="5" t="s">
        <v>694</v>
      </c>
      <c r="D407" s="23" t="s">
        <v>676</v>
      </c>
      <c r="E407" s="30"/>
      <c r="F407" s="61"/>
      <c r="G407" s="50"/>
    </row>
    <row r="408" spans="1:7" ht="25.5" x14ac:dyDescent="0.2">
      <c r="A408" s="206" t="s">
        <v>246</v>
      </c>
      <c r="B408" s="206"/>
      <c r="C408" s="5" t="s">
        <v>695</v>
      </c>
      <c r="D408" s="23" t="s">
        <v>676</v>
      </c>
      <c r="E408" s="30"/>
      <c r="F408" s="61"/>
      <c r="G408" s="50"/>
    </row>
    <row r="409" spans="1:7" x14ac:dyDescent="0.2">
      <c r="A409" s="206" t="s">
        <v>248</v>
      </c>
      <c r="B409" s="206"/>
      <c r="C409" s="5" t="s">
        <v>696</v>
      </c>
      <c r="D409" s="23" t="s">
        <v>676</v>
      </c>
      <c r="E409" s="30"/>
      <c r="F409" s="61"/>
      <c r="G409" s="50"/>
    </row>
    <row r="410" spans="1:7" x14ac:dyDescent="0.2">
      <c r="A410" s="206" t="s">
        <v>250</v>
      </c>
      <c r="B410" s="206"/>
      <c r="C410" s="5" t="s">
        <v>697</v>
      </c>
      <c r="D410" s="23" t="s">
        <v>676</v>
      </c>
      <c r="E410" s="30"/>
      <c r="F410" s="61"/>
      <c r="G410" s="50"/>
    </row>
    <row r="411" spans="1:7" x14ac:dyDescent="0.2">
      <c r="A411" s="206" t="s">
        <v>252</v>
      </c>
      <c r="B411" s="206"/>
      <c r="C411" s="5" t="s">
        <v>698</v>
      </c>
      <c r="D411" s="23" t="s">
        <v>676</v>
      </c>
      <c r="E411" s="30"/>
      <c r="F411" s="61"/>
      <c r="G411" s="50"/>
    </row>
    <row r="412" spans="1:7" ht="25.5" x14ac:dyDescent="0.2">
      <c r="A412" s="206" t="s">
        <v>254</v>
      </c>
      <c r="B412" s="206"/>
      <c r="C412" s="5" t="s">
        <v>699</v>
      </c>
      <c r="D412" s="23" t="s">
        <v>676</v>
      </c>
      <c r="E412" s="30"/>
      <c r="F412" s="61"/>
      <c r="G412" s="50"/>
    </row>
    <row r="413" spans="1:7" ht="25.5" x14ac:dyDescent="0.2">
      <c r="A413" s="206" t="s">
        <v>257</v>
      </c>
      <c r="B413" s="206"/>
      <c r="C413" s="5" t="s">
        <v>700</v>
      </c>
      <c r="D413" s="23" t="s">
        <v>676</v>
      </c>
      <c r="E413" s="30"/>
      <c r="F413" s="61"/>
      <c r="G413" s="50"/>
    </row>
    <row r="414" spans="1:7" ht="25.5" x14ac:dyDescent="0.2">
      <c r="A414" s="206" t="s">
        <v>259</v>
      </c>
      <c r="B414" s="206"/>
      <c r="C414" s="5" t="s">
        <v>701</v>
      </c>
      <c r="D414" s="23" t="s">
        <v>676</v>
      </c>
      <c r="E414" s="30"/>
      <c r="F414" s="61"/>
      <c r="G414" s="50"/>
    </row>
    <row r="415" spans="1:7" ht="25.5" x14ac:dyDescent="0.2">
      <c r="A415" s="207" t="s">
        <v>261</v>
      </c>
      <c r="B415" s="207"/>
      <c r="C415" s="7" t="s">
        <v>702</v>
      </c>
      <c r="D415" s="20" t="s">
        <v>703</v>
      </c>
      <c r="E415" s="34"/>
      <c r="F415" s="64">
        <f>F337+F338+F355+F359+F369+F379+F386+F389</f>
        <v>0</v>
      </c>
      <c r="G415" s="53"/>
    </row>
    <row r="416" spans="1:7" x14ac:dyDescent="0.2">
      <c r="A416" s="206" t="s">
        <v>263</v>
      </c>
      <c r="B416" s="206"/>
      <c r="C416" s="5" t="s">
        <v>704</v>
      </c>
      <c r="D416" s="23" t="s">
        <v>705</v>
      </c>
      <c r="E416" s="30"/>
      <c r="F416" s="61"/>
      <c r="G416" s="50"/>
    </row>
    <row r="417" spans="1:7" x14ac:dyDescent="0.2">
      <c r="A417" s="206" t="s">
        <v>266</v>
      </c>
      <c r="B417" s="206"/>
      <c r="C417" s="5" t="s">
        <v>706</v>
      </c>
      <c r="D417" s="23" t="s">
        <v>705</v>
      </c>
      <c r="E417" s="30"/>
      <c r="F417" s="61"/>
      <c r="G417" s="50"/>
    </row>
    <row r="418" spans="1:7" x14ac:dyDescent="0.2">
      <c r="A418" s="206" t="s">
        <v>269</v>
      </c>
      <c r="B418" s="206"/>
      <c r="C418" s="5" t="s">
        <v>707</v>
      </c>
      <c r="D418" s="23" t="s">
        <v>708</v>
      </c>
      <c r="E418" s="30"/>
      <c r="F418" s="61"/>
      <c r="G418" s="50"/>
    </row>
    <row r="419" spans="1:7" ht="25.5" x14ac:dyDescent="0.2">
      <c r="A419" s="206" t="s">
        <v>271</v>
      </c>
      <c r="B419" s="206"/>
      <c r="C419" s="5" t="s">
        <v>709</v>
      </c>
      <c r="D419" s="23" t="s">
        <v>710</v>
      </c>
      <c r="E419" s="30"/>
      <c r="F419" s="61"/>
      <c r="G419" s="50"/>
    </row>
    <row r="420" spans="1:7" ht="25.5" x14ac:dyDescent="0.2">
      <c r="A420" s="206" t="s">
        <v>273</v>
      </c>
      <c r="B420" s="206"/>
      <c r="C420" s="5" t="s">
        <v>711</v>
      </c>
      <c r="D420" s="23" t="s">
        <v>712</v>
      </c>
      <c r="E420" s="30"/>
      <c r="F420" s="61">
        <f>SUM(F421:F430)</f>
        <v>0</v>
      </c>
      <c r="G420" s="50"/>
    </row>
    <row r="421" spans="1:7" x14ac:dyDescent="0.2">
      <c r="A421" s="206" t="s">
        <v>275</v>
      </c>
      <c r="B421" s="206"/>
      <c r="C421" s="5" t="s">
        <v>37</v>
      </c>
      <c r="D421" s="23" t="s">
        <v>712</v>
      </c>
      <c r="E421" s="30"/>
      <c r="F421" s="61"/>
      <c r="G421" s="50"/>
    </row>
    <row r="422" spans="1:7" x14ac:dyDescent="0.2">
      <c r="A422" s="206" t="s">
        <v>277</v>
      </c>
      <c r="B422" s="206"/>
      <c r="C422" s="5" t="s">
        <v>39</v>
      </c>
      <c r="D422" s="23" t="s">
        <v>712</v>
      </c>
      <c r="E422" s="30"/>
      <c r="F422" s="61"/>
      <c r="G422" s="50"/>
    </row>
    <row r="423" spans="1:7" ht="25.5" x14ac:dyDescent="0.2">
      <c r="A423" s="206" t="s">
        <v>280</v>
      </c>
      <c r="B423" s="206"/>
      <c r="C423" s="5" t="s">
        <v>41</v>
      </c>
      <c r="D423" s="23" t="s">
        <v>712</v>
      </c>
      <c r="E423" s="30"/>
      <c r="F423" s="61"/>
      <c r="G423" s="50"/>
    </row>
    <row r="424" spans="1:7" x14ac:dyDescent="0.2">
      <c r="A424" s="206" t="s">
        <v>282</v>
      </c>
      <c r="B424" s="206"/>
      <c r="C424" s="5" t="s">
        <v>43</v>
      </c>
      <c r="D424" s="23" t="s">
        <v>712</v>
      </c>
      <c r="E424" s="30"/>
      <c r="F424" s="61"/>
      <c r="G424" s="50"/>
    </row>
    <row r="425" spans="1:7" x14ac:dyDescent="0.2">
      <c r="A425" s="206" t="s">
        <v>284</v>
      </c>
      <c r="B425" s="206"/>
      <c r="C425" s="5" t="s">
        <v>45</v>
      </c>
      <c r="D425" s="23" t="s">
        <v>712</v>
      </c>
      <c r="E425" s="30"/>
      <c r="F425" s="61"/>
      <c r="G425" s="50"/>
    </row>
    <row r="426" spans="1:7" x14ac:dyDescent="0.2">
      <c r="A426" s="206" t="s">
        <v>286</v>
      </c>
      <c r="B426" s="206"/>
      <c r="C426" s="5" t="s">
        <v>47</v>
      </c>
      <c r="D426" s="23" t="s">
        <v>712</v>
      </c>
      <c r="E426" s="30"/>
      <c r="F426" s="61"/>
      <c r="G426" s="50"/>
    </row>
    <row r="427" spans="1:7" x14ac:dyDescent="0.2">
      <c r="A427" s="206" t="s">
        <v>288</v>
      </c>
      <c r="B427" s="206"/>
      <c r="C427" s="5" t="s">
        <v>49</v>
      </c>
      <c r="D427" s="23" t="s">
        <v>712</v>
      </c>
      <c r="E427" s="30"/>
      <c r="F427" s="61"/>
      <c r="G427" s="50"/>
    </row>
    <row r="428" spans="1:7" x14ac:dyDescent="0.2">
      <c r="A428" s="206" t="s">
        <v>290</v>
      </c>
      <c r="B428" s="206"/>
      <c r="C428" s="5" t="s">
        <v>51</v>
      </c>
      <c r="D428" s="23" t="s">
        <v>712</v>
      </c>
      <c r="E428" s="30"/>
      <c r="F428" s="61"/>
      <c r="G428" s="50"/>
    </row>
    <row r="429" spans="1:7" x14ac:dyDescent="0.2">
      <c r="A429" s="206" t="s">
        <v>292</v>
      </c>
      <c r="B429" s="206"/>
      <c r="C429" s="5" t="s">
        <v>53</v>
      </c>
      <c r="D429" s="23" t="s">
        <v>712</v>
      </c>
      <c r="E429" s="30"/>
      <c r="F429" s="61"/>
      <c r="G429" s="50"/>
    </row>
    <row r="430" spans="1:7" x14ac:dyDescent="0.2">
      <c r="A430" s="206" t="s">
        <v>294</v>
      </c>
      <c r="B430" s="206"/>
      <c r="C430" s="5" t="s">
        <v>55</v>
      </c>
      <c r="D430" s="23" t="s">
        <v>712</v>
      </c>
      <c r="E430" s="30"/>
      <c r="F430" s="61"/>
      <c r="G430" s="50"/>
    </row>
    <row r="431" spans="1:7" ht="25.5" x14ac:dyDescent="0.2">
      <c r="A431" s="206" t="s">
        <v>296</v>
      </c>
      <c r="B431" s="206"/>
      <c r="C431" s="5" t="s">
        <v>713</v>
      </c>
      <c r="D431" s="23" t="s">
        <v>714</v>
      </c>
      <c r="E431" s="30"/>
      <c r="F431" s="61">
        <f>SUM(F432:F441)</f>
        <v>0</v>
      </c>
      <c r="G431" s="50"/>
    </row>
    <row r="432" spans="1:7" x14ac:dyDescent="0.2">
      <c r="A432" s="206" t="s">
        <v>298</v>
      </c>
      <c r="B432" s="206"/>
      <c r="C432" s="5" t="s">
        <v>37</v>
      </c>
      <c r="D432" s="23" t="s">
        <v>714</v>
      </c>
      <c r="E432" s="30"/>
      <c r="F432" s="61"/>
      <c r="G432" s="50"/>
    </row>
    <row r="433" spans="1:7" x14ac:dyDescent="0.2">
      <c r="A433" s="206" t="s">
        <v>300</v>
      </c>
      <c r="B433" s="206"/>
      <c r="C433" s="5" t="s">
        <v>39</v>
      </c>
      <c r="D433" s="23" t="s">
        <v>714</v>
      </c>
      <c r="E433" s="30"/>
      <c r="F433" s="61"/>
      <c r="G433" s="50"/>
    </row>
    <row r="434" spans="1:7" ht="25.5" x14ac:dyDescent="0.2">
      <c r="A434" s="206" t="s">
        <v>302</v>
      </c>
      <c r="B434" s="206"/>
      <c r="C434" s="5" t="s">
        <v>41</v>
      </c>
      <c r="D434" s="23" t="s">
        <v>714</v>
      </c>
      <c r="E434" s="30"/>
      <c r="F434" s="61"/>
      <c r="G434" s="50"/>
    </row>
    <row r="435" spans="1:7" x14ac:dyDescent="0.2">
      <c r="A435" s="206" t="s">
        <v>304</v>
      </c>
      <c r="B435" s="206"/>
      <c r="C435" s="5" t="s">
        <v>43</v>
      </c>
      <c r="D435" s="23" t="s">
        <v>714</v>
      </c>
      <c r="E435" s="30"/>
      <c r="F435" s="61"/>
      <c r="G435" s="50"/>
    </row>
    <row r="436" spans="1:7" x14ac:dyDescent="0.2">
      <c r="A436" s="206" t="s">
        <v>306</v>
      </c>
      <c r="B436" s="206"/>
      <c r="C436" s="5" t="s">
        <v>45</v>
      </c>
      <c r="D436" s="23" t="s">
        <v>714</v>
      </c>
      <c r="E436" s="30"/>
      <c r="F436" s="61"/>
      <c r="G436" s="50"/>
    </row>
    <row r="437" spans="1:7" x14ac:dyDescent="0.2">
      <c r="A437" s="206" t="s">
        <v>308</v>
      </c>
      <c r="B437" s="206"/>
      <c r="C437" s="5" t="s">
        <v>47</v>
      </c>
      <c r="D437" s="23" t="s">
        <v>714</v>
      </c>
      <c r="E437" s="30"/>
      <c r="F437" s="61"/>
      <c r="G437" s="50"/>
    </row>
    <row r="438" spans="1:7" x14ac:dyDescent="0.2">
      <c r="A438" s="206" t="s">
        <v>310</v>
      </c>
      <c r="B438" s="206"/>
      <c r="C438" s="5" t="s">
        <v>49</v>
      </c>
      <c r="D438" s="23" t="s">
        <v>714</v>
      </c>
      <c r="E438" s="30"/>
      <c r="F438" s="61"/>
      <c r="G438" s="50"/>
    </row>
    <row r="439" spans="1:7" x14ac:dyDescent="0.2">
      <c r="A439" s="206" t="s">
        <v>313</v>
      </c>
      <c r="B439" s="206"/>
      <c r="C439" s="5" t="s">
        <v>51</v>
      </c>
      <c r="D439" s="23" t="s">
        <v>714</v>
      </c>
      <c r="E439" s="30"/>
      <c r="F439" s="61"/>
      <c r="G439" s="50"/>
    </row>
    <row r="440" spans="1:7" x14ac:dyDescent="0.2">
      <c r="A440" s="206" t="s">
        <v>315</v>
      </c>
      <c r="B440" s="206"/>
      <c r="C440" s="5" t="s">
        <v>53</v>
      </c>
      <c r="D440" s="23" t="s">
        <v>714</v>
      </c>
      <c r="E440" s="30"/>
      <c r="F440" s="61"/>
      <c r="G440" s="50"/>
    </row>
    <row r="441" spans="1:7" x14ac:dyDescent="0.2">
      <c r="A441" s="206" t="s">
        <v>317</v>
      </c>
      <c r="B441" s="206"/>
      <c r="C441" s="5" t="s">
        <v>55</v>
      </c>
      <c r="D441" s="23" t="s">
        <v>714</v>
      </c>
      <c r="E441" s="30"/>
      <c r="F441" s="61"/>
      <c r="G441" s="50"/>
    </row>
    <row r="442" spans="1:7" ht="25.5" x14ac:dyDescent="0.2">
      <c r="A442" s="206" t="s">
        <v>319</v>
      </c>
      <c r="B442" s="206"/>
      <c r="C442" s="5" t="s">
        <v>715</v>
      </c>
      <c r="D442" s="23" t="s">
        <v>716</v>
      </c>
      <c r="E442" s="30"/>
      <c r="F442" s="61">
        <f>SUM(F443:F452)</f>
        <v>0</v>
      </c>
      <c r="G442" s="50"/>
    </row>
    <row r="443" spans="1:7" x14ac:dyDescent="0.2">
      <c r="A443" s="206" t="s">
        <v>321</v>
      </c>
      <c r="B443" s="206"/>
      <c r="C443" s="5" t="s">
        <v>37</v>
      </c>
      <c r="D443" s="23" t="s">
        <v>716</v>
      </c>
      <c r="E443" s="30"/>
      <c r="F443" s="61"/>
      <c r="G443" s="50"/>
    </row>
    <row r="444" spans="1:7" x14ac:dyDescent="0.2">
      <c r="A444" s="206" t="s">
        <v>323</v>
      </c>
      <c r="B444" s="206"/>
      <c r="C444" s="5" t="s">
        <v>39</v>
      </c>
      <c r="D444" s="23" t="s">
        <v>716</v>
      </c>
      <c r="E444" s="30"/>
      <c r="F444" s="61"/>
      <c r="G444" s="50"/>
    </row>
    <row r="445" spans="1:7" ht="25.5" x14ac:dyDescent="0.2">
      <c r="A445" s="206" t="s">
        <v>325</v>
      </c>
      <c r="B445" s="206"/>
      <c r="C445" s="5" t="s">
        <v>41</v>
      </c>
      <c r="D445" s="23" t="s">
        <v>716</v>
      </c>
      <c r="E445" s="30"/>
      <c r="F445" s="61"/>
      <c r="G445" s="50"/>
    </row>
    <row r="446" spans="1:7" x14ac:dyDescent="0.2">
      <c r="A446" s="206" t="s">
        <v>327</v>
      </c>
      <c r="B446" s="206"/>
      <c r="C446" s="5" t="s">
        <v>43</v>
      </c>
      <c r="D446" s="23" t="s">
        <v>716</v>
      </c>
      <c r="E446" s="30"/>
      <c r="F446" s="61"/>
      <c r="G446" s="50"/>
    </row>
    <row r="447" spans="1:7" x14ac:dyDescent="0.2">
      <c r="A447" s="206" t="s">
        <v>329</v>
      </c>
      <c r="B447" s="206"/>
      <c r="C447" s="5" t="s">
        <v>45</v>
      </c>
      <c r="D447" s="23" t="s">
        <v>716</v>
      </c>
      <c r="E447" s="30"/>
      <c r="F447" s="61"/>
      <c r="G447" s="50"/>
    </row>
    <row r="448" spans="1:7" x14ac:dyDescent="0.2">
      <c r="A448" s="206" t="s">
        <v>331</v>
      </c>
      <c r="B448" s="206"/>
      <c r="C448" s="5" t="s">
        <v>47</v>
      </c>
      <c r="D448" s="23" t="s">
        <v>716</v>
      </c>
      <c r="E448" s="30"/>
      <c r="F448" s="61"/>
      <c r="G448" s="50"/>
    </row>
    <row r="449" spans="1:7" x14ac:dyDescent="0.2">
      <c r="A449" s="206" t="s">
        <v>333</v>
      </c>
      <c r="B449" s="206"/>
      <c r="C449" s="5" t="s">
        <v>49</v>
      </c>
      <c r="D449" s="23" t="s">
        <v>716</v>
      </c>
      <c r="E449" s="30"/>
      <c r="F449" s="61"/>
      <c r="G449" s="50"/>
    </row>
    <row r="450" spans="1:7" x14ac:dyDescent="0.2">
      <c r="A450" s="206" t="s">
        <v>335</v>
      </c>
      <c r="B450" s="206"/>
      <c r="C450" s="5" t="s">
        <v>51</v>
      </c>
      <c r="D450" s="23" t="s">
        <v>716</v>
      </c>
      <c r="E450" s="30"/>
      <c r="F450" s="61"/>
      <c r="G450" s="50"/>
    </row>
    <row r="451" spans="1:7" x14ac:dyDescent="0.2">
      <c r="A451" s="206" t="s">
        <v>337</v>
      </c>
      <c r="B451" s="206"/>
      <c r="C451" s="5" t="s">
        <v>53</v>
      </c>
      <c r="D451" s="23" t="s">
        <v>716</v>
      </c>
      <c r="E451" s="30"/>
      <c r="F451" s="61"/>
      <c r="G451" s="50"/>
    </row>
    <row r="452" spans="1:7" x14ac:dyDescent="0.2">
      <c r="A452" s="206" t="s">
        <v>339</v>
      </c>
      <c r="B452" s="206"/>
      <c r="C452" s="5" t="s">
        <v>55</v>
      </c>
      <c r="D452" s="23" t="s">
        <v>716</v>
      </c>
      <c r="E452" s="30"/>
      <c r="F452" s="61"/>
      <c r="G452" s="50"/>
    </row>
    <row r="453" spans="1:7" ht="25.5" x14ac:dyDescent="0.2">
      <c r="A453" s="206" t="s">
        <v>342</v>
      </c>
      <c r="B453" s="206"/>
      <c r="C453" s="5" t="s">
        <v>717</v>
      </c>
      <c r="D453" s="23" t="s">
        <v>718</v>
      </c>
      <c r="E453" s="30"/>
      <c r="F453" s="61"/>
      <c r="G453" s="50"/>
    </row>
    <row r="454" spans="1:7" ht="25.5" x14ac:dyDescent="0.2">
      <c r="A454" s="206" t="s">
        <v>345</v>
      </c>
      <c r="B454" s="206"/>
      <c r="C454" s="5" t="s">
        <v>719</v>
      </c>
      <c r="D454" s="23" t="s">
        <v>718</v>
      </c>
      <c r="E454" s="30"/>
      <c r="F454" s="61"/>
      <c r="G454" s="50"/>
    </row>
    <row r="455" spans="1:7" ht="25.5" x14ac:dyDescent="0.2">
      <c r="A455" s="206" t="s">
        <v>347</v>
      </c>
      <c r="B455" s="206"/>
      <c r="C455" s="5" t="s">
        <v>720</v>
      </c>
      <c r="D455" s="23" t="s">
        <v>721</v>
      </c>
      <c r="E455" s="30"/>
      <c r="F455" s="61">
        <f>SUM(F456:F465)</f>
        <v>0</v>
      </c>
      <c r="G455" s="50"/>
    </row>
    <row r="456" spans="1:7" x14ac:dyDescent="0.2">
      <c r="A456" s="206" t="s">
        <v>349</v>
      </c>
      <c r="B456" s="206"/>
      <c r="C456" s="5" t="s">
        <v>442</v>
      </c>
      <c r="D456" s="3" t="s">
        <v>721</v>
      </c>
      <c r="E456" s="30"/>
      <c r="F456" s="61"/>
      <c r="G456" s="50"/>
    </row>
    <row r="457" spans="1:7" x14ac:dyDescent="0.2">
      <c r="A457" s="206" t="s">
        <v>351</v>
      </c>
      <c r="B457" s="206"/>
      <c r="C457" s="5" t="s">
        <v>444</v>
      </c>
      <c r="D457" s="3" t="s">
        <v>721</v>
      </c>
      <c r="E457" s="30"/>
      <c r="F457" s="61"/>
      <c r="G457" s="50"/>
    </row>
    <row r="458" spans="1:7" x14ac:dyDescent="0.2">
      <c r="A458" s="206" t="s">
        <v>354</v>
      </c>
      <c r="B458" s="206"/>
      <c r="C458" s="5" t="s">
        <v>446</v>
      </c>
      <c r="D458" s="3" t="s">
        <v>721</v>
      </c>
      <c r="E458" s="30"/>
      <c r="F458" s="61"/>
      <c r="G458" s="50"/>
    </row>
    <row r="459" spans="1:7" x14ac:dyDescent="0.2">
      <c r="A459" s="206" t="s">
        <v>356</v>
      </c>
      <c r="B459" s="206"/>
      <c r="C459" s="3" t="s">
        <v>448</v>
      </c>
      <c r="D459" s="3" t="s">
        <v>721</v>
      </c>
      <c r="E459" s="24"/>
      <c r="F459" s="58"/>
      <c r="G459" s="46"/>
    </row>
    <row r="460" spans="1:7" x14ac:dyDescent="0.2">
      <c r="A460" s="206" t="s">
        <v>359</v>
      </c>
      <c r="B460" s="206"/>
      <c r="C460" s="3" t="s">
        <v>450</v>
      </c>
      <c r="D460" s="3" t="s">
        <v>721</v>
      </c>
      <c r="E460" s="24"/>
      <c r="F460" s="58"/>
      <c r="G460" s="46"/>
    </row>
    <row r="461" spans="1:7" ht="25.5" x14ac:dyDescent="0.2">
      <c r="A461" s="206" t="s">
        <v>361</v>
      </c>
      <c r="B461" s="206"/>
      <c r="C461" s="3" t="s">
        <v>452</v>
      </c>
      <c r="D461" s="3" t="s">
        <v>721</v>
      </c>
      <c r="E461" s="24"/>
      <c r="F461" s="58"/>
      <c r="G461" s="46"/>
    </row>
    <row r="462" spans="1:7" x14ac:dyDescent="0.2">
      <c r="A462" s="206" t="s">
        <v>363</v>
      </c>
      <c r="B462" s="206"/>
      <c r="C462" s="5" t="s">
        <v>454</v>
      </c>
      <c r="D462" s="3" t="s">
        <v>721</v>
      </c>
      <c r="E462" s="30"/>
      <c r="F462" s="61"/>
      <c r="G462" s="50"/>
    </row>
    <row r="463" spans="1:7" x14ac:dyDescent="0.2">
      <c r="A463" s="206" t="s">
        <v>365</v>
      </c>
      <c r="B463" s="206"/>
      <c r="C463" s="5" t="s">
        <v>456</v>
      </c>
      <c r="D463" s="3" t="s">
        <v>721</v>
      </c>
      <c r="E463" s="30"/>
      <c r="F463" s="61"/>
      <c r="G463" s="50"/>
    </row>
    <row r="464" spans="1:7" x14ac:dyDescent="0.2">
      <c r="A464" s="206" t="s">
        <v>367</v>
      </c>
      <c r="B464" s="206"/>
      <c r="C464" s="5" t="s">
        <v>458</v>
      </c>
      <c r="D464" s="3" t="s">
        <v>721</v>
      </c>
      <c r="E464" s="30"/>
      <c r="F464" s="61"/>
      <c r="G464" s="50"/>
    </row>
    <row r="465" spans="1:7" x14ac:dyDescent="0.2">
      <c r="A465" s="206" t="s">
        <v>369</v>
      </c>
      <c r="B465" s="206"/>
      <c r="C465" s="5" t="s">
        <v>460</v>
      </c>
      <c r="D465" s="3" t="s">
        <v>721</v>
      </c>
      <c r="E465" s="30"/>
      <c r="F465" s="61"/>
      <c r="G465" s="50"/>
    </row>
    <row r="466" spans="1:7" x14ac:dyDescent="0.2">
      <c r="A466" s="206" t="s">
        <v>371</v>
      </c>
      <c r="B466" s="206"/>
      <c r="C466" s="5" t="s">
        <v>722</v>
      </c>
      <c r="D466" s="23" t="s">
        <v>723</v>
      </c>
      <c r="E466" s="30"/>
      <c r="F466" s="61"/>
      <c r="G466" s="50"/>
    </row>
    <row r="467" spans="1:7" x14ac:dyDescent="0.2">
      <c r="A467" s="206" t="s">
        <v>374</v>
      </c>
      <c r="B467" s="206"/>
      <c r="C467" s="5" t="s">
        <v>724</v>
      </c>
      <c r="D467" s="23" t="s">
        <v>725</v>
      </c>
      <c r="E467" s="30"/>
      <c r="F467" s="61"/>
      <c r="G467" s="50"/>
    </row>
    <row r="468" spans="1:7" ht="25.5" x14ac:dyDescent="0.2">
      <c r="A468" s="206" t="s">
        <v>377</v>
      </c>
      <c r="B468" s="206"/>
      <c r="C468" s="5" t="s">
        <v>726</v>
      </c>
      <c r="D468" s="23" t="s">
        <v>727</v>
      </c>
      <c r="E468" s="30"/>
      <c r="F468" s="61">
        <f>SUM(F469:F478)</f>
        <v>0</v>
      </c>
      <c r="G468" s="50"/>
    </row>
    <row r="469" spans="1:7" x14ac:dyDescent="0.2">
      <c r="A469" s="206" t="s">
        <v>380</v>
      </c>
      <c r="B469" s="206"/>
      <c r="C469" s="5" t="s">
        <v>442</v>
      </c>
      <c r="D469" s="3" t="s">
        <v>727</v>
      </c>
      <c r="E469" s="30"/>
      <c r="F469" s="61"/>
      <c r="G469" s="50"/>
    </row>
    <row r="470" spans="1:7" x14ac:dyDescent="0.2">
      <c r="A470" s="206" t="s">
        <v>383</v>
      </c>
      <c r="B470" s="206"/>
      <c r="C470" s="5" t="s">
        <v>444</v>
      </c>
      <c r="D470" s="3" t="s">
        <v>727</v>
      </c>
      <c r="E470" s="30"/>
      <c r="F470" s="61"/>
      <c r="G470" s="50"/>
    </row>
    <row r="471" spans="1:7" x14ac:dyDescent="0.2">
      <c r="A471" s="206" t="s">
        <v>384</v>
      </c>
      <c r="B471" s="206"/>
      <c r="C471" s="5" t="s">
        <v>446</v>
      </c>
      <c r="D471" s="3" t="s">
        <v>727</v>
      </c>
      <c r="E471" s="30"/>
      <c r="F471" s="61"/>
      <c r="G471" s="50"/>
    </row>
    <row r="472" spans="1:7" x14ac:dyDescent="0.2">
      <c r="A472" s="206" t="s">
        <v>386</v>
      </c>
      <c r="B472" s="206"/>
      <c r="C472" s="3" t="s">
        <v>448</v>
      </c>
      <c r="D472" s="3" t="s">
        <v>727</v>
      </c>
      <c r="E472" s="24"/>
      <c r="F472" s="58"/>
      <c r="G472" s="46"/>
    </row>
    <row r="473" spans="1:7" x14ac:dyDescent="0.2">
      <c r="A473" s="206" t="s">
        <v>388</v>
      </c>
      <c r="B473" s="206"/>
      <c r="C473" s="3" t="s">
        <v>450</v>
      </c>
      <c r="D473" s="3" t="s">
        <v>727</v>
      </c>
      <c r="E473" s="24"/>
      <c r="F473" s="58"/>
      <c r="G473" s="46"/>
    </row>
    <row r="474" spans="1:7" ht="25.5" x14ac:dyDescent="0.2">
      <c r="A474" s="206" t="s">
        <v>391</v>
      </c>
      <c r="B474" s="206"/>
      <c r="C474" s="3" t="s">
        <v>452</v>
      </c>
      <c r="D474" s="3" t="s">
        <v>727</v>
      </c>
      <c r="E474" s="24"/>
      <c r="F474" s="58"/>
      <c r="G474" s="46"/>
    </row>
    <row r="475" spans="1:7" x14ac:dyDescent="0.2">
      <c r="A475" s="206" t="s">
        <v>393</v>
      </c>
      <c r="B475" s="206"/>
      <c r="C475" s="5" t="s">
        <v>454</v>
      </c>
      <c r="D475" s="3" t="s">
        <v>727</v>
      </c>
      <c r="E475" s="30"/>
      <c r="F475" s="61"/>
      <c r="G475" s="50"/>
    </row>
    <row r="476" spans="1:7" x14ac:dyDescent="0.2">
      <c r="A476" s="206" t="s">
        <v>395</v>
      </c>
      <c r="B476" s="206"/>
      <c r="C476" s="5" t="s">
        <v>456</v>
      </c>
      <c r="D476" s="3" t="s">
        <v>727</v>
      </c>
      <c r="E476" s="30"/>
      <c r="F476" s="61"/>
      <c r="G476" s="50"/>
    </row>
    <row r="477" spans="1:7" x14ac:dyDescent="0.2">
      <c r="A477" s="206" t="s">
        <v>397</v>
      </c>
      <c r="B477" s="206"/>
      <c r="C477" s="5" t="s">
        <v>458</v>
      </c>
      <c r="D477" s="3" t="s">
        <v>727</v>
      </c>
      <c r="E477" s="30"/>
      <c r="F477" s="61"/>
      <c r="G477" s="50"/>
    </row>
    <row r="478" spans="1:7" x14ac:dyDescent="0.2">
      <c r="A478" s="206" t="s">
        <v>399</v>
      </c>
      <c r="B478" s="206"/>
      <c r="C478" s="5" t="s">
        <v>460</v>
      </c>
      <c r="D478" s="3" t="s">
        <v>727</v>
      </c>
      <c r="E478" s="30"/>
      <c r="F478" s="61"/>
      <c r="G478" s="50"/>
    </row>
    <row r="479" spans="1:7" x14ac:dyDescent="0.2">
      <c r="A479" s="206" t="s">
        <v>402</v>
      </c>
      <c r="B479" s="206"/>
      <c r="C479" s="5" t="s">
        <v>728</v>
      </c>
      <c r="D479" s="23" t="s">
        <v>729</v>
      </c>
      <c r="E479" s="30"/>
      <c r="F479" s="61"/>
      <c r="G479" s="50"/>
    </row>
    <row r="480" spans="1:7" ht="25.5" x14ac:dyDescent="0.2">
      <c r="A480" s="207" t="s">
        <v>404</v>
      </c>
      <c r="B480" s="207"/>
      <c r="C480" s="7" t="s">
        <v>730</v>
      </c>
      <c r="D480" s="20" t="s">
        <v>731</v>
      </c>
      <c r="E480" s="34"/>
      <c r="F480" s="64">
        <f>F416+F418+F419+F420+F431+F442+F453+F455+F466+F467+F468+F479</f>
        <v>0</v>
      </c>
      <c r="G480" s="53"/>
    </row>
    <row r="481" spans="1:7" x14ac:dyDescent="0.2">
      <c r="A481" s="206" t="s">
        <v>406</v>
      </c>
      <c r="B481" s="206"/>
      <c r="C481" s="5" t="s">
        <v>732</v>
      </c>
      <c r="D481" s="23" t="s">
        <v>733</v>
      </c>
      <c r="E481" s="30"/>
      <c r="F481" s="61"/>
      <c r="G481" s="50"/>
    </row>
    <row r="482" spans="1:7" x14ac:dyDescent="0.2">
      <c r="A482" s="206" t="s">
        <v>408</v>
      </c>
      <c r="B482" s="206"/>
      <c r="C482" s="5" t="s">
        <v>734</v>
      </c>
      <c r="D482" s="23" t="s">
        <v>735</v>
      </c>
      <c r="E482" s="30"/>
      <c r="F482" s="61"/>
      <c r="G482" s="50"/>
    </row>
    <row r="483" spans="1:7" x14ac:dyDescent="0.2">
      <c r="A483" s="206" t="s">
        <v>411</v>
      </c>
      <c r="B483" s="206"/>
      <c r="C483" s="5" t="s">
        <v>736</v>
      </c>
      <c r="D483" s="23" t="s">
        <v>735</v>
      </c>
      <c r="E483" s="30"/>
      <c r="F483" s="61"/>
      <c r="G483" s="50"/>
    </row>
    <row r="484" spans="1:7" x14ac:dyDescent="0.2">
      <c r="A484" s="206" t="s">
        <v>414</v>
      </c>
      <c r="B484" s="206"/>
      <c r="C484" s="3" t="s">
        <v>737</v>
      </c>
      <c r="D484" s="23" t="s">
        <v>738</v>
      </c>
      <c r="E484" s="24"/>
      <c r="F484" s="58"/>
      <c r="G484" s="46"/>
    </row>
    <row r="485" spans="1:7" x14ac:dyDescent="0.2">
      <c r="A485" s="206" t="s">
        <v>416</v>
      </c>
      <c r="B485" s="206"/>
      <c r="C485" s="5" t="s">
        <v>739</v>
      </c>
      <c r="D485" s="23" t="s">
        <v>740</v>
      </c>
      <c r="E485" s="30"/>
      <c r="F485" s="61"/>
      <c r="G485" s="50"/>
    </row>
    <row r="486" spans="1:7" x14ac:dyDescent="0.2">
      <c r="A486" s="206" t="s">
        <v>419</v>
      </c>
      <c r="B486" s="206"/>
      <c r="C486" s="5" t="s">
        <v>741</v>
      </c>
      <c r="D486" s="23" t="s">
        <v>742</v>
      </c>
      <c r="E486" s="30"/>
      <c r="F486" s="61"/>
      <c r="G486" s="50"/>
    </row>
    <row r="487" spans="1:7" x14ac:dyDescent="0.2">
      <c r="A487" s="206" t="s">
        <v>421</v>
      </c>
      <c r="B487" s="206"/>
      <c r="C487" s="3" t="s">
        <v>743</v>
      </c>
      <c r="D487" s="23" t="s">
        <v>744</v>
      </c>
      <c r="E487" s="24"/>
      <c r="F487" s="58"/>
      <c r="G487" s="46"/>
    </row>
    <row r="488" spans="1:7" x14ac:dyDescent="0.2">
      <c r="A488" s="206" t="s">
        <v>424</v>
      </c>
      <c r="B488" s="206"/>
      <c r="C488" s="3" t="s">
        <v>745</v>
      </c>
      <c r="D488" s="23" t="s">
        <v>746</v>
      </c>
      <c r="E488" s="24"/>
      <c r="F488" s="58"/>
      <c r="G488" s="46"/>
    </row>
    <row r="489" spans="1:7" x14ac:dyDescent="0.2">
      <c r="A489" s="207" t="s">
        <v>427</v>
      </c>
      <c r="B489" s="207"/>
      <c r="C489" s="7" t="s">
        <v>747</v>
      </c>
      <c r="D489" s="20" t="s">
        <v>748</v>
      </c>
      <c r="E489" s="34"/>
      <c r="F489" s="64">
        <f>F481+F482+F484+F485+F486+F487+F488</f>
        <v>0</v>
      </c>
      <c r="G489" s="53"/>
    </row>
    <row r="490" spans="1:7" x14ac:dyDescent="0.2">
      <c r="A490" s="206" t="s">
        <v>429</v>
      </c>
      <c r="B490" s="206"/>
      <c r="C490" s="5" t="s">
        <v>749</v>
      </c>
      <c r="D490" s="23" t="s">
        <v>750</v>
      </c>
      <c r="E490" s="30"/>
      <c r="F490" s="61"/>
      <c r="G490" s="50"/>
    </row>
    <row r="491" spans="1:7" x14ac:dyDescent="0.2">
      <c r="A491" s="206" t="s">
        <v>432</v>
      </c>
      <c r="B491" s="206"/>
      <c r="C491" s="5" t="s">
        <v>751</v>
      </c>
      <c r="D491" s="23" t="s">
        <v>752</v>
      </c>
      <c r="E491" s="30"/>
      <c r="F491" s="61"/>
      <c r="G491" s="50"/>
    </row>
    <row r="492" spans="1:7" x14ac:dyDescent="0.2">
      <c r="A492" s="206" t="s">
        <v>435</v>
      </c>
      <c r="B492" s="206"/>
      <c r="C492" s="5" t="s">
        <v>753</v>
      </c>
      <c r="D492" s="23" t="s">
        <v>754</v>
      </c>
      <c r="E492" s="30"/>
      <c r="F492" s="61"/>
      <c r="G492" s="50"/>
    </row>
    <row r="493" spans="1:7" x14ac:dyDescent="0.2">
      <c r="A493" s="206" t="s">
        <v>438</v>
      </c>
      <c r="B493" s="206"/>
      <c r="C493" s="5" t="s">
        <v>755</v>
      </c>
      <c r="D493" s="23" t="s">
        <v>756</v>
      </c>
      <c r="E493" s="30"/>
      <c r="F493" s="61"/>
      <c r="G493" s="50"/>
    </row>
    <row r="494" spans="1:7" x14ac:dyDescent="0.2">
      <c r="A494" s="207" t="s">
        <v>441</v>
      </c>
      <c r="B494" s="207"/>
      <c r="C494" s="7" t="s">
        <v>757</v>
      </c>
      <c r="D494" s="20" t="s">
        <v>758</v>
      </c>
      <c r="E494" s="34"/>
      <c r="F494" s="64">
        <f>SUM(F490:F493)</f>
        <v>0</v>
      </c>
      <c r="G494" s="53"/>
    </row>
    <row r="495" spans="1:7" ht="25.5" x14ac:dyDescent="0.2">
      <c r="A495" s="206" t="s">
        <v>443</v>
      </c>
      <c r="B495" s="206"/>
      <c r="C495" s="5" t="s">
        <v>759</v>
      </c>
      <c r="D495" s="23" t="s">
        <v>760</v>
      </c>
      <c r="E495" s="30"/>
      <c r="F495" s="61"/>
      <c r="G495" s="50"/>
    </row>
    <row r="496" spans="1:7" ht="25.5" x14ac:dyDescent="0.2">
      <c r="A496" s="206" t="s">
        <v>445</v>
      </c>
      <c r="B496" s="206"/>
      <c r="C496" s="5" t="s">
        <v>761</v>
      </c>
      <c r="D496" s="23" t="s">
        <v>762</v>
      </c>
      <c r="E496" s="30"/>
      <c r="F496" s="61">
        <f>SUM(F497:F506)</f>
        <v>0</v>
      </c>
      <c r="G496" s="50"/>
    </row>
    <row r="497" spans="1:7" x14ac:dyDescent="0.2">
      <c r="A497" s="206" t="s">
        <v>447</v>
      </c>
      <c r="B497" s="206"/>
      <c r="C497" s="5" t="s">
        <v>37</v>
      </c>
      <c r="D497" s="23" t="s">
        <v>762</v>
      </c>
      <c r="E497" s="30"/>
      <c r="F497" s="61"/>
      <c r="G497" s="50"/>
    </row>
    <row r="498" spans="1:7" x14ac:dyDescent="0.2">
      <c r="A498" s="206" t="s">
        <v>449</v>
      </c>
      <c r="B498" s="206"/>
      <c r="C498" s="5" t="s">
        <v>39</v>
      </c>
      <c r="D498" s="23" t="s">
        <v>762</v>
      </c>
      <c r="E498" s="30"/>
      <c r="F498" s="61"/>
      <c r="G498" s="50"/>
    </row>
    <row r="499" spans="1:7" ht="25.5" x14ac:dyDescent="0.2">
      <c r="A499" s="206" t="s">
        <v>451</v>
      </c>
      <c r="B499" s="206"/>
      <c r="C499" s="5" t="s">
        <v>41</v>
      </c>
      <c r="D499" s="23" t="s">
        <v>762</v>
      </c>
      <c r="E499" s="30"/>
      <c r="F499" s="61"/>
      <c r="G499" s="50"/>
    </row>
    <row r="500" spans="1:7" x14ac:dyDescent="0.2">
      <c r="A500" s="206" t="s">
        <v>453</v>
      </c>
      <c r="B500" s="206"/>
      <c r="C500" s="5" t="s">
        <v>43</v>
      </c>
      <c r="D500" s="23" t="s">
        <v>762</v>
      </c>
      <c r="E500" s="30"/>
      <c r="F500" s="61"/>
      <c r="G500" s="50"/>
    </row>
    <row r="501" spans="1:7" x14ac:dyDescent="0.2">
      <c r="A501" s="206" t="s">
        <v>455</v>
      </c>
      <c r="B501" s="206"/>
      <c r="C501" s="5" t="s">
        <v>45</v>
      </c>
      <c r="D501" s="23" t="s">
        <v>762</v>
      </c>
      <c r="E501" s="30"/>
      <c r="F501" s="61"/>
      <c r="G501" s="50"/>
    </row>
    <row r="502" spans="1:7" x14ac:dyDescent="0.2">
      <c r="A502" s="206" t="s">
        <v>457</v>
      </c>
      <c r="B502" s="206"/>
      <c r="C502" s="5" t="s">
        <v>47</v>
      </c>
      <c r="D502" s="23" t="s">
        <v>762</v>
      </c>
      <c r="E502" s="30"/>
      <c r="F502" s="61"/>
      <c r="G502" s="50"/>
    </row>
    <row r="503" spans="1:7" x14ac:dyDescent="0.2">
      <c r="A503" s="206" t="s">
        <v>459</v>
      </c>
      <c r="B503" s="206"/>
      <c r="C503" s="5" t="s">
        <v>49</v>
      </c>
      <c r="D503" s="23" t="s">
        <v>762</v>
      </c>
      <c r="E503" s="30"/>
      <c r="F503" s="61"/>
      <c r="G503" s="50"/>
    </row>
    <row r="504" spans="1:7" x14ac:dyDescent="0.2">
      <c r="A504" s="206" t="s">
        <v>461</v>
      </c>
      <c r="B504" s="206"/>
      <c r="C504" s="5" t="s">
        <v>51</v>
      </c>
      <c r="D504" s="23" t="s">
        <v>762</v>
      </c>
      <c r="E504" s="30"/>
      <c r="F504" s="61"/>
      <c r="G504" s="50"/>
    </row>
    <row r="505" spans="1:7" x14ac:dyDescent="0.2">
      <c r="A505" s="206" t="s">
        <v>464</v>
      </c>
      <c r="B505" s="206"/>
      <c r="C505" s="5" t="s">
        <v>53</v>
      </c>
      <c r="D505" s="23" t="s">
        <v>762</v>
      </c>
      <c r="E505" s="30"/>
      <c r="F505" s="61"/>
      <c r="G505" s="50"/>
    </row>
    <row r="506" spans="1:7" x14ac:dyDescent="0.2">
      <c r="A506" s="206" t="s">
        <v>465</v>
      </c>
      <c r="B506" s="206"/>
      <c r="C506" s="5" t="s">
        <v>55</v>
      </c>
      <c r="D506" s="23" t="s">
        <v>762</v>
      </c>
      <c r="E506" s="30"/>
      <c r="F506" s="61"/>
      <c r="G506" s="50"/>
    </row>
    <row r="507" spans="1:7" ht="25.5" x14ac:dyDescent="0.2">
      <c r="A507" s="206" t="s">
        <v>466</v>
      </c>
      <c r="B507" s="206"/>
      <c r="C507" s="5" t="s">
        <v>763</v>
      </c>
      <c r="D507" s="23" t="s">
        <v>764</v>
      </c>
      <c r="E507" s="30"/>
      <c r="F507" s="61">
        <f>SUM(F508:F517)</f>
        <v>0</v>
      </c>
      <c r="G507" s="50"/>
    </row>
    <row r="508" spans="1:7" x14ac:dyDescent="0.2">
      <c r="A508" s="206" t="s">
        <v>467</v>
      </c>
      <c r="B508" s="206"/>
      <c r="C508" s="5" t="s">
        <v>37</v>
      </c>
      <c r="D508" s="23" t="s">
        <v>764</v>
      </c>
      <c r="E508" s="30"/>
      <c r="F508" s="61"/>
      <c r="G508" s="50"/>
    </row>
    <row r="509" spans="1:7" x14ac:dyDescent="0.2">
      <c r="A509" s="206" t="s">
        <v>468</v>
      </c>
      <c r="B509" s="206"/>
      <c r="C509" s="5" t="s">
        <v>39</v>
      </c>
      <c r="D509" s="23" t="s">
        <v>764</v>
      </c>
      <c r="E509" s="30"/>
      <c r="F509" s="61"/>
      <c r="G509" s="50"/>
    </row>
    <row r="510" spans="1:7" ht="25.5" x14ac:dyDescent="0.2">
      <c r="A510" s="206" t="s">
        <v>469</v>
      </c>
      <c r="B510" s="206"/>
      <c r="C510" s="5" t="s">
        <v>41</v>
      </c>
      <c r="D510" s="23" t="s">
        <v>764</v>
      </c>
      <c r="E510" s="30"/>
      <c r="F510" s="61"/>
      <c r="G510" s="50"/>
    </row>
    <row r="511" spans="1:7" x14ac:dyDescent="0.2">
      <c r="A511" s="206" t="s">
        <v>470</v>
      </c>
      <c r="B511" s="206"/>
      <c r="C511" s="5" t="s">
        <v>43</v>
      </c>
      <c r="D511" s="23" t="s">
        <v>764</v>
      </c>
      <c r="E511" s="30"/>
      <c r="F511" s="61"/>
      <c r="G511" s="50"/>
    </row>
    <row r="512" spans="1:7" x14ac:dyDescent="0.2">
      <c r="A512" s="206" t="s">
        <v>471</v>
      </c>
      <c r="B512" s="206"/>
      <c r="C512" s="5" t="s">
        <v>45</v>
      </c>
      <c r="D512" s="23" t="s">
        <v>764</v>
      </c>
      <c r="E512" s="30"/>
      <c r="F512" s="61"/>
      <c r="G512" s="50"/>
    </row>
    <row r="513" spans="1:7" x14ac:dyDescent="0.2">
      <c r="A513" s="206" t="s">
        <v>472</v>
      </c>
      <c r="B513" s="206"/>
      <c r="C513" s="5" t="s">
        <v>47</v>
      </c>
      <c r="D513" s="23" t="s">
        <v>764</v>
      </c>
      <c r="E513" s="30"/>
      <c r="F513" s="61"/>
      <c r="G513" s="50"/>
    </row>
    <row r="514" spans="1:7" x14ac:dyDescent="0.2">
      <c r="A514" s="206" t="s">
        <v>473</v>
      </c>
      <c r="B514" s="206"/>
      <c r="C514" s="5" t="s">
        <v>49</v>
      </c>
      <c r="D514" s="23" t="s">
        <v>764</v>
      </c>
      <c r="E514" s="30"/>
      <c r="F514" s="61"/>
      <c r="G514" s="50"/>
    </row>
    <row r="515" spans="1:7" x14ac:dyDescent="0.2">
      <c r="A515" s="206" t="s">
        <v>474</v>
      </c>
      <c r="B515" s="206"/>
      <c r="C515" s="5" t="s">
        <v>51</v>
      </c>
      <c r="D515" s="23" t="s">
        <v>764</v>
      </c>
      <c r="E515" s="30"/>
      <c r="F515" s="61"/>
      <c r="G515" s="50"/>
    </row>
    <row r="516" spans="1:7" x14ac:dyDescent="0.2">
      <c r="A516" s="206" t="s">
        <v>477</v>
      </c>
      <c r="B516" s="206"/>
      <c r="C516" s="5" t="s">
        <v>53</v>
      </c>
      <c r="D516" s="23" t="s">
        <v>764</v>
      </c>
      <c r="E516" s="30"/>
      <c r="F516" s="61"/>
      <c r="G516" s="50"/>
    </row>
    <row r="517" spans="1:7" x14ac:dyDescent="0.2">
      <c r="A517" s="206" t="s">
        <v>480</v>
      </c>
      <c r="B517" s="206"/>
      <c r="C517" s="5" t="s">
        <v>55</v>
      </c>
      <c r="D517" s="23" t="s">
        <v>764</v>
      </c>
      <c r="E517" s="30"/>
      <c r="F517" s="61"/>
      <c r="G517" s="50"/>
    </row>
    <row r="518" spans="1:7" ht="25.5" x14ac:dyDescent="0.2">
      <c r="A518" s="206" t="s">
        <v>483</v>
      </c>
      <c r="B518" s="206"/>
      <c r="C518" s="5" t="s">
        <v>765</v>
      </c>
      <c r="D518" s="23" t="s">
        <v>766</v>
      </c>
      <c r="E518" s="30"/>
      <c r="F518" s="61">
        <f>SUM(F519:F528)</f>
        <v>0</v>
      </c>
      <c r="G518" s="50"/>
    </row>
    <row r="519" spans="1:7" x14ac:dyDescent="0.2">
      <c r="A519" s="206" t="s">
        <v>484</v>
      </c>
      <c r="B519" s="206"/>
      <c r="C519" s="5" t="s">
        <v>37</v>
      </c>
      <c r="D519" s="23" t="s">
        <v>766</v>
      </c>
      <c r="E519" s="30"/>
      <c r="F519" s="61"/>
      <c r="G519" s="50"/>
    </row>
    <row r="520" spans="1:7" x14ac:dyDescent="0.2">
      <c r="A520" s="206" t="s">
        <v>485</v>
      </c>
      <c r="B520" s="206"/>
      <c r="C520" s="5" t="s">
        <v>39</v>
      </c>
      <c r="D520" s="23" t="s">
        <v>766</v>
      </c>
      <c r="E520" s="30"/>
      <c r="F520" s="61"/>
      <c r="G520" s="50"/>
    </row>
    <row r="521" spans="1:7" ht="25.5" x14ac:dyDescent="0.2">
      <c r="A521" s="206" t="s">
        <v>486</v>
      </c>
      <c r="B521" s="206"/>
      <c r="C521" s="5" t="s">
        <v>41</v>
      </c>
      <c r="D521" s="23" t="s">
        <v>766</v>
      </c>
      <c r="E521" s="30"/>
      <c r="F521" s="61"/>
      <c r="G521" s="50"/>
    </row>
    <row r="522" spans="1:7" x14ac:dyDescent="0.2">
      <c r="A522" s="206" t="s">
        <v>487</v>
      </c>
      <c r="B522" s="206"/>
      <c r="C522" s="5" t="s">
        <v>43</v>
      </c>
      <c r="D522" s="23" t="s">
        <v>766</v>
      </c>
      <c r="E522" s="30"/>
      <c r="F522" s="61"/>
      <c r="G522" s="50"/>
    </row>
    <row r="523" spans="1:7" x14ac:dyDescent="0.2">
      <c r="A523" s="206" t="s">
        <v>488</v>
      </c>
      <c r="B523" s="206"/>
      <c r="C523" s="5" t="s">
        <v>45</v>
      </c>
      <c r="D523" s="23" t="s">
        <v>766</v>
      </c>
      <c r="E523" s="30"/>
      <c r="F523" s="61"/>
      <c r="G523" s="50"/>
    </row>
    <row r="524" spans="1:7" x14ac:dyDescent="0.2">
      <c r="A524" s="206" t="s">
        <v>489</v>
      </c>
      <c r="B524" s="206"/>
      <c r="C524" s="5" t="s">
        <v>47</v>
      </c>
      <c r="D524" s="23" t="s">
        <v>766</v>
      </c>
      <c r="E524" s="30"/>
      <c r="F524" s="61"/>
      <c r="G524" s="50"/>
    </row>
    <row r="525" spans="1:7" x14ac:dyDescent="0.2">
      <c r="A525" s="206" t="s">
        <v>490</v>
      </c>
      <c r="B525" s="206"/>
      <c r="C525" s="5" t="s">
        <v>49</v>
      </c>
      <c r="D525" s="23" t="s">
        <v>766</v>
      </c>
      <c r="E525" s="30"/>
      <c r="F525" s="61"/>
      <c r="G525" s="50"/>
    </row>
    <row r="526" spans="1:7" x14ac:dyDescent="0.2">
      <c r="A526" s="206" t="s">
        <v>491</v>
      </c>
      <c r="B526" s="206"/>
      <c r="C526" s="5" t="s">
        <v>51</v>
      </c>
      <c r="D526" s="23" t="s">
        <v>766</v>
      </c>
      <c r="E526" s="30"/>
      <c r="F526" s="61"/>
      <c r="G526" s="50"/>
    </row>
    <row r="527" spans="1:7" x14ac:dyDescent="0.2">
      <c r="A527" s="206" t="s">
        <v>492</v>
      </c>
      <c r="B527" s="206"/>
      <c r="C527" s="5" t="s">
        <v>53</v>
      </c>
      <c r="D527" s="23" t="s">
        <v>766</v>
      </c>
      <c r="E527" s="30"/>
      <c r="F527" s="61"/>
      <c r="G527" s="50"/>
    </row>
    <row r="528" spans="1:7" x14ac:dyDescent="0.2">
      <c r="A528" s="206" t="s">
        <v>493</v>
      </c>
      <c r="B528" s="206"/>
      <c r="C528" s="5" t="s">
        <v>55</v>
      </c>
      <c r="D528" s="23" t="s">
        <v>766</v>
      </c>
      <c r="E528" s="30"/>
      <c r="F528" s="61"/>
      <c r="G528" s="50"/>
    </row>
    <row r="529" spans="1:7" ht="25.5" x14ac:dyDescent="0.2">
      <c r="A529" s="206" t="s">
        <v>496</v>
      </c>
      <c r="B529" s="206"/>
      <c r="C529" s="5" t="s">
        <v>767</v>
      </c>
      <c r="D529" s="23" t="s">
        <v>768</v>
      </c>
      <c r="E529" s="30"/>
      <c r="F529" s="61"/>
      <c r="G529" s="50"/>
    </row>
    <row r="530" spans="1:7" ht="25.5" x14ac:dyDescent="0.2">
      <c r="A530" s="206" t="s">
        <v>497</v>
      </c>
      <c r="B530" s="206"/>
      <c r="C530" s="5" t="s">
        <v>719</v>
      </c>
      <c r="D530" s="23" t="s">
        <v>768</v>
      </c>
      <c r="E530" s="30"/>
      <c r="F530" s="61"/>
      <c r="G530" s="50"/>
    </row>
    <row r="531" spans="1:7" ht="25.5" x14ac:dyDescent="0.2">
      <c r="A531" s="206" t="s">
        <v>498</v>
      </c>
      <c r="B531" s="206"/>
      <c r="C531" s="5" t="s">
        <v>769</v>
      </c>
      <c r="D531" s="23" t="s">
        <v>770</v>
      </c>
      <c r="E531" s="30"/>
      <c r="F531" s="61">
        <f>SUM(F532:F541)</f>
        <v>0</v>
      </c>
      <c r="G531" s="50"/>
    </row>
    <row r="532" spans="1:7" x14ac:dyDescent="0.2">
      <c r="A532" s="206" t="s">
        <v>499</v>
      </c>
      <c r="B532" s="206"/>
      <c r="C532" s="5" t="s">
        <v>442</v>
      </c>
      <c r="D532" s="3" t="s">
        <v>770</v>
      </c>
      <c r="E532" s="30"/>
      <c r="F532" s="61"/>
      <c r="G532" s="50"/>
    </row>
    <row r="533" spans="1:7" x14ac:dyDescent="0.2">
      <c r="A533" s="206" t="s">
        <v>500</v>
      </c>
      <c r="B533" s="206"/>
      <c r="C533" s="5" t="s">
        <v>444</v>
      </c>
      <c r="D533" s="23" t="s">
        <v>770</v>
      </c>
      <c r="E533" s="30"/>
      <c r="F533" s="61"/>
      <c r="G533" s="50"/>
    </row>
    <row r="534" spans="1:7" x14ac:dyDescent="0.2">
      <c r="A534" s="206" t="s">
        <v>501</v>
      </c>
      <c r="B534" s="206"/>
      <c r="C534" s="5" t="s">
        <v>446</v>
      </c>
      <c r="D534" s="3" t="s">
        <v>770</v>
      </c>
      <c r="E534" s="30"/>
      <c r="F534" s="61"/>
      <c r="G534" s="50"/>
    </row>
    <row r="535" spans="1:7" x14ac:dyDescent="0.2">
      <c r="A535" s="206" t="s">
        <v>502</v>
      </c>
      <c r="B535" s="206"/>
      <c r="C535" s="3" t="s">
        <v>448</v>
      </c>
      <c r="D535" s="23" t="s">
        <v>770</v>
      </c>
      <c r="E535" s="24"/>
      <c r="F535" s="58"/>
      <c r="G535" s="46"/>
    </row>
    <row r="536" spans="1:7" x14ac:dyDescent="0.2">
      <c r="A536" s="206" t="s">
        <v>503</v>
      </c>
      <c r="B536" s="206"/>
      <c r="C536" s="3" t="s">
        <v>450</v>
      </c>
      <c r="D536" s="3" t="s">
        <v>770</v>
      </c>
      <c r="E536" s="24"/>
      <c r="F536" s="58"/>
      <c r="G536" s="46"/>
    </row>
    <row r="537" spans="1:7" ht="25.5" x14ac:dyDescent="0.2">
      <c r="A537" s="206" t="s">
        <v>504</v>
      </c>
      <c r="B537" s="206"/>
      <c r="C537" s="3" t="s">
        <v>452</v>
      </c>
      <c r="D537" s="23" t="s">
        <v>770</v>
      </c>
      <c r="E537" s="24"/>
      <c r="F537" s="58"/>
      <c r="G537" s="46"/>
    </row>
    <row r="538" spans="1:7" x14ac:dyDescent="0.2">
      <c r="A538" s="206" t="s">
        <v>505</v>
      </c>
      <c r="B538" s="206"/>
      <c r="C538" s="5" t="s">
        <v>454</v>
      </c>
      <c r="D538" s="3" t="s">
        <v>770</v>
      </c>
      <c r="E538" s="30"/>
      <c r="F538" s="61"/>
      <c r="G538" s="50"/>
    </row>
    <row r="539" spans="1:7" x14ac:dyDescent="0.2">
      <c r="A539" s="206" t="s">
        <v>506</v>
      </c>
      <c r="B539" s="206"/>
      <c r="C539" s="5" t="s">
        <v>456</v>
      </c>
      <c r="D539" s="23" t="s">
        <v>770</v>
      </c>
      <c r="E539" s="30"/>
      <c r="F539" s="61"/>
      <c r="G539" s="50"/>
    </row>
    <row r="540" spans="1:7" x14ac:dyDescent="0.2">
      <c r="A540" s="206" t="s">
        <v>509</v>
      </c>
      <c r="B540" s="206"/>
      <c r="C540" s="5" t="s">
        <v>458</v>
      </c>
      <c r="D540" s="3" t="s">
        <v>770</v>
      </c>
      <c r="E540" s="30"/>
      <c r="F540" s="61"/>
      <c r="G540" s="50"/>
    </row>
    <row r="541" spans="1:7" x14ac:dyDescent="0.2">
      <c r="A541" s="206" t="s">
        <v>771</v>
      </c>
      <c r="B541" s="206"/>
      <c r="C541" s="5" t="s">
        <v>460</v>
      </c>
      <c r="D541" s="23" t="s">
        <v>770</v>
      </c>
      <c r="E541" s="30"/>
      <c r="F541" s="61"/>
      <c r="G541" s="50"/>
    </row>
    <row r="542" spans="1:7" x14ac:dyDescent="0.2">
      <c r="A542" s="206" t="s">
        <v>772</v>
      </c>
      <c r="B542" s="206"/>
      <c r="C542" s="5" t="s">
        <v>773</v>
      </c>
      <c r="D542" s="23" t="s">
        <v>774</v>
      </c>
      <c r="E542" s="30"/>
      <c r="F542" s="61"/>
      <c r="G542" s="50"/>
    </row>
    <row r="543" spans="1:7" ht="25.5" x14ac:dyDescent="0.2">
      <c r="A543" s="206" t="s">
        <v>775</v>
      </c>
      <c r="B543" s="206"/>
      <c r="C543" s="5" t="s">
        <v>776</v>
      </c>
      <c r="D543" s="23" t="s">
        <v>777</v>
      </c>
      <c r="E543" s="30"/>
      <c r="F543" s="61">
        <f>SUM(F544:F553)</f>
        <v>0</v>
      </c>
      <c r="G543" s="50"/>
    </row>
    <row r="544" spans="1:7" x14ac:dyDescent="0.2">
      <c r="A544" s="206" t="s">
        <v>778</v>
      </c>
      <c r="B544" s="206"/>
      <c r="C544" s="5" t="s">
        <v>442</v>
      </c>
      <c r="D544" s="3" t="s">
        <v>777</v>
      </c>
      <c r="E544" s="30"/>
      <c r="F544" s="61"/>
      <c r="G544" s="50"/>
    </row>
    <row r="545" spans="1:7" x14ac:dyDescent="0.2">
      <c r="A545" s="206" t="s">
        <v>779</v>
      </c>
      <c r="B545" s="206"/>
      <c r="C545" s="5" t="s">
        <v>444</v>
      </c>
      <c r="D545" s="3" t="s">
        <v>777</v>
      </c>
      <c r="E545" s="30"/>
      <c r="F545" s="61"/>
      <c r="G545" s="50"/>
    </row>
    <row r="546" spans="1:7" x14ac:dyDescent="0.2">
      <c r="A546" s="206" t="s">
        <v>780</v>
      </c>
      <c r="B546" s="206"/>
      <c r="C546" s="5" t="s">
        <v>446</v>
      </c>
      <c r="D546" s="3" t="s">
        <v>777</v>
      </c>
      <c r="E546" s="30"/>
      <c r="F546" s="61"/>
      <c r="G546" s="50"/>
    </row>
    <row r="547" spans="1:7" x14ac:dyDescent="0.2">
      <c r="A547" s="206" t="s">
        <v>781</v>
      </c>
      <c r="B547" s="206"/>
      <c r="C547" s="3" t="s">
        <v>448</v>
      </c>
      <c r="D547" s="3" t="s">
        <v>777</v>
      </c>
      <c r="E547" s="24"/>
      <c r="F547" s="58"/>
      <c r="G547" s="46"/>
    </row>
    <row r="548" spans="1:7" x14ac:dyDescent="0.2">
      <c r="A548" s="206" t="s">
        <v>782</v>
      </c>
      <c r="B548" s="206"/>
      <c r="C548" s="3" t="s">
        <v>450</v>
      </c>
      <c r="D548" s="3" t="s">
        <v>777</v>
      </c>
      <c r="E548" s="24"/>
      <c r="F548" s="58"/>
      <c r="G548" s="46"/>
    </row>
    <row r="549" spans="1:7" ht="25.5" x14ac:dyDescent="0.2">
      <c r="A549" s="206" t="s">
        <v>783</v>
      </c>
      <c r="B549" s="206"/>
      <c r="C549" s="3" t="s">
        <v>452</v>
      </c>
      <c r="D549" s="3" t="s">
        <v>777</v>
      </c>
      <c r="E549" s="24"/>
      <c r="F549" s="58"/>
      <c r="G549" s="46"/>
    </row>
    <row r="550" spans="1:7" x14ac:dyDescent="0.2">
      <c r="A550" s="206" t="s">
        <v>784</v>
      </c>
      <c r="B550" s="206"/>
      <c r="C550" s="5" t="s">
        <v>454</v>
      </c>
      <c r="D550" s="3" t="s">
        <v>777</v>
      </c>
      <c r="E550" s="30"/>
      <c r="F550" s="61"/>
      <c r="G550" s="50"/>
    </row>
    <row r="551" spans="1:7" x14ac:dyDescent="0.2">
      <c r="A551" s="206" t="s">
        <v>785</v>
      </c>
      <c r="B551" s="206"/>
      <c r="C551" s="5" t="s">
        <v>456</v>
      </c>
      <c r="D551" s="3" t="s">
        <v>777</v>
      </c>
      <c r="E551" s="30"/>
      <c r="F551" s="61"/>
      <c r="G551" s="50"/>
    </row>
    <row r="552" spans="1:7" x14ac:dyDescent="0.2">
      <c r="A552" s="206" t="s">
        <v>786</v>
      </c>
      <c r="B552" s="206"/>
      <c r="C552" s="5" t="s">
        <v>458</v>
      </c>
      <c r="D552" s="3" t="s">
        <v>777</v>
      </c>
      <c r="E552" s="30"/>
      <c r="F552" s="61"/>
      <c r="G552" s="50"/>
    </row>
    <row r="553" spans="1:7" x14ac:dyDescent="0.2">
      <c r="A553" s="206" t="s">
        <v>787</v>
      </c>
      <c r="B553" s="206"/>
      <c r="C553" s="5" t="s">
        <v>460</v>
      </c>
      <c r="D553" s="3" t="s">
        <v>777</v>
      </c>
      <c r="E553" s="30"/>
      <c r="F553" s="61"/>
      <c r="G553" s="50"/>
    </row>
    <row r="554" spans="1:7" ht="25.5" x14ac:dyDescent="0.2">
      <c r="A554" s="207" t="s">
        <v>788</v>
      </c>
      <c r="B554" s="207"/>
      <c r="C554" s="7" t="s">
        <v>789</v>
      </c>
      <c r="D554" s="20" t="s">
        <v>790</v>
      </c>
      <c r="E554" s="34"/>
      <c r="F554" s="64">
        <f>F495+F496+F507+F518+F529+F531+F542+F543</f>
        <v>0</v>
      </c>
      <c r="G554" s="53"/>
    </row>
    <row r="555" spans="1:7" x14ac:dyDescent="0.2">
      <c r="A555" s="207" t="s">
        <v>791</v>
      </c>
      <c r="B555" s="207"/>
      <c r="C555" s="7" t="s">
        <v>792</v>
      </c>
      <c r="D555" s="38" t="s">
        <v>793</v>
      </c>
      <c r="E555" s="34"/>
      <c r="F555" s="64">
        <f>F295+F296+F336+F415+F480+F489+F494+F554</f>
        <v>0</v>
      </c>
      <c r="G555" s="53"/>
    </row>
    <row r="556" spans="1:7" x14ac:dyDescent="0.2">
      <c r="D556" s="11"/>
    </row>
    <row r="557" spans="1:7" ht="15.75" x14ac:dyDescent="0.25">
      <c r="A557" s="80"/>
      <c r="B557" s="80"/>
      <c r="C557" s="7" t="s">
        <v>800</v>
      </c>
      <c r="D557" s="69"/>
      <c r="E557" s="81"/>
      <c r="F557" s="81"/>
    </row>
    <row r="558" spans="1:7" x14ac:dyDescent="0.2">
      <c r="A558" s="80"/>
      <c r="B558" s="80"/>
      <c r="C558" s="5" t="s">
        <v>801</v>
      </c>
      <c r="D558" s="69"/>
      <c r="E558" s="80"/>
      <c r="F558" s="80"/>
    </row>
    <row r="559" spans="1:7" x14ac:dyDescent="0.2">
      <c r="D559" s="11"/>
    </row>
    <row r="560" spans="1:7" x14ac:dyDescent="0.2">
      <c r="D560" s="11"/>
    </row>
    <row r="561" spans="4:4" customFormat="1" x14ac:dyDescent="0.2">
      <c r="D561" s="11"/>
    </row>
    <row r="562" spans="4:4" customFormat="1" x14ac:dyDescent="0.2">
      <c r="D562" s="11"/>
    </row>
    <row r="563" spans="4:4" customFormat="1" x14ac:dyDescent="0.2">
      <c r="D563" s="11"/>
    </row>
    <row r="564" spans="4:4" customFormat="1" x14ac:dyDescent="0.2">
      <c r="D564" s="11"/>
    </row>
    <row r="565" spans="4:4" customFormat="1" x14ac:dyDescent="0.2">
      <c r="D565" s="11"/>
    </row>
    <row r="566" spans="4:4" customFormat="1" x14ac:dyDescent="0.2">
      <c r="D566" s="11"/>
    </row>
    <row r="567" spans="4:4" customFormat="1" x14ac:dyDescent="0.2">
      <c r="D567" s="11"/>
    </row>
    <row r="568" spans="4:4" customFormat="1" x14ac:dyDescent="0.2">
      <c r="D568" s="11"/>
    </row>
    <row r="569" spans="4:4" customFormat="1" x14ac:dyDescent="0.2">
      <c r="D569" s="11"/>
    </row>
    <row r="570" spans="4:4" customFormat="1" x14ac:dyDescent="0.2">
      <c r="D570" s="11"/>
    </row>
    <row r="571" spans="4:4" customFormat="1" x14ac:dyDescent="0.2">
      <c r="D571" s="11"/>
    </row>
    <row r="572" spans="4:4" customFormat="1" x14ac:dyDescent="0.2">
      <c r="D572" s="11"/>
    </row>
    <row r="573" spans="4:4" customFormat="1" x14ac:dyDescent="0.2">
      <c r="D573" s="11"/>
    </row>
    <row r="574" spans="4:4" customFormat="1" x14ac:dyDescent="0.2">
      <c r="D574" s="11"/>
    </row>
    <row r="575" spans="4:4" customFormat="1" x14ac:dyDescent="0.2">
      <c r="D575" s="11"/>
    </row>
    <row r="576" spans="4:4" customFormat="1" x14ac:dyDescent="0.2">
      <c r="D576" s="11"/>
    </row>
    <row r="577" spans="4:4" customFormat="1" x14ac:dyDescent="0.2">
      <c r="D577" s="11"/>
    </row>
    <row r="578" spans="4:4" customFormat="1" x14ac:dyDescent="0.2">
      <c r="D578" s="11"/>
    </row>
    <row r="579" spans="4:4" customFormat="1" x14ac:dyDescent="0.2">
      <c r="D579" s="11"/>
    </row>
    <row r="580" spans="4:4" customFormat="1" x14ac:dyDescent="0.2">
      <c r="D580" s="11"/>
    </row>
    <row r="581" spans="4:4" customFormat="1" x14ac:dyDescent="0.2">
      <c r="D581" s="11"/>
    </row>
    <row r="582" spans="4:4" customFormat="1" x14ac:dyDescent="0.2">
      <c r="D582" s="11"/>
    </row>
    <row r="583" spans="4:4" customFormat="1" x14ac:dyDescent="0.2">
      <c r="D583" s="11"/>
    </row>
    <row r="584" spans="4:4" customFormat="1" x14ac:dyDescent="0.2">
      <c r="D584" s="11"/>
    </row>
    <row r="585" spans="4:4" customFormat="1" x14ac:dyDescent="0.2">
      <c r="D585" s="11"/>
    </row>
    <row r="586" spans="4:4" customFormat="1" x14ac:dyDescent="0.2">
      <c r="D586" s="11"/>
    </row>
    <row r="587" spans="4:4" customFormat="1" x14ac:dyDescent="0.2">
      <c r="D587" s="11"/>
    </row>
    <row r="588" spans="4:4" customFormat="1" x14ac:dyDescent="0.2">
      <c r="D588" s="11"/>
    </row>
    <row r="589" spans="4:4" customFormat="1" x14ac:dyDescent="0.2">
      <c r="D589" s="11"/>
    </row>
    <row r="590" spans="4:4" customFormat="1" x14ac:dyDescent="0.2">
      <c r="D590" s="11"/>
    </row>
    <row r="591" spans="4:4" customFormat="1" x14ac:dyDescent="0.2">
      <c r="D591" s="11"/>
    </row>
    <row r="592" spans="4:4" customFormat="1" x14ac:dyDescent="0.2">
      <c r="D592" s="11"/>
    </row>
    <row r="593" spans="4:4" customFormat="1" x14ac:dyDescent="0.2">
      <c r="D593" s="11"/>
    </row>
    <row r="594" spans="4:4" customFormat="1" x14ac:dyDescent="0.2">
      <c r="D594" s="11"/>
    </row>
    <row r="595" spans="4:4" customFormat="1" x14ac:dyDescent="0.2">
      <c r="D595" s="11"/>
    </row>
    <row r="596" spans="4:4" customFormat="1" x14ac:dyDescent="0.2">
      <c r="D596" s="11"/>
    </row>
    <row r="597" spans="4:4" customFormat="1" x14ac:dyDescent="0.2">
      <c r="D597" s="11"/>
    </row>
    <row r="598" spans="4:4" customFormat="1" x14ac:dyDescent="0.2">
      <c r="D598" s="11"/>
    </row>
    <row r="599" spans="4:4" customFormat="1" x14ac:dyDescent="0.2">
      <c r="D599" s="11"/>
    </row>
    <row r="600" spans="4:4" customFormat="1" x14ac:dyDescent="0.2">
      <c r="D600" s="11"/>
    </row>
    <row r="601" spans="4:4" customFormat="1" x14ac:dyDescent="0.2">
      <c r="D601" s="11"/>
    </row>
    <row r="602" spans="4:4" customFormat="1" x14ac:dyDescent="0.2">
      <c r="D602" s="11"/>
    </row>
    <row r="603" spans="4:4" customFormat="1" x14ac:dyDescent="0.2">
      <c r="D603" s="11"/>
    </row>
    <row r="604" spans="4:4" customFormat="1" x14ac:dyDescent="0.2">
      <c r="D604" s="11"/>
    </row>
    <row r="605" spans="4:4" customFormat="1" x14ac:dyDescent="0.2">
      <c r="D605" s="11"/>
    </row>
    <row r="606" spans="4:4" customFormat="1" x14ac:dyDescent="0.2">
      <c r="D606" s="11"/>
    </row>
    <row r="607" spans="4:4" customFormat="1" x14ac:dyDescent="0.2">
      <c r="D607" s="11"/>
    </row>
    <row r="608" spans="4:4" customFormat="1" x14ac:dyDescent="0.2">
      <c r="D608" s="11"/>
    </row>
    <row r="609" spans="4:4" customFormat="1" x14ac:dyDescent="0.2">
      <c r="D609" s="11"/>
    </row>
    <row r="610" spans="4:4" customFormat="1" x14ac:dyDescent="0.2">
      <c r="D610" s="11"/>
    </row>
    <row r="611" spans="4:4" customFormat="1" x14ac:dyDescent="0.2">
      <c r="D611" s="11"/>
    </row>
    <row r="612" spans="4:4" customFormat="1" x14ac:dyDescent="0.2">
      <c r="D612" s="11"/>
    </row>
    <row r="613" spans="4:4" customFormat="1" x14ac:dyDescent="0.2">
      <c r="D613" s="11"/>
    </row>
    <row r="614" spans="4:4" customFormat="1" x14ac:dyDescent="0.2">
      <c r="D614" s="11"/>
    </row>
    <row r="615" spans="4:4" customFormat="1" x14ac:dyDescent="0.2">
      <c r="D615" s="11"/>
    </row>
    <row r="616" spans="4:4" customFormat="1" x14ac:dyDescent="0.2">
      <c r="D616" s="11"/>
    </row>
    <row r="617" spans="4:4" customFormat="1" x14ac:dyDescent="0.2">
      <c r="D617" s="11"/>
    </row>
    <row r="618" spans="4:4" customFormat="1" x14ac:dyDescent="0.2">
      <c r="D618" s="11"/>
    </row>
    <row r="619" spans="4:4" customFormat="1" x14ac:dyDescent="0.2">
      <c r="D619" s="11"/>
    </row>
    <row r="620" spans="4:4" customFormat="1" x14ac:dyDescent="0.2">
      <c r="D620" s="11"/>
    </row>
    <row r="621" spans="4:4" customFormat="1" x14ac:dyDescent="0.2">
      <c r="D621" s="11"/>
    </row>
    <row r="622" spans="4:4" customFormat="1" x14ac:dyDescent="0.2">
      <c r="D622" s="11"/>
    </row>
    <row r="623" spans="4:4" customFormat="1" x14ac:dyDescent="0.2">
      <c r="D623" s="11"/>
    </row>
    <row r="624" spans="4:4" customFormat="1" x14ac:dyDescent="0.2">
      <c r="D624" s="11"/>
    </row>
    <row r="625" spans="4:4" customFormat="1" x14ac:dyDescent="0.2">
      <c r="D625" s="11"/>
    </row>
    <row r="626" spans="4:4" customFormat="1" x14ac:dyDescent="0.2">
      <c r="D626" s="11"/>
    </row>
    <row r="627" spans="4:4" customFormat="1" x14ac:dyDescent="0.2">
      <c r="D627" s="11"/>
    </row>
    <row r="628" spans="4:4" customFormat="1" x14ac:dyDescent="0.2">
      <c r="D628" s="11"/>
    </row>
    <row r="629" spans="4:4" customFormat="1" x14ac:dyDescent="0.2">
      <c r="D629" s="11"/>
    </row>
    <row r="630" spans="4:4" customFormat="1" x14ac:dyDescent="0.2">
      <c r="D630" s="11"/>
    </row>
    <row r="631" spans="4:4" customFormat="1" x14ac:dyDescent="0.2">
      <c r="D631" s="11"/>
    </row>
    <row r="632" spans="4:4" customFormat="1" x14ac:dyDescent="0.2">
      <c r="D632" s="11"/>
    </row>
    <row r="633" spans="4:4" customFormat="1" x14ac:dyDescent="0.2">
      <c r="D633" s="11"/>
    </row>
    <row r="634" spans="4:4" customFormat="1" x14ac:dyDescent="0.2">
      <c r="D634" s="11"/>
    </row>
    <row r="635" spans="4:4" customFormat="1" x14ac:dyDescent="0.2">
      <c r="D635" s="11"/>
    </row>
    <row r="636" spans="4:4" customFormat="1" x14ac:dyDescent="0.2">
      <c r="D636" s="11"/>
    </row>
    <row r="637" spans="4:4" customFormat="1" x14ac:dyDescent="0.2">
      <c r="D637" s="11"/>
    </row>
    <row r="638" spans="4:4" customFormat="1" x14ac:dyDescent="0.2">
      <c r="D638" s="11"/>
    </row>
    <row r="639" spans="4:4" customFormat="1" x14ac:dyDescent="0.2">
      <c r="D639" s="11"/>
    </row>
    <row r="640" spans="4:4" customFormat="1" x14ac:dyDescent="0.2">
      <c r="D640" s="11"/>
    </row>
    <row r="641" spans="4:4" customFormat="1" x14ac:dyDescent="0.2">
      <c r="D641" s="11"/>
    </row>
    <row r="642" spans="4:4" customFormat="1" x14ac:dyDescent="0.2">
      <c r="D642" s="11"/>
    </row>
    <row r="643" spans="4:4" customFormat="1" x14ac:dyDescent="0.2">
      <c r="D643" s="11"/>
    </row>
    <row r="644" spans="4:4" customFormat="1" x14ac:dyDescent="0.2">
      <c r="D644" s="11"/>
    </row>
    <row r="645" spans="4:4" customFormat="1" x14ac:dyDescent="0.2">
      <c r="D645" s="11"/>
    </row>
    <row r="646" spans="4:4" customFormat="1" x14ac:dyDescent="0.2">
      <c r="D646" s="11"/>
    </row>
    <row r="647" spans="4:4" customFormat="1" x14ac:dyDescent="0.2">
      <c r="D647" s="11"/>
    </row>
    <row r="648" spans="4:4" customFormat="1" x14ac:dyDescent="0.2">
      <c r="D648" s="11"/>
    </row>
    <row r="649" spans="4:4" customFormat="1" x14ac:dyDescent="0.2">
      <c r="D649" s="11"/>
    </row>
    <row r="650" spans="4:4" customFormat="1" x14ac:dyDescent="0.2">
      <c r="D650" s="11"/>
    </row>
    <row r="651" spans="4:4" customFormat="1" x14ac:dyDescent="0.2">
      <c r="D651" s="11"/>
    </row>
    <row r="652" spans="4:4" customFormat="1" x14ac:dyDescent="0.2">
      <c r="D652" s="11"/>
    </row>
    <row r="653" spans="4:4" customFormat="1" x14ac:dyDescent="0.2">
      <c r="D653" s="11"/>
    </row>
    <row r="654" spans="4:4" customFormat="1" x14ac:dyDescent="0.2">
      <c r="D654" s="11"/>
    </row>
    <row r="655" spans="4:4" customFormat="1" x14ac:dyDescent="0.2">
      <c r="D655" s="11"/>
    </row>
    <row r="656" spans="4:4" customFormat="1" x14ac:dyDescent="0.2">
      <c r="D656" s="11"/>
    </row>
    <row r="657" spans="4:4" customFormat="1" x14ac:dyDescent="0.2">
      <c r="D657" s="11"/>
    </row>
    <row r="658" spans="4:4" customFormat="1" x14ac:dyDescent="0.2">
      <c r="D658" s="11"/>
    </row>
    <row r="659" spans="4:4" customFormat="1" x14ac:dyDescent="0.2">
      <c r="D659" s="11"/>
    </row>
    <row r="660" spans="4:4" customFormat="1" x14ac:dyDescent="0.2">
      <c r="D660" s="11"/>
    </row>
    <row r="661" spans="4:4" customFormat="1" x14ac:dyDescent="0.2">
      <c r="D661" s="11"/>
    </row>
    <row r="662" spans="4:4" customFormat="1" x14ac:dyDescent="0.2">
      <c r="D662" s="11"/>
    </row>
    <row r="663" spans="4:4" customFormat="1" x14ac:dyDescent="0.2">
      <c r="D663" s="11"/>
    </row>
    <row r="664" spans="4:4" customFormat="1" x14ac:dyDescent="0.2">
      <c r="D664" s="11"/>
    </row>
    <row r="665" spans="4:4" customFormat="1" x14ac:dyDescent="0.2">
      <c r="D665" s="11"/>
    </row>
    <row r="666" spans="4:4" customFormat="1" x14ac:dyDescent="0.2">
      <c r="D666" s="11"/>
    </row>
    <row r="667" spans="4:4" customFormat="1" x14ac:dyDescent="0.2">
      <c r="D667" s="11"/>
    </row>
    <row r="668" spans="4:4" customFormat="1" x14ac:dyDescent="0.2">
      <c r="D668" s="11"/>
    </row>
    <row r="669" spans="4:4" customFormat="1" x14ac:dyDescent="0.2">
      <c r="D669" s="11"/>
    </row>
    <row r="670" spans="4:4" customFormat="1" x14ac:dyDescent="0.2">
      <c r="D670" s="11"/>
    </row>
    <row r="671" spans="4:4" customFormat="1" x14ac:dyDescent="0.2">
      <c r="D671" s="11"/>
    </row>
    <row r="672" spans="4:4" customFormat="1" x14ac:dyDescent="0.2">
      <c r="D672" s="11"/>
    </row>
    <row r="673" spans="4:4" customFormat="1" x14ac:dyDescent="0.2">
      <c r="D673" s="11"/>
    </row>
    <row r="674" spans="4:4" customFormat="1" x14ac:dyDescent="0.2">
      <c r="D674" s="11"/>
    </row>
    <row r="675" spans="4:4" customFormat="1" x14ac:dyDescent="0.2">
      <c r="D675" s="11"/>
    </row>
    <row r="676" spans="4:4" customFormat="1" x14ac:dyDescent="0.2">
      <c r="D676" s="11"/>
    </row>
    <row r="677" spans="4:4" customFormat="1" x14ac:dyDescent="0.2">
      <c r="D677" s="11"/>
    </row>
    <row r="678" spans="4:4" customFormat="1" x14ac:dyDescent="0.2">
      <c r="D678" s="11"/>
    </row>
    <row r="679" spans="4:4" customFormat="1" x14ac:dyDescent="0.2">
      <c r="D679" s="11"/>
    </row>
    <row r="680" spans="4:4" customFormat="1" x14ac:dyDescent="0.2">
      <c r="D680" s="11"/>
    </row>
    <row r="681" spans="4:4" customFormat="1" x14ac:dyDescent="0.2">
      <c r="D681" s="11"/>
    </row>
    <row r="682" spans="4:4" customFormat="1" x14ac:dyDescent="0.2">
      <c r="D682" s="11"/>
    </row>
    <row r="683" spans="4:4" customFormat="1" x14ac:dyDescent="0.2">
      <c r="D683" s="11"/>
    </row>
    <row r="684" spans="4:4" customFormat="1" x14ac:dyDescent="0.2">
      <c r="D684" s="11"/>
    </row>
    <row r="685" spans="4:4" customFormat="1" x14ac:dyDescent="0.2">
      <c r="D685" s="11"/>
    </row>
    <row r="686" spans="4:4" customFormat="1" x14ac:dyDescent="0.2">
      <c r="D686" s="11"/>
    </row>
    <row r="687" spans="4:4" customFormat="1" x14ac:dyDescent="0.2">
      <c r="D687" s="11"/>
    </row>
    <row r="688" spans="4:4" customFormat="1" x14ac:dyDescent="0.2">
      <c r="D688" s="11"/>
    </row>
    <row r="689" spans="4:4" customFormat="1" x14ac:dyDescent="0.2">
      <c r="D689" s="11"/>
    </row>
    <row r="690" spans="4:4" customFormat="1" x14ac:dyDescent="0.2">
      <c r="D690" s="11"/>
    </row>
    <row r="691" spans="4:4" customFormat="1" x14ac:dyDescent="0.2">
      <c r="D691" s="11"/>
    </row>
    <row r="692" spans="4:4" customFormat="1" x14ac:dyDescent="0.2">
      <c r="D692" s="11"/>
    </row>
    <row r="693" spans="4:4" customFormat="1" x14ac:dyDescent="0.2">
      <c r="D693" s="11"/>
    </row>
    <row r="694" spans="4:4" customFormat="1" x14ac:dyDescent="0.2">
      <c r="D694" s="11"/>
    </row>
    <row r="695" spans="4:4" customFormat="1" x14ac:dyDescent="0.2">
      <c r="D695" s="11"/>
    </row>
    <row r="696" spans="4:4" customFormat="1" x14ac:dyDescent="0.2">
      <c r="D696" s="11"/>
    </row>
    <row r="697" spans="4:4" customFormat="1" x14ac:dyDescent="0.2">
      <c r="D697" s="11"/>
    </row>
    <row r="698" spans="4:4" customFormat="1" x14ac:dyDescent="0.2">
      <c r="D698" s="11"/>
    </row>
    <row r="699" spans="4:4" customFormat="1" x14ac:dyDescent="0.2">
      <c r="D699" s="11"/>
    </row>
    <row r="700" spans="4:4" customFormat="1" x14ac:dyDescent="0.2">
      <c r="D700" s="11"/>
    </row>
    <row r="701" spans="4:4" customFormat="1" x14ac:dyDescent="0.2">
      <c r="D701" s="11"/>
    </row>
    <row r="702" spans="4:4" customFormat="1" x14ac:dyDescent="0.2">
      <c r="D702" s="11"/>
    </row>
    <row r="703" spans="4:4" customFormat="1" x14ac:dyDescent="0.2">
      <c r="D703" s="11"/>
    </row>
    <row r="704" spans="4:4" customFormat="1" x14ac:dyDescent="0.2">
      <c r="D704" s="11"/>
    </row>
    <row r="705" spans="4:4" customFormat="1" x14ac:dyDescent="0.2">
      <c r="D705" s="11"/>
    </row>
    <row r="706" spans="4:4" customFormat="1" x14ac:dyDescent="0.2">
      <c r="D706" s="11"/>
    </row>
    <row r="707" spans="4:4" customFormat="1" x14ac:dyDescent="0.2">
      <c r="D707" s="11"/>
    </row>
    <row r="708" spans="4:4" customFormat="1" x14ac:dyDescent="0.2">
      <c r="D708" s="11"/>
    </row>
    <row r="709" spans="4:4" customFormat="1" x14ac:dyDescent="0.2">
      <c r="D709" s="11"/>
    </row>
    <row r="710" spans="4:4" customFormat="1" x14ac:dyDescent="0.2">
      <c r="D710" s="11"/>
    </row>
    <row r="711" spans="4:4" customFormat="1" x14ac:dyDescent="0.2">
      <c r="D711" s="11"/>
    </row>
    <row r="712" spans="4:4" customFormat="1" x14ac:dyDescent="0.2">
      <c r="D712" s="11"/>
    </row>
    <row r="713" spans="4:4" customFormat="1" x14ac:dyDescent="0.2">
      <c r="D713" s="11"/>
    </row>
    <row r="714" spans="4:4" customFormat="1" x14ac:dyDescent="0.2">
      <c r="D714" s="11"/>
    </row>
    <row r="715" spans="4:4" customFormat="1" x14ac:dyDescent="0.2">
      <c r="D715" s="11"/>
    </row>
    <row r="716" spans="4:4" customFormat="1" x14ac:dyDescent="0.2">
      <c r="D716" s="11"/>
    </row>
    <row r="717" spans="4:4" customFormat="1" x14ac:dyDescent="0.2">
      <c r="D717" s="11"/>
    </row>
    <row r="718" spans="4:4" customFormat="1" x14ac:dyDescent="0.2">
      <c r="D718" s="11"/>
    </row>
    <row r="719" spans="4:4" customFormat="1" x14ac:dyDescent="0.2">
      <c r="D719" s="11"/>
    </row>
    <row r="720" spans="4:4" customFormat="1" x14ac:dyDescent="0.2">
      <c r="D720" s="11"/>
    </row>
    <row r="721" spans="4:4" customFormat="1" x14ac:dyDescent="0.2">
      <c r="D721" s="11"/>
    </row>
    <row r="722" spans="4:4" customFormat="1" x14ac:dyDescent="0.2">
      <c r="D722" s="11"/>
    </row>
    <row r="723" spans="4:4" customFormat="1" x14ac:dyDescent="0.2">
      <c r="D723" s="11"/>
    </row>
    <row r="724" spans="4:4" customFormat="1" x14ac:dyDescent="0.2">
      <c r="D724" s="11"/>
    </row>
    <row r="725" spans="4:4" customFormat="1" x14ac:dyDescent="0.2">
      <c r="D725" s="11"/>
    </row>
    <row r="726" spans="4:4" customFormat="1" x14ac:dyDescent="0.2">
      <c r="D726" s="11"/>
    </row>
    <row r="727" spans="4:4" customFormat="1" x14ac:dyDescent="0.2">
      <c r="D727" s="11"/>
    </row>
    <row r="728" spans="4:4" customFormat="1" x14ac:dyDescent="0.2">
      <c r="D728" s="11"/>
    </row>
    <row r="729" spans="4:4" customFormat="1" x14ac:dyDescent="0.2">
      <c r="D729" s="11"/>
    </row>
    <row r="730" spans="4:4" customFormat="1" x14ac:dyDescent="0.2">
      <c r="D730" s="11"/>
    </row>
    <row r="731" spans="4:4" customFormat="1" x14ac:dyDescent="0.2">
      <c r="D731" s="11"/>
    </row>
    <row r="732" spans="4:4" customFormat="1" x14ac:dyDescent="0.2">
      <c r="D732" s="11"/>
    </row>
    <row r="733" spans="4:4" customFormat="1" x14ac:dyDescent="0.2">
      <c r="D733" s="11"/>
    </row>
    <row r="734" spans="4:4" customFormat="1" x14ac:dyDescent="0.2">
      <c r="D734" s="11"/>
    </row>
    <row r="735" spans="4:4" customFormat="1" x14ac:dyDescent="0.2">
      <c r="D735" s="11"/>
    </row>
    <row r="736" spans="4:4" customFormat="1" x14ac:dyDescent="0.2">
      <c r="D736" s="11"/>
    </row>
    <row r="737" spans="4:4" customFormat="1" x14ac:dyDescent="0.2">
      <c r="D737" s="11"/>
    </row>
    <row r="738" spans="4:4" customFormat="1" x14ac:dyDescent="0.2">
      <c r="D738" s="11"/>
    </row>
    <row r="739" spans="4:4" customFormat="1" x14ac:dyDescent="0.2">
      <c r="D739" s="11"/>
    </row>
    <row r="740" spans="4:4" customFormat="1" x14ac:dyDescent="0.2">
      <c r="D740" s="11"/>
    </row>
    <row r="741" spans="4:4" customFormat="1" x14ac:dyDescent="0.2">
      <c r="D741" s="11"/>
    </row>
    <row r="742" spans="4:4" customFormat="1" x14ac:dyDescent="0.2">
      <c r="D742" s="11"/>
    </row>
    <row r="743" spans="4:4" customFormat="1" x14ac:dyDescent="0.2">
      <c r="D743" s="11"/>
    </row>
    <row r="744" spans="4:4" customFormat="1" x14ac:dyDescent="0.2">
      <c r="D744" s="11"/>
    </row>
    <row r="745" spans="4:4" customFormat="1" x14ac:dyDescent="0.2">
      <c r="D745" s="11"/>
    </row>
    <row r="746" spans="4:4" customFormat="1" x14ac:dyDescent="0.2">
      <c r="D746" s="11"/>
    </row>
    <row r="747" spans="4:4" customFormat="1" x14ac:dyDescent="0.2">
      <c r="D747" s="11"/>
    </row>
    <row r="748" spans="4:4" customFormat="1" x14ac:dyDescent="0.2">
      <c r="D748" s="11"/>
    </row>
    <row r="749" spans="4:4" customFormat="1" x14ac:dyDescent="0.2">
      <c r="D749" s="11"/>
    </row>
    <row r="750" spans="4:4" customFormat="1" x14ac:dyDescent="0.2">
      <c r="D750" s="11"/>
    </row>
    <row r="751" spans="4:4" customFormat="1" x14ac:dyDescent="0.2">
      <c r="D751" s="11"/>
    </row>
    <row r="752" spans="4:4" customFormat="1" x14ac:dyDescent="0.2">
      <c r="D752" s="11"/>
    </row>
    <row r="753" spans="4:4" customFormat="1" x14ac:dyDescent="0.2">
      <c r="D753" s="11"/>
    </row>
    <row r="754" spans="4:4" customFormat="1" x14ac:dyDescent="0.2">
      <c r="D754" s="11"/>
    </row>
    <row r="755" spans="4:4" customFormat="1" x14ac:dyDescent="0.2">
      <c r="D755" s="11"/>
    </row>
    <row r="756" spans="4:4" customFormat="1" x14ac:dyDescent="0.2">
      <c r="D756" s="11"/>
    </row>
    <row r="757" spans="4:4" customFormat="1" x14ac:dyDescent="0.2">
      <c r="D757" s="11"/>
    </row>
    <row r="758" spans="4:4" customFormat="1" x14ac:dyDescent="0.2">
      <c r="D758" s="11"/>
    </row>
    <row r="759" spans="4:4" customFormat="1" x14ac:dyDescent="0.2">
      <c r="D759" s="11"/>
    </row>
    <row r="760" spans="4:4" customFormat="1" x14ac:dyDescent="0.2">
      <c r="D760" s="11"/>
    </row>
    <row r="761" spans="4:4" customFormat="1" x14ac:dyDescent="0.2">
      <c r="D761" s="11"/>
    </row>
    <row r="762" spans="4:4" customFormat="1" x14ac:dyDescent="0.2">
      <c r="D762" s="11"/>
    </row>
    <row r="763" spans="4:4" customFormat="1" x14ac:dyDescent="0.2">
      <c r="D763" s="11"/>
    </row>
    <row r="764" spans="4:4" customFormat="1" x14ac:dyDescent="0.2">
      <c r="D764" s="11"/>
    </row>
    <row r="765" spans="4:4" customFormat="1" x14ac:dyDescent="0.2">
      <c r="D765" s="11"/>
    </row>
    <row r="766" spans="4:4" customFormat="1" x14ac:dyDescent="0.2">
      <c r="D766" s="11"/>
    </row>
    <row r="767" spans="4:4" customFormat="1" x14ac:dyDescent="0.2">
      <c r="D767" s="11"/>
    </row>
    <row r="768" spans="4:4" customFormat="1" x14ac:dyDescent="0.2">
      <c r="D768" s="11"/>
    </row>
    <row r="769" spans="4:4" customFormat="1" x14ac:dyDescent="0.2">
      <c r="D769" s="11"/>
    </row>
    <row r="770" spans="4:4" customFormat="1" x14ac:dyDescent="0.2">
      <c r="D770" s="11"/>
    </row>
    <row r="771" spans="4:4" customFormat="1" x14ac:dyDescent="0.2">
      <c r="D771" s="11"/>
    </row>
    <row r="772" spans="4:4" customFormat="1" x14ac:dyDescent="0.2">
      <c r="D772" s="11"/>
    </row>
    <row r="773" spans="4:4" customFormat="1" x14ac:dyDescent="0.2">
      <c r="D773" s="11"/>
    </row>
    <row r="774" spans="4:4" customFormat="1" x14ac:dyDescent="0.2">
      <c r="D774" s="11"/>
    </row>
    <row r="775" spans="4:4" customFormat="1" x14ac:dyDescent="0.2">
      <c r="D775" s="11"/>
    </row>
    <row r="776" spans="4:4" customFormat="1" x14ac:dyDescent="0.2">
      <c r="D776" s="11"/>
    </row>
    <row r="777" spans="4:4" customFormat="1" x14ac:dyDescent="0.2">
      <c r="D777" s="11"/>
    </row>
    <row r="778" spans="4:4" customFormat="1" x14ac:dyDescent="0.2">
      <c r="D778" s="11"/>
    </row>
    <row r="779" spans="4:4" customFormat="1" x14ac:dyDescent="0.2">
      <c r="D779" s="11"/>
    </row>
    <row r="780" spans="4:4" customFormat="1" x14ac:dyDescent="0.2">
      <c r="D780" s="11"/>
    </row>
    <row r="781" spans="4:4" customFormat="1" x14ac:dyDescent="0.2">
      <c r="D781" s="11"/>
    </row>
    <row r="782" spans="4:4" customFormat="1" x14ac:dyDescent="0.2">
      <c r="D782" s="11"/>
    </row>
    <row r="783" spans="4:4" customFormat="1" x14ac:dyDescent="0.2">
      <c r="D783" s="11"/>
    </row>
    <row r="784" spans="4:4" customFormat="1" x14ac:dyDescent="0.2">
      <c r="D784" s="11"/>
    </row>
    <row r="785" spans="4:4" customFormat="1" x14ac:dyDescent="0.2">
      <c r="D785" s="11"/>
    </row>
    <row r="786" spans="4:4" customFormat="1" x14ac:dyDescent="0.2">
      <c r="D786" s="11"/>
    </row>
    <row r="787" spans="4:4" customFormat="1" x14ac:dyDescent="0.2">
      <c r="D787" s="11"/>
    </row>
    <row r="788" spans="4:4" customFormat="1" x14ac:dyDescent="0.2">
      <c r="D788" s="11"/>
    </row>
    <row r="789" spans="4:4" customFormat="1" x14ac:dyDescent="0.2">
      <c r="D789" s="11"/>
    </row>
    <row r="790" spans="4:4" customFormat="1" x14ac:dyDescent="0.2">
      <c r="D790" s="11"/>
    </row>
    <row r="791" spans="4:4" customFormat="1" x14ac:dyDescent="0.2">
      <c r="D791" s="11"/>
    </row>
    <row r="792" spans="4:4" customFormat="1" x14ac:dyDescent="0.2">
      <c r="D792" s="11"/>
    </row>
    <row r="793" spans="4:4" customFormat="1" x14ac:dyDescent="0.2">
      <c r="D793" s="11"/>
    </row>
    <row r="794" spans="4:4" customFormat="1" x14ac:dyDescent="0.2">
      <c r="D794" s="11"/>
    </row>
    <row r="795" spans="4:4" customFormat="1" x14ac:dyDescent="0.2">
      <c r="D795" s="11"/>
    </row>
    <row r="796" spans="4:4" customFormat="1" x14ac:dyDescent="0.2">
      <c r="D796" s="11"/>
    </row>
    <row r="797" spans="4:4" customFormat="1" x14ac:dyDescent="0.2">
      <c r="D797" s="11"/>
    </row>
    <row r="798" spans="4:4" customFormat="1" x14ac:dyDescent="0.2">
      <c r="D798" s="11"/>
    </row>
    <row r="799" spans="4:4" customFormat="1" x14ac:dyDescent="0.2">
      <c r="D799" s="11"/>
    </row>
    <row r="800" spans="4:4" customFormat="1" x14ac:dyDescent="0.2">
      <c r="D800" s="11"/>
    </row>
    <row r="801" spans="4:4" customFormat="1" x14ac:dyDescent="0.2">
      <c r="D801" s="11"/>
    </row>
    <row r="802" spans="4:4" customFormat="1" x14ac:dyDescent="0.2">
      <c r="D802" s="11"/>
    </row>
    <row r="803" spans="4:4" customFormat="1" x14ac:dyDescent="0.2">
      <c r="D803" s="11"/>
    </row>
    <row r="804" spans="4:4" customFormat="1" x14ac:dyDescent="0.2">
      <c r="D804" s="11"/>
    </row>
    <row r="805" spans="4:4" customFormat="1" x14ac:dyDescent="0.2">
      <c r="D805" s="11"/>
    </row>
    <row r="806" spans="4:4" customFormat="1" x14ac:dyDescent="0.2">
      <c r="D806" s="11"/>
    </row>
    <row r="807" spans="4:4" customFormat="1" x14ac:dyDescent="0.2">
      <c r="D807" s="11"/>
    </row>
    <row r="808" spans="4:4" customFormat="1" x14ac:dyDescent="0.2">
      <c r="D808" s="11"/>
    </row>
    <row r="809" spans="4:4" customFormat="1" x14ac:dyDescent="0.2">
      <c r="D809" s="11"/>
    </row>
    <row r="810" spans="4:4" customFormat="1" x14ac:dyDescent="0.2">
      <c r="D810" s="11"/>
    </row>
    <row r="811" spans="4:4" customFormat="1" x14ac:dyDescent="0.2">
      <c r="D811" s="11"/>
    </row>
    <row r="812" spans="4:4" customFormat="1" x14ac:dyDescent="0.2">
      <c r="D812" s="11"/>
    </row>
    <row r="813" spans="4:4" customFormat="1" x14ac:dyDescent="0.2">
      <c r="D813" s="11"/>
    </row>
    <row r="814" spans="4:4" customFormat="1" x14ac:dyDescent="0.2">
      <c r="D814" s="11"/>
    </row>
    <row r="815" spans="4:4" customFormat="1" x14ac:dyDescent="0.2">
      <c r="D815" s="11"/>
    </row>
    <row r="816" spans="4:4" customFormat="1" x14ac:dyDescent="0.2">
      <c r="D816" s="11"/>
    </row>
    <row r="817" spans="4:4" customFormat="1" x14ac:dyDescent="0.2">
      <c r="D817" s="11"/>
    </row>
    <row r="818" spans="4:4" customFormat="1" x14ac:dyDescent="0.2">
      <c r="D818" s="11"/>
    </row>
    <row r="819" spans="4:4" customFormat="1" x14ac:dyDescent="0.2">
      <c r="D819" s="11"/>
    </row>
    <row r="820" spans="4:4" customFormat="1" x14ac:dyDescent="0.2">
      <c r="D820" s="11"/>
    </row>
    <row r="821" spans="4:4" customFormat="1" x14ac:dyDescent="0.2">
      <c r="D821" s="11"/>
    </row>
    <row r="822" spans="4:4" customFormat="1" x14ac:dyDescent="0.2">
      <c r="D822" s="11"/>
    </row>
    <row r="823" spans="4:4" customFormat="1" x14ac:dyDescent="0.2">
      <c r="D823" s="11"/>
    </row>
    <row r="824" spans="4:4" customFormat="1" x14ac:dyDescent="0.2">
      <c r="D824" s="11"/>
    </row>
    <row r="825" spans="4:4" customFormat="1" x14ac:dyDescent="0.2">
      <c r="D825" s="11"/>
    </row>
    <row r="826" spans="4:4" customFormat="1" x14ac:dyDescent="0.2">
      <c r="D826" s="11"/>
    </row>
    <row r="827" spans="4:4" customFormat="1" x14ac:dyDescent="0.2">
      <c r="D827" s="11"/>
    </row>
    <row r="828" spans="4:4" customFormat="1" x14ac:dyDescent="0.2">
      <c r="D828" s="11"/>
    </row>
    <row r="829" spans="4:4" customFormat="1" x14ac:dyDescent="0.2">
      <c r="D829" s="11"/>
    </row>
    <row r="830" spans="4:4" customFormat="1" x14ac:dyDescent="0.2">
      <c r="D830" s="11"/>
    </row>
    <row r="831" spans="4:4" customFormat="1" x14ac:dyDescent="0.2">
      <c r="D831" s="11"/>
    </row>
    <row r="832" spans="4:4" customFormat="1" x14ac:dyDescent="0.2">
      <c r="D832" s="11"/>
    </row>
    <row r="833" spans="4:4" customFormat="1" x14ac:dyDescent="0.2">
      <c r="D833" s="11"/>
    </row>
    <row r="834" spans="4:4" customFormat="1" x14ac:dyDescent="0.2">
      <c r="D834" s="11"/>
    </row>
    <row r="835" spans="4:4" customFormat="1" x14ac:dyDescent="0.2">
      <c r="D835" s="11"/>
    </row>
    <row r="836" spans="4:4" customFormat="1" x14ac:dyDescent="0.2">
      <c r="D836" s="11"/>
    </row>
    <row r="837" spans="4:4" customFormat="1" x14ac:dyDescent="0.2">
      <c r="D837" s="11"/>
    </row>
    <row r="838" spans="4:4" customFormat="1" x14ac:dyDescent="0.2">
      <c r="D838" s="11"/>
    </row>
    <row r="839" spans="4:4" customFormat="1" x14ac:dyDescent="0.2">
      <c r="D839" s="11"/>
    </row>
    <row r="840" spans="4:4" customFormat="1" x14ac:dyDescent="0.2">
      <c r="D840" s="11"/>
    </row>
    <row r="841" spans="4:4" customFormat="1" x14ac:dyDescent="0.2">
      <c r="D841" s="11"/>
    </row>
    <row r="842" spans="4:4" customFormat="1" x14ac:dyDescent="0.2">
      <c r="D842" s="11"/>
    </row>
    <row r="843" spans="4:4" customFormat="1" x14ac:dyDescent="0.2">
      <c r="D843" s="11"/>
    </row>
    <row r="844" spans="4:4" customFormat="1" x14ac:dyDescent="0.2">
      <c r="D844" s="11"/>
    </row>
    <row r="845" spans="4:4" customFormat="1" x14ac:dyDescent="0.2">
      <c r="D845" s="11"/>
    </row>
    <row r="846" spans="4:4" customFormat="1" x14ac:dyDescent="0.2">
      <c r="D846" s="11"/>
    </row>
    <row r="847" spans="4:4" customFormat="1" x14ac:dyDescent="0.2">
      <c r="D847" s="11"/>
    </row>
    <row r="848" spans="4:4" customFormat="1" x14ac:dyDescent="0.2">
      <c r="D848" s="11"/>
    </row>
    <row r="849" spans="4:4" customFormat="1" x14ac:dyDescent="0.2">
      <c r="D849" s="11"/>
    </row>
    <row r="850" spans="4:4" customFormat="1" x14ac:dyDescent="0.2">
      <c r="D850" s="11"/>
    </row>
    <row r="851" spans="4:4" customFormat="1" x14ac:dyDescent="0.2">
      <c r="D851" s="11"/>
    </row>
    <row r="852" spans="4:4" customFormat="1" x14ac:dyDescent="0.2">
      <c r="D852" s="11"/>
    </row>
    <row r="853" spans="4:4" customFormat="1" x14ac:dyDescent="0.2">
      <c r="D853" s="11"/>
    </row>
    <row r="854" spans="4:4" customFormat="1" x14ac:dyDescent="0.2">
      <c r="D854" s="11"/>
    </row>
    <row r="855" spans="4:4" customFormat="1" x14ac:dyDescent="0.2">
      <c r="D855" s="11"/>
    </row>
    <row r="856" spans="4:4" customFormat="1" x14ac:dyDescent="0.2">
      <c r="D856" s="11"/>
    </row>
    <row r="857" spans="4:4" customFormat="1" x14ac:dyDescent="0.2">
      <c r="D857" s="11"/>
    </row>
    <row r="858" spans="4:4" customFormat="1" x14ac:dyDescent="0.2">
      <c r="D858" s="11"/>
    </row>
    <row r="859" spans="4:4" customFormat="1" x14ac:dyDescent="0.2">
      <c r="D859" s="11"/>
    </row>
    <row r="860" spans="4:4" customFormat="1" x14ac:dyDescent="0.2">
      <c r="D860" s="11"/>
    </row>
    <row r="861" spans="4:4" customFormat="1" x14ac:dyDescent="0.2">
      <c r="D861" s="11"/>
    </row>
    <row r="862" spans="4:4" customFormat="1" x14ac:dyDescent="0.2">
      <c r="D862" s="11"/>
    </row>
    <row r="863" spans="4:4" customFormat="1" x14ac:dyDescent="0.2">
      <c r="D863" s="11"/>
    </row>
    <row r="864" spans="4:4" customFormat="1" x14ac:dyDescent="0.2">
      <c r="D864" s="11"/>
    </row>
    <row r="865" spans="4:4" customFormat="1" x14ac:dyDescent="0.2">
      <c r="D865" s="11"/>
    </row>
    <row r="866" spans="4:4" customFormat="1" x14ac:dyDescent="0.2">
      <c r="D866" s="11"/>
    </row>
    <row r="867" spans="4:4" customFormat="1" x14ac:dyDescent="0.2">
      <c r="D867" s="11"/>
    </row>
    <row r="868" spans="4:4" customFormat="1" x14ac:dyDescent="0.2">
      <c r="D868" s="11"/>
    </row>
    <row r="869" spans="4:4" customFormat="1" x14ac:dyDescent="0.2">
      <c r="D869" s="11"/>
    </row>
    <row r="870" spans="4:4" customFormat="1" x14ac:dyDescent="0.2">
      <c r="D870" s="11"/>
    </row>
    <row r="871" spans="4:4" customFormat="1" x14ac:dyDescent="0.2">
      <c r="D871" s="11"/>
    </row>
    <row r="872" spans="4:4" customFormat="1" x14ac:dyDescent="0.2">
      <c r="D872" s="11"/>
    </row>
    <row r="873" spans="4:4" customFormat="1" x14ac:dyDescent="0.2">
      <c r="D873" s="11"/>
    </row>
    <row r="874" spans="4:4" customFormat="1" x14ac:dyDescent="0.2">
      <c r="D874" s="11"/>
    </row>
    <row r="875" spans="4:4" customFormat="1" x14ac:dyDescent="0.2">
      <c r="D875" s="11"/>
    </row>
    <row r="876" spans="4:4" customFormat="1" x14ac:dyDescent="0.2">
      <c r="D876" s="11"/>
    </row>
    <row r="877" spans="4:4" customFormat="1" x14ac:dyDescent="0.2">
      <c r="D877" s="11"/>
    </row>
    <row r="878" spans="4:4" customFormat="1" x14ac:dyDescent="0.2">
      <c r="D878" s="11"/>
    </row>
    <row r="879" spans="4:4" customFormat="1" x14ac:dyDescent="0.2">
      <c r="D879" s="11"/>
    </row>
    <row r="880" spans="4:4" customFormat="1" x14ac:dyDescent="0.2">
      <c r="D880" s="11"/>
    </row>
    <row r="881" spans="4:4" customFormat="1" x14ac:dyDescent="0.2">
      <c r="D881" s="11"/>
    </row>
    <row r="882" spans="4:4" customFormat="1" x14ac:dyDescent="0.2">
      <c r="D882" s="11"/>
    </row>
    <row r="883" spans="4:4" customFormat="1" x14ac:dyDescent="0.2">
      <c r="D883" s="11"/>
    </row>
    <row r="884" spans="4:4" customFormat="1" x14ac:dyDescent="0.2">
      <c r="D884" s="11"/>
    </row>
    <row r="885" spans="4:4" customFormat="1" x14ac:dyDescent="0.2">
      <c r="D885" s="11"/>
    </row>
    <row r="886" spans="4:4" customFormat="1" x14ac:dyDescent="0.2">
      <c r="D886" s="11"/>
    </row>
    <row r="887" spans="4:4" customFormat="1" x14ac:dyDescent="0.2">
      <c r="D887" s="11"/>
    </row>
    <row r="888" spans="4:4" customFormat="1" x14ac:dyDescent="0.2">
      <c r="D888" s="11"/>
    </row>
    <row r="889" spans="4:4" customFormat="1" x14ac:dyDescent="0.2">
      <c r="D889" s="11"/>
    </row>
    <row r="890" spans="4:4" customFormat="1" x14ac:dyDescent="0.2">
      <c r="D890" s="11"/>
    </row>
    <row r="891" spans="4:4" customFormat="1" x14ac:dyDescent="0.2">
      <c r="D891" s="11"/>
    </row>
    <row r="892" spans="4:4" customFormat="1" x14ac:dyDescent="0.2">
      <c r="D892" s="11"/>
    </row>
    <row r="893" spans="4:4" customFormat="1" x14ac:dyDescent="0.2">
      <c r="D893" s="11"/>
    </row>
    <row r="894" spans="4:4" customFormat="1" x14ac:dyDescent="0.2">
      <c r="D894" s="11"/>
    </row>
    <row r="895" spans="4:4" customFormat="1" x14ac:dyDescent="0.2">
      <c r="D895" s="11"/>
    </row>
    <row r="896" spans="4:4" customFormat="1" x14ac:dyDescent="0.2">
      <c r="D896" s="11"/>
    </row>
    <row r="897" spans="4:4" customFormat="1" x14ac:dyDescent="0.2">
      <c r="D897" s="11"/>
    </row>
    <row r="898" spans="4:4" customFormat="1" x14ac:dyDescent="0.2">
      <c r="D898" s="11"/>
    </row>
    <row r="899" spans="4:4" customFormat="1" x14ac:dyDescent="0.2">
      <c r="D899" s="11"/>
    </row>
    <row r="900" spans="4:4" customFormat="1" x14ac:dyDescent="0.2">
      <c r="D900" s="11"/>
    </row>
    <row r="901" spans="4:4" customFormat="1" x14ac:dyDescent="0.2">
      <c r="D901" s="11"/>
    </row>
    <row r="902" spans="4:4" customFormat="1" x14ac:dyDescent="0.2">
      <c r="D902" s="11"/>
    </row>
    <row r="903" spans="4:4" customFormat="1" x14ac:dyDescent="0.2">
      <c r="D903" s="11"/>
    </row>
    <row r="904" spans="4:4" customFormat="1" x14ac:dyDescent="0.2">
      <c r="D904" s="11"/>
    </row>
    <row r="905" spans="4:4" customFormat="1" x14ac:dyDescent="0.2">
      <c r="D905" s="11"/>
    </row>
    <row r="906" spans="4:4" customFormat="1" x14ac:dyDescent="0.2">
      <c r="D906" s="11"/>
    </row>
    <row r="907" spans="4:4" customFormat="1" x14ac:dyDescent="0.2">
      <c r="D907" s="11"/>
    </row>
    <row r="908" spans="4:4" customFormat="1" x14ac:dyDescent="0.2">
      <c r="D908" s="11"/>
    </row>
    <row r="909" spans="4:4" customFormat="1" x14ac:dyDescent="0.2">
      <c r="D909" s="11"/>
    </row>
    <row r="910" spans="4:4" customFormat="1" x14ac:dyDescent="0.2">
      <c r="D910" s="11"/>
    </row>
    <row r="911" spans="4:4" customFormat="1" x14ac:dyDescent="0.2">
      <c r="D911" s="11"/>
    </row>
    <row r="912" spans="4:4" customFormat="1" x14ac:dyDescent="0.2">
      <c r="D912" s="11"/>
    </row>
    <row r="913" spans="4:4" customFormat="1" x14ac:dyDescent="0.2">
      <c r="D913" s="11"/>
    </row>
    <row r="914" spans="4:4" customFormat="1" x14ac:dyDescent="0.2">
      <c r="D914" s="11"/>
    </row>
    <row r="915" spans="4:4" customFormat="1" x14ac:dyDescent="0.2">
      <c r="D915" s="11"/>
    </row>
    <row r="916" spans="4:4" customFormat="1" x14ac:dyDescent="0.2">
      <c r="D916" s="11"/>
    </row>
    <row r="917" spans="4:4" customFormat="1" x14ac:dyDescent="0.2">
      <c r="D917" s="11"/>
    </row>
    <row r="918" spans="4:4" customFormat="1" x14ac:dyDescent="0.2">
      <c r="D918" s="11"/>
    </row>
    <row r="919" spans="4:4" customFormat="1" x14ac:dyDescent="0.2">
      <c r="D919" s="11"/>
    </row>
    <row r="920" spans="4:4" customFormat="1" x14ac:dyDescent="0.2">
      <c r="D920" s="11"/>
    </row>
    <row r="921" spans="4:4" customFormat="1" x14ac:dyDescent="0.2">
      <c r="D921" s="11"/>
    </row>
    <row r="922" spans="4:4" customFormat="1" x14ac:dyDescent="0.2">
      <c r="D922" s="11"/>
    </row>
    <row r="923" spans="4:4" customFormat="1" x14ac:dyDescent="0.2">
      <c r="D923" s="11"/>
    </row>
    <row r="924" spans="4:4" customFormat="1" x14ac:dyDescent="0.2">
      <c r="D924" s="11"/>
    </row>
    <row r="925" spans="4:4" customFormat="1" x14ac:dyDescent="0.2">
      <c r="D925" s="11"/>
    </row>
    <row r="926" spans="4:4" customFormat="1" x14ac:dyDescent="0.2">
      <c r="D926" s="11"/>
    </row>
    <row r="927" spans="4:4" customFormat="1" x14ac:dyDescent="0.2">
      <c r="D927" s="11"/>
    </row>
    <row r="928" spans="4:4" customFormat="1" x14ac:dyDescent="0.2">
      <c r="D928" s="11"/>
    </row>
    <row r="929" spans="4:4" customFormat="1" x14ac:dyDescent="0.2">
      <c r="D929" s="11"/>
    </row>
    <row r="930" spans="4:4" customFormat="1" x14ac:dyDescent="0.2">
      <c r="D930" s="11"/>
    </row>
    <row r="931" spans="4:4" customFormat="1" x14ac:dyDescent="0.2">
      <c r="D931" s="11"/>
    </row>
    <row r="932" spans="4:4" customFormat="1" x14ac:dyDescent="0.2">
      <c r="D932" s="11"/>
    </row>
    <row r="933" spans="4:4" customFormat="1" x14ac:dyDescent="0.2">
      <c r="D933" s="11"/>
    </row>
    <row r="934" spans="4:4" customFormat="1" x14ac:dyDescent="0.2">
      <c r="D934" s="11"/>
    </row>
    <row r="935" spans="4:4" customFormat="1" x14ac:dyDescent="0.2">
      <c r="D935" s="11"/>
    </row>
    <row r="936" spans="4:4" customFormat="1" x14ac:dyDescent="0.2">
      <c r="D936" s="11"/>
    </row>
    <row r="937" spans="4:4" customFormat="1" x14ac:dyDescent="0.2">
      <c r="D937" s="11"/>
    </row>
    <row r="938" spans="4:4" customFormat="1" x14ac:dyDescent="0.2">
      <c r="D938" s="11"/>
    </row>
    <row r="939" spans="4:4" customFormat="1" x14ac:dyDescent="0.2">
      <c r="D939" s="11"/>
    </row>
    <row r="940" spans="4:4" customFormat="1" x14ac:dyDescent="0.2">
      <c r="D940" s="11"/>
    </row>
    <row r="941" spans="4:4" customFormat="1" x14ac:dyDescent="0.2">
      <c r="D941" s="11"/>
    </row>
    <row r="942" spans="4:4" customFormat="1" x14ac:dyDescent="0.2">
      <c r="D942" s="11"/>
    </row>
    <row r="943" spans="4:4" customFormat="1" x14ac:dyDescent="0.2">
      <c r="D943" s="11"/>
    </row>
    <row r="944" spans="4:4" customFormat="1" x14ac:dyDescent="0.2">
      <c r="D944" s="11"/>
    </row>
    <row r="945" spans="4:4" customFormat="1" x14ac:dyDescent="0.2">
      <c r="D945" s="11"/>
    </row>
    <row r="946" spans="4:4" customFormat="1" x14ac:dyDescent="0.2">
      <c r="D946" s="11"/>
    </row>
    <row r="947" spans="4:4" customFormat="1" x14ac:dyDescent="0.2">
      <c r="D947" s="11"/>
    </row>
    <row r="948" spans="4:4" customFormat="1" x14ac:dyDescent="0.2">
      <c r="D948" s="11"/>
    </row>
    <row r="949" spans="4:4" customFormat="1" x14ac:dyDescent="0.2">
      <c r="D949" s="11"/>
    </row>
    <row r="950" spans="4:4" customFormat="1" x14ac:dyDescent="0.2">
      <c r="D950" s="11"/>
    </row>
    <row r="951" spans="4:4" customFormat="1" x14ac:dyDescent="0.2">
      <c r="D951" s="11"/>
    </row>
    <row r="952" spans="4:4" customFormat="1" x14ac:dyDescent="0.2">
      <c r="D952" s="11"/>
    </row>
    <row r="953" spans="4:4" customFormat="1" x14ac:dyDescent="0.2">
      <c r="D953" s="11"/>
    </row>
    <row r="954" spans="4:4" customFormat="1" x14ac:dyDescent="0.2">
      <c r="D954" s="11"/>
    </row>
    <row r="955" spans="4:4" customFormat="1" x14ac:dyDescent="0.2">
      <c r="D955" s="11"/>
    </row>
    <row r="956" spans="4:4" customFormat="1" x14ac:dyDescent="0.2">
      <c r="D956" s="11"/>
    </row>
    <row r="957" spans="4:4" customFormat="1" x14ac:dyDescent="0.2">
      <c r="D957" s="11"/>
    </row>
    <row r="958" spans="4:4" customFormat="1" x14ac:dyDescent="0.2">
      <c r="D958" s="11"/>
    </row>
    <row r="959" spans="4:4" customFormat="1" x14ac:dyDescent="0.2">
      <c r="D959" s="11"/>
    </row>
    <row r="960" spans="4:4" customFormat="1" x14ac:dyDescent="0.2">
      <c r="D960" s="11"/>
    </row>
    <row r="961" spans="4:4" customFormat="1" x14ac:dyDescent="0.2">
      <c r="D961" s="11"/>
    </row>
    <row r="962" spans="4:4" customFormat="1" x14ac:dyDescent="0.2">
      <c r="D962" s="11"/>
    </row>
    <row r="963" spans="4:4" customFormat="1" x14ac:dyDescent="0.2">
      <c r="D963" s="11"/>
    </row>
    <row r="964" spans="4:4" customFormat="1" x14ac:dyDescent="0.2">
      <c r="D964" s="11"/>
    </row>
    <row r="965" spans="4:4" customFormat="1" x14ac:dyDescent="0.2">
      <c r="D965" s="11"/>
    </row>
    <row r="966" spans="4:4" customFormat="1" x14ac:dyDescent="0.2">
      <c r="D966" s="11"/>
    </row>
    <row r="967" spans="4:4" customFormat="1" x14ac:dyDescent="0.2">
      <c r="D967" s="11"/>
    </row>
    <row r="968" spans="4:4" customFormat="1" x14ac:dyDescent="0.2">
      <c r="D968" s="11"/>
    </row>
    <row r="969" spans="4:4" customFormat="1" x14ac:dyDescent="0.2">
      <c r="D969" s="11"/>
    </row>
    <row r="970" spans="4:4" customFormat="1" x14ac:dyDescent="0.2">
      <c r="D970" s="11"/>
    </row>
    <row r="971" spans="4:4" customFormat="1" x14ac:dyDescent="0.2">
      <c r="D971" s="11"/>
    </row>
    <row r="972" spans="4:4" customFormat="1" x14ac:dyDescent="0.2">
      <c r="D972" s="11"/>
    </row>
    <row r="973" spans="4:4" customFormat="1" x14ac:dyDescent="0.2">
      <c r="D973" s="11"/>
    </row>
    <row r="974" spans="4:4" customFormat="1" x14ac:dyDescent="0.2">
      <c r="D974" s="11"/>
    </row>
    <row r="975" spans="4:4" customFormat="1" x14ac:dyDescent="0.2">
      <c r="D975" s="11"/>
    </row>
    <row r="976" spans="4:4" customFormat="1" x14ac:dyDescent="0.2">
      <c r="D976" s="11"/>
    </row>
    <row r="977" spans="4:4" customFormat="1" x14ac:dyDescent="0.2">
      <c r="D977" s="11"/>
    </row>
    <row r="978" spans="4:4" customFormat="1" x14ac:dyDescent="0.2">
      <c r="D978" s="11"/>
    </row>
    <row r="979" spans="4:4" customFormat="1" x14ac:dyDescent="0.2">
      <c r="D979" s="11"/>
    </row>
    <row r="980" spans="4:4" customFormat="1" x14ac:dyDescent="0.2">
      <c r="D980" s="11"/>
    </row>
    <row r="981" spans="4:4" customFormat="1" x14ac:dyDescent="0.2">
      <c r="D981" s="11"/>
    </row>
    <row r="982" spans="4:4" customFormat="1" x14ac:dyDescent="0.2">
      <c r="D982" s="11"/>
    </row>
    <row r="983" spans="4:4" customFormat="1" x14ac:dyDescent="0.2">
      <c r="D983" s="11"/>
    </row>
    <row r="984" spans="4:4" customFormat="1" x14ac:dyDescent="0.2">
      <c r="D984" s="11"/>
    </row>
    <row r="985" spans="4:4" customFormat="1" x14ac:dyDescent="0.2">
      <c r="D985" s="11"/>
    </row>
    <row r="986" spans="4:4" customFormat="1" x14ac:dyDescent="0.2">
      <c r="D986" s="11"/>
    </row>
    <row r="987" spans="4:4" customFormat="1" x14ac:dyDescent="0.2">
      <c r="D987" s="11"/>
    </row>
    <row r="988" spans="4:4" customFormat="1" x14ac:dyDescent="0.2">
      <c r="D988" s="11"/>
    </row>
    <row r="989" spans="4:4" customFormat="1" x14ac:dyDescent="0.2">
      <c r="D989" s="11"/>
    </row>
    <row r="990" spans="4:4" customFormat="1" x14ac:dyDescent="0.2">
      <c r="D990" s="11"/>
    </row>
    <row r="991" spans="4:4" customFormat="1" x14ac:dyDescent="0.2">
      <c r="D991" s="11"/>
    </row>
    <row r="992" spans="4:4" customFormat="1" x14ac:dyDescent="0.2">
      <c r="D992" s="11"/>
    </row>
    <row r="993" spans="4:4" customFormat="1" x14ac:dyDescent="0.2">
      <c r="D993" s="11"/>
    </row>
    <row r="994" spans="4:4" customFormat="1" x14ac:dyDescent="0.2">
      <c r="D994" s="11"/>
    </row>
    <row r="995" spans="4:4" customFormat="1" x14ac:dyDescent="0.2">
      <c r="D995" s="11"/>
    </row>
    <row r="996" spans="4:4" customFormat="1" x14ac:dyDescent="0.2">
      <c r="D996" s="11"/>
    </row>
    <row r="997" spans="4:4" customFormat="1" x14ac:dyDescent="0.2">
      <c r="D997" s="11"/>
    </row>
    <row r="998" spans="4:4" customFormat="1" x14ac:dyDescent="0.2">
      <c r="D998" s="11"/>
    </row>
    <row r="999" spans="4:4" customFormat="1" x14ac:dyDescent="0.2">
      <c r="D999" s="11"/>
    </row>
    <row r="1000" spans="4:4" customFormat="1" x14ac:dyDescent="0.2">
      <c r="D1000" s="11"/>
    </row>
    <row r="1001" spans="4:4" customFormat="1" x14ac:dyDescent="0.2">
      <c r="D1001" s="11"/>
    </row>
    <row r="1002" spans="4:4" customFormat="1" x14ac:dyDescent="0.2">
      <c r="D1002" s="11"/>
    </row>
    <row r="1003" spans="4:4" customFormat="1" x14ac:dyDescent="0.2">
      <c r="D1003" s="11"/>
    </row>
    <row r="1004" spans="4:4" customFormat="1" x14ac:dyDescent="0.2">
      <c r="D1004" s="11"/>
    </row>
    <row r="1005" spans="4:4" customFormat="1" x14ac:dyDescent="0.2">
      <c r="D1005" s="11"/>
    </row>
    <row r="1006" spans="4:4" customFormat="1" x14ac:dyDescent="0.2">
      <c r="D1006" s="11"/>
    </row>
    <row r="1007" spans="4:4" customFormat="1" x14ac:dyDescent="0.2">
      <c r="D1007" s="11"/>
    </row>
    <row r="1008" spans="4:4" customFormat="1" x14ac:dyDescent="0.2">
      <c r="D1008" s="11"/>
    </row>
    <row r="1009" spans="4:4" customFormat="1" x14ac:dyDescent="0.2">
      <c r="D1009" s="11"/>
    </row>
    <row r="1010" spans="4:4" customFormat="1" x14ac:dyDescent="0.2">
      <c r="D1010" s="11"/>
    </row>
    <row r="1011" spans="4:4" customFormat="1" x14ac:dyDescent="0.2">
      <c r="D1011" s="11"/>
    </row>
    <row r="1012" spans="4:4" customFormat="1" x14ac:dyDescent="0.2">
      <c r="D1012" s="11"/>
    </row>
    <row r="1013" spans="4:4" customFormat="1" x14ac:dyDescent="0.2">
      <c r="D1013" s="11"/>
    </row>
    <row r="1014" spans="4:4" customFormat="1" x14ac:dyDescent="0.2">
      <c r="D1014" s="11"/>
    </row>
    <row r="1015" spans="4:4" customFormat="1" x14ac:dyDescent="0.2">
      <c r="D1015" s="11"/>
    </row>
    <row r="1016" spans="4:4" customFormat="1" x14ac:dyDescent="0.2">
      <c r="D1016" s="11"/>
    </row>
    <row r="1017" spans="4:4" customFormat="1" x14ac:dyDescent="0.2">
      <c r="D1017" s="11"/>
    </row>
    <row r="1018" spans="4:4" customFormat="1" x14ac:dyDescent="0.2">
      <c r="D1018" s="11"/>
    </row>
    <row r="1019" spans="4:4" customFormat="1" x14ac:dyDescent="0.2">
      <c r="D1019" s="11"/>
    </row>
    <row r="1020" spans="4:4" customFormat="1" x14ac:dyDescent="0.2">
      <c r="D1020" s="11"/>
    </row>
    <row r="1021" spans="4:4" customFormat="1" x14ac:dyDescent="0.2">
      <c r="D1021" s="11"/>
    </row>
    <row r="1022" spans="4:4" customFormat="1" x14ac:dyDescent="0.2">
      <c r="D1022" s="11"/>
    </row>
    <row r="1023" spans="4:4" customFormat="1" x14ac:dyDescent="0.2">
      <c r="D1023" s="11"/>
    </row>
    <row r="1024" spans="4:4" customFormat="1" x14ac:dyDescent="0.2">
      <c r="D1024" s="11"/>
    </row>
    <row r="1025" spans="4:4" customFormat="1" x14ac:dyDescent="0.2">
      <c r="D1025" s="11"/>
    </row>
    <row r="1026" spans="4:4" customFormat="1" x14ac:dyDescent="0.2">
      <c r="D1026" s="11"/>
    </row>
    <row r="1027" spans="4:4" customFormat="1" x14ac:dyDescent="0.2">
      <c r="D1027" s="11"/>
    </row>
    <row r="1028" spans="4:4" customFormat="1" x14ac:dyDescent="0.2">
      <c r="D1028" s="11"/>
    </row>
    <row r="1029" spans="4:4" customFormat="1" x14ac:dyDescent="0.2">
      <c r="D1029" s="11"/>
    </row>
    <row r="1030" spans="4:4" customFormat="1" x14ac:dyDescent="0.2">
      <c r="D1030" s="11"/>
    </row>
    <row r="1031" spans="4:4" customFormat="1" x14ac:dyDescent="0.2">
      <c r="D1031" s="11"/>
    </row>
    <row r="1032" spans="4:4" customFormat="1" x14ac:dyDescent="0.2">
      <c r="D1032" s="11"/>
    </row>
    <row r="1033" spans="4:4" customFormat="1" x14ac:dyDescent="0.2">
      <c r="D1033" s="11"/>
    </row>
    <row r="1034" spans="4:4" customFormat="1" x14ac:dyDescent="0.2">
      <c r="D1034" s="11"/>
    </row>
    <row r="1035" spans="4:4" customFormat="1" x14ac:dyDescent="0.2">
      <c r="D1035" s="11"/>
    </row>
    <row r="1036" spans="4:4" customFormat="1" x14ac:dyDescent="0.2">
      <c r="D1036" s="11"/>
    </row>
    <row r="1037" spans="4:4" customFormat="1" x14ac:dyDescent="0.2">
      <c r="D1037" s="11"/>
    </row>
    <row r="1038" spans="4:4" customFormat="1" x14ac:dyDescent="0.2">
      <c r="D1038" s="11"/>
    </row>
    <row r="1039" spans="4:4" customFormat="1" x14ac:dyDescent="0.2">
      <c r="D1039" s="11"/>
    </row>
    <row r="1040" spans="4:4" customFormat="1" x14ac:dyDescent="0.2">
      <c r="D1040" s="11"/>
    </row>
    <row r="1041" spans="4:4" customFormat="1" x14ac:dyDescent="0.2">
      <c r="D1041" s="11"/>
    </row>
    <row r="1042" spans="4:4" customFormat="1" x14ac:dyDescent="0.2">
      <c r="D1042" s="11"/>
    </row>
    <row r="1043" spans="4:4" customFormat="1" x14ac:dyDescent="0.2">
      <c r="D1043" s="11"/>
    </row>
    <row r="1044" spans="4:4" customFormat="1" x14ac:dyDescent="0.2">
      <c r="D1044" s="11"/>
    </row>
    <row r="1045" spans="4:4" customFormat="1" x14ac:dyDescent="0.2">
      <c r="D1045" s="11"/>
    </row>
    <row r="1046" spans="4:4" customFormat="1" x14ac:dyDescent="0.2">
      <c r="D1046" s="11"/>
    </row>
    <row r="1047" spans="4:4" customFormat="1" x14ac:dyDescent="0.2">
      <c r="D1047" s="11"/>
    </row>
    <row r="1048" spans="4:4" customFormat="1" x14ac:dyDescent="0.2">
      <c r="D1048" s="11"/>
    </row>
    <row r="1049" spans="4:4" customFormat="1" x14ac:dyDescent="0.2">
      <c r="D1049" s="11"/>
    </row>
    <row r="1050" spans="4:4" customFormat="1" x14ac:dyDescent="0.2">
      <c r="D1050" s="11"/>
    </row>
    <row r="1051" spans="4:4" customFormat="1" x14ac:dyDescent="0.2">
      <c r="D1051" s="11"/>
    </row>
    <row r="1052" spans="4:4" customFormat="1" x14ac:dyDescent="0.2">
      <c r="D1052" s="11"/>
    </row>
    <row r="1053" spans="4:4" customFormat="1" x14ac:dyDescent="0.2">
      <c r="D1053" s="11"/>
    </row>
    <row r="1054" spans="4:4" customFormat="1" x14ac:dyDescent="0.2">
      <c r="D1054" s="11"/>
    </row>
    <row r="1055" spans="4:4" customFormat="1" x14ac:dyDescent="0.2">
      <c r="D1055" s="11"/>
    </row>
    <row r="1056" spans="4:4" customFormat="1" x14ac:dyDescent="0.2">
      <c r="D1056" s="11"/>
    </row>
    <row r="1057" spans="4:4" customFormat="1" x14ac:dyDescent="0.2">
      <c r="D1057" s="11"/>
    </row>
    <row r="1058" spans="4:4" customFormat="1" x14ac:dyDescent="0.2">
      <c r="D1058" s="11"/>
    </row>
    <row r="1059" spans="4:4" customFormat="1" x14ac:dyDescent="0.2">
      <c r="D1059" s="11"/>
    </row>
    <row r="1060" spans="4:4" customFormat="1" x14ac:dyDescent="0.2">
      <c r="D1060" s="11"/>
    </row>
    <row r="1061" spans="4:4" customFormat="1" x14ac:dyDescent="0.2">
      <c r="D1061" s="11"/>
    </row>
    <row r="1062" spans="4:4" customFormat="1" x14ac:dyDescent="0.2">
      <c r="D1062" s="11"/>
    </row>
    <row r="1063" spans="4:4" customFormat="1" x14ac:dyDescent="0.2">
      <c r="D1063" s="11"/>
    </row>
    <row r="1064" spans="4:4" customFormat="1" x14ac:dyDescent="0.2">
      <c r="D1064" s="11"/>
    </row>
    <row r="1065" spans="4:4" customFormat="1" x14ac:dyDescent="0.2">
      <c r="D1065" s="11"/>
    </row>
    <row r="1066" spans="4:4" customFormat="1" x14ac:dyDescent="0.2">
      <c r="D1066" s="11"/>
    </row>
    <row r="1067" spans="4:4" customFormat="1" x14ac:dyDescent="0.2">
      <c r="D1067" s="11"/>
    </row>
    <row r="1068" spans="4:4" customFormat="1" x14ac:dyDescent="0.2">
      <c r="D1068" s="11"/>
    </row>
    <row r="1069" spans="4:4" customFormat="1" x14ac:dyDescent="0.2">
      <c r="D1069" s="11"/>
    </row>
    <row r="1070" spans="4:4" customFormat="1" x14ac:dyDescent="0.2">
      <c r="D1070" s="11"/>
    </row>
    <row r="1071" spans="4:4" customFormat="1" x14ac:dyDescent="0.2">
      <c r="D1071" s="11"/>
    </row>
    <row r="1072" spans="4:4" customFormat="1" x14ac:dyDescent="0.2">
      <c r="D1072" s="11"/>
    </row>
    <row r="1073" spans="4:4" customFormat="1" x14ac:dyDescent="0.2">
      <c r="D1073" s="11"/>
    </row>
    <row r="1074" spans="4:4" customFormat="1" x14ac:dyDescent="0.2">
      <c r="D1074" s="11"/>
    </row>
    <row r="1075" spans="4:4" customFormat="1" x14ac:dyDescent="0.2">
      <c r="D1075" s="11"/>
    </row>
    <row r="1076" spans="4:4" customFormat="1" x14ac:dyDescent="0.2">
      <c r="D1076" s="11"/>
    </row>
    <row r="1077" spans="4:4" customFormat="1" x14ac:dyDescent="0.2">
      <c r="D1077" s="11"/>
    </row>
    <row r="1078" spans="4:4" customFormat="1" x14ac:dyDescent="0.2">
      <c r="D1078" s="11"/>
    </row>
    <row r="1079" spans="4:4" customFormat="1" x14ac:dyDescent="0.2">
      <c r="D1079" s="11"/>
    </row>
    <row r="1080" spans="4:4" customFormat="1" x14ac:dyDescent="0.2">
      <c r="D1080" s="11"/>
    </row>
    <row r="1081" spans="4:4" customFormat="1" x14ac:dyDescent="0.2">
      <c r="D1081" s="11"/>
    </row>
    <row r="1082" spans="4:4" customFormat="1" x14ac:dyDescent="0.2">
      <c r="D1082" s="11"/>
    </row>
    <row r="1083" spans="4:4" customFormat="1" x14ac:dyDescent="0.2">
      <c r="D1083" s="11"/>
    </row>
    <row r="1084" spans="4:4" customFormat="1" x14ac:dyDescent="0.2">
      <c r="D1084" s="11"/>
    </row>
    <row r="1085" spans="4:4" customFormat="1" x14ac:dyDescent="0.2">
      <c r="D1085" s="11"/>
    </row>
    <row r="1086" spans="4:4" customFormat="1" x14ac:dyDescent="0.2">
      <c r="D1086" s="11"/>
    </row>
    <row r="1087" spans="4:4" customFormat="1" x14ac:dyDescent="0.2">
      <c r="D1087" s="11"/>
    </row>
    <row r="1088" spans="4:4" customFormat="1" x14ac:dyDescent="0.2">
      <c r="D1088" s="11"/>
    </row>
    <row r="1089" spans="4:4" customFormat="1" x14ac:dyDescent="0.2">
      <c r="D1089" s="11"/>
    </row>
    <row r="1090" spans="4:4" customFormat="1" x14ac:dyDescent="0.2">
      <c r="D1090" s="11"/>
    </row>
    <row r="1091" spans="4:4" customFormat="1" x14ac:dyDescent="0.2">
      <c r="D1091" s="11"/>
    </row>
    <row r="1092" spans="4:4" customFormat="1" x14ac:dyDescent="0.2">
      <c r="D1092" s="11"/>
    </row>
    <row r="1093" spans="4:4" customFormat="1" x14ac:dyDescent="0.2">
      <c r="D1093" s="11"/>
    </row>
    <row r="1094" spans="4:4" customFormat="1" x14ac:dyDescent="0.2">
      <c r="D1094" s="11"/>
    </row>
    <row r="1095" spans="4:4" customFormat="1" x14ac:dyDescent="0.2">
      <c r="D1095" s="11"/>
    </row>
    <row r="1096" spans="4:4" customFormat="1" x14ac:dyDescent="0.2">
      <c r="D1096" s="11"/>
    </row>
    <row r="1097" spans="4:4" customFormat="1" x14ac:dyDescent="0.2">
      <c r="D1097" s="11"/>
    </row>
    <row r="1098" spans="4:4" customFormat="1" x14ac:dyDescent="0.2">
      <c r="D1098" s="11"/>
    </row>
    <row r="1099" spans="4:4" customFormat="1" x14ac:dyDescent="0.2">
      <c r="D1099" s="11"/>
    </row>
    <row r="1100" spans="4:4" customFormat="1" x14ac:dyDescent="0.2">
      <c r="D1100" s="11"/>
    </row>
    <row r="1101" spans="4:4" customFormat="1" x14ac:dyDescent="0.2">
      <c r="D1101" s="11"/>
    </row>
    <row r="1102" spans="4:4" customFormat="1" x14ac:dyDescent="0.2">
      <c r="D1102" s="11"/>
    </row>
    <row r="1103" spans="4:4" customFormat="1" x14ac:dyDescent="0.2">
      <c r="D1103" s="11"/>
    </row>
    <row r="1104" spans="4:4" customFormat="1" x14ac:dyDescent="0.2">
      <c r="D1104" s="11"/>
    </row>
    <row r="1105" spans="4:4" customFormat="1" x14ac:dyDescent="0.2">
      <c r="D1105" s="11"/>
    </row>
    <row r="1106" spans="4:4" customFormat="1" x14ac:dyDescent="0.2">
      <c r="D1106" s="11"/>
    </row>
    <row r="1107" spans="4:4" customFormat="1" x14ac:dyDescent="0.2">
      <c r="D1107" s="11"/>
    </row>
    <row r="1108" spans="4:4" customFormat="1" x14ac:dyDescent="0.2">
      <c r="D1108" s="11"/>
    </row>
    <row r="1109" spans="4:4" customFormat="1" x14ac:dyDescent="0.2">
      <c r="D1109" s="11"/>
    </row>
    <row r="1110" spans="4:4" customFormat="1" x14ac:dyDescent="0.2">
      <c r="D1110" s="11"/>
    </row>
    <row r="1111" spans="4:4" customFormat="1" x14ac:dyDescent="0.2">
      <c r="D1111" s="11"/>
    </row>
    <row r="1112" spans="4:4" customFormat="1" x14ac:dyDescent="0.2">
      <c r="D1112" s="11"/>
    </row>
    <row r="1113" spans="4:4" customFormat="1" x14ac:dyDescent="0.2">
      <c r="D1113" s="11"/>
    </row>
    <row r="1114" spans="4:4" customFormat="1" x14ac:dyDescent="0.2">
      <c r="D1114" s="11"/>
    </row>
    <row r="1115" spans="4:4" customFormat="1" x14ac:dyDescent="0.2">
      <c r="D1115" s="11"/>
    </row>
    <row r="1116" spans="4:4" customFormat="1" x14ac:dyDescent="0.2">
      <c r="D1116" s="11"/>
    </row>
    <row r="1117" spans="4:4" customFormat="1" x14ac:dyDescent="0.2">
      <c r="D1117" s="11"/>
    </row>
    <row r="1118" spans="4:4" customFormat="1" x14ac:dyDescent="0.2">
      <c r="D1118" s="11"/>
    </row>
    <row r="1119" spans="4:4" customFormat="1" x14ac:dyDescent="0.2">
      <c r="D1119" s="11"/>
    </row>
    <row r="1120" spans="4:4" customFormat="1" x14ac:dyDescent="0.2">
      <c r="D1120" s="11"/>
    </row>
    <row r="1121" spans="4:4" customFormat="1" x14ac:dyDescent="0.2">
      <c r="D1121" s="11"/>
    </row>
    <row r="1122" spans="4:4" customFormat="1" x14ac:dyDescent="0.2">
      <c r="D1122" s="11"/>
    </row>
    <row r="1123" spans="4:4" customFormat="1" x14ac:dyDescent="0.2">
      <c r="D1123" s="11"/>
    </row>
    <row r="1124" spans="4:4" customFormat="1" x14ac:dyDescent="0.2">
      <c r="D1124" s="11"/>
    </row>
    <row r="1125" spans="4:4" customFormat="1" x14ac:dyDescent="0.2">
      <c r="D1125" s="11"/>
    </row>
    <row r="1126" spans="4:4" customFormat="1" x14ac:dyDescent="0.2">
      <c r="D1126" s="11"/>
    </row>
    <row r="1127" spans="4:4" customFormat="1" x14ac:dyDescent="0.2">
      <c r="D1127" s="11"/>
    </row>
    <row r="1128" spans="4:4" customFormat="1" x14ac:dyDescent="0.2">
      <c r="D1128" s="11"/>
    </row>
    <row r="1129" spans="4:4" customFormat="1" x14ac:dyDescent="0.2">
      <c r="D1129" s="11"/>
    </row>
    <row r="1130" spans="4:4" customFormat="1" x14ac:dyDescent="0.2">
      <c r="D1130" s="11"/>
    </row>
    <row r="1131" spans="4:4" customFormat="1" x14ac:dyDescent="0.2">
      <c r="D1131" s="11"/>
    </row>
    <row r="1132" spans="4:4" customFormat="1" x14ac:dyDescent="0.2">
      <c r="D1132" s="11"/>
    </row>
    <row r="1133" spans="4:4" customFormat="1" x14ac:dyDescent="0.2">
      <c r="D1133" s="11"/>
    </row>
    <row r="1134" spans="4:4" customFormat="1" x14ac:dyDescent="0.2">
      <c r="D1134" s="11"/>
    </row>
    <row r="1135" spans="4:4" customFormat="1" x14ac:dyDescent="0.2">
      <c r="D1135" s="11"/>
    </row>
    <row r="1136" spans="4:4" customFormat="1" x14ac:dyDescent="0.2">
      <c r="D1136" s="11"/>
    </row>
    <row r="1137" spans="4:4" customFormat="1" x14ac:dyDescent="0.2">
      <c r="D1137" s="11"/>
    </row>
    <row r="1138" spans="4:4" customFormat="1" x14ac:dyDescent="0.2">
      <c r="D1138" s="11"/>
    </row>
    <row r="1139" spans="4:4" customFormat="1" x14ac:dyDescent="0.2">
      <c r="D1139" s="11"/>
    </row>
    <row r="1140" spans="4:4" customFormat="1" x14ac:dyDescent="0.2">
      <c r="D1140" s="11"/>
    </row>
    <row r="1141" spans="4:4" customFormat="1" x14ac:dyDescent="0.2">
      <c r="D1141" s="11"/>
    </row>
    <row r="1142" spans="4:4" customFormat="1" x14ac:dyDescent="0.2">
      <c r="D1142" s="11"/>
    </row>
    <row r="1143" spans="4:4" customFormat="1" x14ac:dyDescent="0.2">
      <c r="D1143" s="11"/>
    </row>
    <row r="1144" spans="4:4" customFormat="1" x14ac:dyDescent="0.2">
      <c r="D1144" s="11"/>
    </row>
    <row r="1145" spans="4:4" customFormat="1" x14ac:dyDescent="0.2">
      <c r="D1145" s="11"/>
    </row>
    <row r="1146" spans="4:4" customFormat="1" x14ac:dyDescent="0.2">
      <c r="D1146" s="11"/>
    </row>
    <row r="1147" spans="4:4" customFormat="1" x14ac:dyDescent="0.2">
      <c r="D1147" s="11"/>
    </row>
    <row r="1148" spans="4:4" customFormat="1" x14ac:dyDescent="0.2">
      <c r="D1148" s="11"/>
    </row>
    <row r="1149" spans="4:4" customFormat="1" x14ac:dyDescent="0.2">
      <c r="D1149" s="11"/>
    </row>
    <row r="1150" spans="4:4" customFormat="1" x14ac:dyDescent="0.2">
      <c r="D1150" s="11"/>
    </row>
    <row r="1151" spans="4:4" customFormat="1" x14ac:dyDescent="0.2">
      <c r="D1151" s="11"/>
    </row>
    <row r="1152" spans="4:4" customFormat="1" x14ac:dyDescent="0.2">
      <c r="D1152" s="11"/>
    </row>
    <row r="1153" spans="4:4" customFormat="1" x14ac:dyDescent="0.2">
      <c r="D1153" s="11"/>
    </row>
    <row r="1154" spans="4:4" customFormat="1" x14ac:dyDescent="0.2">
      <c r="D1154" s="11"/>
    </row>
    <row r="1155" spans="4:4" customFormat="1" x14ac:dyDescent="0.2">
      <c r="D1155" s="11"/>
    </row>
    <row r="1156" spans="4:4" customFormat="1" x14ac:dyDescent="0.2">
      <c r="D1156" s="11"/>
    </row>
    <row r="1157" spans="4:4" customFormat="1" x14ac:dyDescent="0.2">
      <c r="D1157" s="11"/>
    </row>
    <row r="1158" spans="4:4" customFormat="1" x14ac:dyDescent="0.2">
      <c r="D1158" s="11"/>
    </row>
    <row r="1159" spans="4:4" customFormat="1" x14ac:dyDescent="0.2">
      <c r="D1159" s="11"/>
    </row>
    <row r="1160" spans="4:4" customFormat="1" x14ac:dyDescent="0.2">
      <c r="D1160" s="11"/>
    </row>
    <row r="1161" spans="4:4" customFormat="1" x14ac:dyDescent="0.2">
      <c r="D1161" s="11"/>
    </row>
    <row r="1162" spans="4:4" customFormat="1" x14ac:dyDescent="0.2">
      <c r="D1162" s="11"/>
    </row>
    <row r="1163" spans="4:4" customFormat="1" x14ac:dyDescent="0.2">
      <c r="D1163" s="11"/>
    </row>
    <row r="1164" spans="4:4" customFormat="1" x14ac:dyDescent="0.2">
      <c r="D1164" s="11"/>
    </row>
    <row r="1165" spans="4:4" customFormat="1" x14ac:dyDescent="0.2">
      <c r="D1165" s="11"/>
    </row>
    <row r="1166" spans="4:4" customFormat="1" x14ac:dyDescent="0.2">
      <c r="D1166" s="11"/>
    </row>
    <row r="1167" spans="4:4" customFormat="1" x14ac:dyDescent="0.2">
      <c r="D1167" s="11"/>
    </row>
    <row r="1168" spans="4:4" customFormat="1" x14ac:dyDescent="0.2">
      <c r="D1168" s="11"/>
    </row>
    <row r="1169" spans="4:4" customFormat="1" x14ac:dyDescent="0.2">
      <c r="D1169" s="11"/>
    </row>
    <row r="1170" spans="4:4" customFormat="1" x14ac:dyDescent="0.2">
      <c r="D1170" s="11"/>
    </row>
    <row r="1171" spans="4:4" customFormat="1" x14ac:dyDescent="0.2">
      <c r="D1171" s="11"/>
    </row>
    <row r="1172" spans="4:4" customFormat="1" x14ac:dyDescent="0.2">
      <c r="D1172" s="11"/>
    </row>
    <row r="1173" spans="4:4" customFormat="1" x14ac:dyDescent="0.2">
      <c r="D1173" s="11"/>
    </row>
    <row r="1174" spans="4:4" customFormat="1" x14ac:dyDescent="0.2">
      <c r="D1174" s="11"/>
    </row>
    <row r="1175" spans="4:4" customFormat="1" x14ac:dyDescent="0.2">
      <c r="D1175" s="11"/>
    </row>
    <row r="1176" spans="4:4" customFormat="1" x14ac:dyDescent="0.2">
      <c r="D1176" s="11"/>
    </row>
    <row r="1177" spans="4:4" customFormat="1" x14ac:dyDescent="0.2">
      <c r="D1177" s="11"/>
    </row>
    <row r="1178" spans="4:4" customFormat="1" x14ac:dyDescent="0.2">
      <c r="D1178" s="11"/>
    </row>
    <row r="1179" spans="4:4" customFormat="1" x14ac:dyDescent="0.2">
      <c r="D1179" s="11"/>
    </row>
    <row r="1180" spans="4:4" customFormat="1" x14ac:dyDescent="0.2">
      <c r="D1180" s="11"/>
    </row>
    <row r="1181" spans="4:4" customFormat="1" x14ac:dyDescent="0.2">
      <c r="D1181" s="11"/>
    </row>
    <row r="1182" spans="4:4" customFormat="1" x14ac:dyDescent="0.2">
      <c r="D1182" s="11"/>
    </row>
    <row r="1183" spans="4:4" customFormat="1" x14ac:dyDescent="0.2">
      <c r="D1183" s="11"/>
    </row>
    <row r="1184" spans="4:4" customFormat="1" x14ac:dyDescent="0.2">
      <c r="D1184" s="11"/>
    </row>
    <row r="1185" spans="4:4" customFormat="1" x14ac:dyDescent="0.2">
      <c r="D1185" s="11"/>
    </row>
    <row r="1186" spans="4:4" customFormat="1" x14ac:dyDescent="0.2">
      <c r="D1186" s="11"/>
    </row>
    <row r="1187" spans="4:4" customFormat="1" x14ac:dyDescent="0.2">
      <c r="D1187" s="11"/>
    </row>
    <row r="1188" spans="4:4" customFormat="1" x14ac:dyDescent="0.2">
      <c r="D1188" s="11"/>
    </row>
    <row r="1189" spans="4:4" customFormat="1" x14ac:dyDescent="0.2">
      <c r="D1189" s="11"/>
    </row>
    <row r="1190" spans="4:4" customFormat="1" x14ac:dyDescent="0.2">
      <c r="D1190" s="11"/>
    </row>
    <row r="1191" spans="4:4" customFormat="1" x14ac:dyDescent="0.2">
      <c r="D1191" s="11"/>
    </row>
    <row r="1192" spans="4:4" customFormat="1" x14ac:dyDescent="0.2">
      <c r="D1192" s="11"/>
    </row>
    <row r="1193" spans="4:4" customFormat="1" x14ac:dyDescent="0.2">
      <c r="D1193" s="11"/>
    </row>
    <row r="1194" spans="4:4" customFormat="1" x14ac:dyDescent="0.2">
      <c r="D1194" s="11"/>
    </row>
    <row r="1195" spans="4:4" customFormat="1" x14ac:dyDescent="0.2">
      <c r="D1195" s="11"/>
    </row>
    <row r="1196" spans="4:4" customFormat="1" x14ac:dyDescent="0.2">
      <c r="D1196" s="11"/>
    </row>
    <row r="1197" spans="4:4" customFormat="1" x14ac:dyDescent="0.2">
      <c r="D1197" s="11"/>
    </row>
    <row r="1198" spans="4:4" customFormat="1" x14ac:dyDescent="0.2">
      <c r="D1198" s="11"/>
    </row>
    <row r="1199" spans="4:4" customFormat="1" x14ac:dyDescent="0.2">
      <c r="D1199" s="11"/>
    </row>
    <row r="1200" spans="4:4" customFormat="1" x14ac:dyDescent="0.2">
      <c r="D1200" s="11"/>
    </row>
    <row r="1201" spans="4:4" customFormat="1" x14ac:dyDescent="0.2">
      <c r="D1201" s="11"/>
    </row>
    <row r="1202" spans="4:4" customFormat="1" x14ac:dyDescent="0.2">
      <c r="D1202" s="11"/>
    </row>
    <row r="1203" spans="4:4" customFormat="1" x14ac:dyDescent="0.2">
      <c r="D1203" s="11"/>
    </row>
    <row r="1204" spans="4:4" customFormat="1" x14ac:dyDescent="0.2">
      <c r="D1204" s="11"/>
    </row>
    <row r="1205" spans="4:4" customFormat="1" x14ac:dyDescent="0.2">
      <c r="D1205" s="11"/>
    </row>
    <row r="1206" spans="4:4" customFormat="1" x14ac:dyDescent="0.2">
      <c r="D1206" s="11"/>
    </row>
    <row r="1207" spans="4:4" customFormat="1" x14ac:dyDescent="0.2">
      <c r="D1207" s="11"/>
    </row>
    <row r="1208" spans="4:4" customFormat="1" x14ac:dyDescent="0.2">
      <c r="D1208" s="11"/>
    </row>
    <row r="1209" spans="4:4" customFormat="1" x14ac:dyDescent="0.2">
      <c r="D1209" s="11"/>
    </row>
    <row r="1210" spans="4:4" customFormat="1" x14ac:dyDescent="0.2">
      <c r="D1210" s="11"/>
    </row>
    <row r="1211" spans="4:4" customFormat="1" x14ac:dyDescent="0.2">
      <c r="D1211" s="11"/>
    </row>
    <row r="1212" spans="4:4" customFormat="1" x14ac:dyDescent="0.2">
      <c r="D1212" s="11"/>
    </row>
    <row r="1213" spans="4:4" customFormat="1" x14ac:dyDescent="0.2">
      <c r="D1213" s="11"/>
    </row>
    <row r="1214" spans="4:4" customFormat="1" x14ac:dyDescent="0.2">
      <c r="D1214" s="11"/>
    </row>
    <row r="1215" spans="4:4" customFormat="1" x14ac:dyDescent="0.2">
      <c r="D1215" s="11"/>
    </row>
    <row r="1216" spans="4:4" customFormat="1" x14ac:dyDescent="0.2">
      <c r="D1216" s="11"/>
    </row>
    <row r="1217" spans="4:4" customFormat="1" x14ac:dyDescent="0.2">
      <c r="D1217" s="11"/>
    </row>
    <row r="1218" spans="4:4" customFormat="1" x14ac:dyDescent="0.2">
      <c r="D1218" s="11"/>
    </row>
    <row r="1219" spans="4:4" customFormat="1" x14ac:dyDescent="0.2">
      <c r="D1219" s="11"/>
    </row>
    <row r="1220" spans="4:4" customFormat="1" x14ac:dyDescent="0.2">
      <c r="D1220" s="11"/>
    </row>
    <row r="1221" spans="4:4" customFormat="1" x14ac:dyDescent="0.2">
      <c r="D1221" s="11"/>
    </row>
    <row r="1222" spans="4:4" customFormat="1" x14ac:dyDescent="0.2">
      <c r="D1222" s="11"/>
    </row>
    <row r="1223" spans="4:4" customFormat="1" x14ac:dyDescent="0.2">
      <c r="D1223" s="11"/>
    </row>
    <row r="1224" spans="4:4" customFormat="1" x14ac:dyDescent="0.2">
      <c r="D1224" s="11"/>
    </row>
    <row r="1225" spans="4:4" customFormat="1" x14ac:dyDescent="0.2">
      <c r="D1225" s="11"/>
    </row>
    <row r="1226" spans="4:4" customFormat="1" x14ac:dyDescent="0.2">
      <c r="D1226" s="11"/>
    </row>
    <row r="1227" spans="4:4" customFormat="1" x14ac:dyDescent="0.2">
      <c r="D1227" s="11"/>
    </row>
    <row r="1228" spans="4:4" customFormat="1" x14ac:dyDescent="0.2">
      <c r="D1228" s="11"/>
    </row>
    <row r="1229" spans="4:4" customFormat="1" x14ac:dyDescent="0.2">
      <c r="D1229" s="11"/>
    </row>
    <row r="1230" spans="4:4" customFormat="1" x14ac:dyDescent="0.2">
      <c r="D1230" s="11"/>
    </row>
    <row r="1231" spans="4:4" customFormat="1" x14ac:dyDescent="0.2">
      <c r="D1231" s="11"/>
    </row>
    <row r="1232" spans="4:4" customFormat="1" x14ac:dyDescent="0.2">
      <c r="D1232" s="11"/>
    </row>
    <row r="1233" spans="4:4" customFormat="1" x14ac:dyDescent="0.2">
      <c r="D1233" s="11"/>
    </row>
    <row r="1234" spans="4:4" customFormat="1" x14ac:dyDescent="0.2">
      <c r="D1234" s="11"/>
    </row>
    <row r="1235" spans="4:4" customFormat="1" x14ac:dyDescent="0.2">
      <c r="D1235" s="11"/>
    </row>
    <row r="1236" spans="4:4" customFormat="1" x14ac:dyDescent="0.2">
      <c r="D1236" s="11"/>
    </row>
    <row r="1237" spans="4:4" customFormat="1" x14ac:dyDescent="0.2">
      <c r="D1237" s="11"/>
    </row>
    <row r="1238" spans="4:4" customFormat="1" x14ac:dyDescent="0.2">
      <c r="D1238" s="11"/>
    </row>
    <row r="1239" spans="4:4" customFormat="1" x14ac:dyDescent="0.2">
      <c r="D1239" s="11"/>
    </row>
    <row r="1240" spans="4:4" customFormat="1" x14ac:dyDescent="0.2">
      <c r="D1240" s="11"/>
    </row>
    <row r="1241" spans="4:4" customFormat="1" x14ac:dyDescent="0.2">
      <c r="D1241" s="11"/>
    </row>
    <row r="1242" spans="4:4" customFormat="1" x14ac:dyDescent="0.2">
      <c r="D1242" s="11"/>
    </row>
    <row r="1243" spans="4:4" customFormat="1" x14ac:dyDescent="0.2">
      <c r="D1243" s="11"/>
    </row>
    <row r="1244" spans="4:4" customFormat="1" x14ac:dyDescent="0.2">
      <c r="D1244" s="11"/>
    </row>
    <row r="1245" spans="4:4" customFormat="1" x14ac:dyDescent="0.2">
      <c r="D1245" s="11"/>
    </row>
    <row r="1246" spans="4:4" customFormat="1" x14ac:dyDescent="0.2">
      <c r="D1246" s="11"/>
    </row>
    <row r="1247" spans="4:4" customFormat="1" x14ac:dyDescent="0.2">
      <c r="D1247" s="11"/>
    </row>
    <row r="1248" spans="4:4" customFormat="1" x14ac:dyDescent="0.2">
      <c r="D1248" s="11"/>
    </row>
    <row r="1249" spans="4:4" customFormat="1" x14ac:dyDescent="0.2">
      <c r="D1249" s="11"/>
    </row>
    <row r="1250" spans="4:4" customFormat="1" x14ac:dyDescent="0.2">
      <c r="D1250" s="11"/>
    </row>
    <row r="1251" spans="4:4" customFormat="1" x14ac:dyDescent="0.2">
      <c r="D1251" s="11"/>
    </row>
    <row r="1252" spans="4:4" customFormat="1" x14ac:dyDescent="0.2">
      <c r="D1252" s="11"/>
    </row>
    <row r="1253" spans="4:4" customFormat="1" x14ac:dyDescent="0.2">
      <c r="D1253" s="11"/>
    </row>
    <row r="1254" spans="4:4" customFormat="1" x14ac:dyDescent="0.2">
      <c r="D1254" s="11"/>
    </row>
    <row r="1255" spans="4:4" customFormat="1" x14ac:dyDescent="0.2">
      <c r="D1255" s="11"/>
    </row>
    <row r="1256" spans="4:4" customFormat="1" x14ac:dyDescent="0.2">
      <c r="D1256" s="11"/>
    </row>
    <row r="1257" spans="4:4" customFormat="1" x14ac:dyDescent="0.2">
      <c r="D1257" s="11"/>
    </row>
    <row r="1258" spans="4:4" customFormat="1" x14ac:dyDescent="0.2">
      <c r="D1258" s="11"/>
    </row>
    <row r="1259" spans="4:4" customFormat="1" x14ac:dyDescent="0.2">
      <c r="D1259" s="11"/>
    </row>
    <row r="1260" spans="4:4" customFormat="1" x14ac:dyDescent="0.2">
      <c r="D1260" s="11"/>
    </row>
    <row r="1261" spans="4:4" customFormat="1" x14ac:dyDescent="0.2">
      <c r="D1261" s="11"/>
    </row>
    <row r="1262" spans="4:4" customFormat="1" x14ac:dyDescent="0.2">
      <c r="D1262" s="11"/>
    </row>
    <row r="1263" spans="4:4" customFormat="1" x14ac:dyDescent="0.2">
      <c r="D1263" s="11"/>
    </row>
    <row r="1264" spans="4:4" customFormat="1" x14ac:dyDescent="0.2">
      <c r="D1264" s="11"/>
    </row>
    <row r="1265" spans="4:4" customFormat="1" x14ac:dyDescent="0.2">
      <c r="D1265" s="11"/>
    </row>
    <row r="1266" spans="4:4" customFormat="1" x14ac:dyDescent="0.2">
      <c r="D1266" s="11"/>
    </row>
    <row r="1267" spans="4:4" customFormat="1" x14ac:dyDescent="0.2">
      <c r="D1267" s="11"/>
    </row>
    <row r="1268" spans="4:4" customFormat="1" x14ac:dyDescent="0.2">
      <c r="D1268" s="11"/>
    </row>
    <row r="1269" spans="4:4" customFormat="1" x14ac:dyDescent="0.2">
      <c r="D1269" s="11"/>
    </row>
    <row r="1270" spans="4:4" customFormat="1" x14ac:dyDescent="0.2">
      <c r="D1270" s="11"/>
    </row>
    <row r="1271" spans="4:4" customFormat="1" x14ac:dyDescent="0.2">
      <c r="D1271" s="11"/>
    </row>
    <row r="1272" spans="4:4" customFormat="1" x14ac:dyDescent="0.2">
      <c r="D1272" s="11"/>
    </row>
    <row r="1273" spans="4:4" customFormat="1" x14ac:dyDescent="0.2">
      <c r="D1273" s="11"/>
    </row>
    <row r="1274" spans="4:4" customFormat="1" x14ac:dyDescent="0.2">
      <c r="D1274" s="11"/>
    </row>
    <row r="1275" spans="4:4" customFormat="1" x14ac:dyDescent="0.2">
      <c r="D1275" s="11"/>
    </row>
    <row r="1276" spans="4:4" customFormat="1" x14ac:dyDescent="0.2">
      <c r="D1276" s="11"/>
    </row>
    <row r="1277" spans="4:4" customFormat="1" x14ac:dyDescent="0.2">
      <c r="D1277" s="11"/>
    </row>
    <row r="1278" spans="4:4" customFormat="1" x14ac:dyDescent="0.2">
      <c r="D1278" s="11"/>
    </row>
    <row r="1279" spans="4:4" customFormat="1" x14ac:dyDescent="0.2">
      <c r="D1279" s="11"/>
    </row>
    <row r="1280" spans="4:4" customFormat="1" x14ac:dyDescent="0.2">
      <c r="D1280" s="11"/>
    </row>
    <row r="1281" spans="4:4" customFormat="1" x14ac:dyDescent="0.2">
      <c r="D1281" s="11"/>
    </row>
    <row r="1282" spans="4:4" customFormat="1" x14ac:dyDescent="0.2">
      <c r="D1282" s="11"/>
    </row>
    <row r="1283" spans="4:4" customFormat="1" x14ac:dyDescent="0.2">
      <c r="D1283" s="11"/>
    </row>
    <row r="1284" spans="4:4" customFormat="1" x14ac:dyDescent="0.2">
      <c r="D1284" s="11"/>
    </row>
    <row r="1285" spans="4:4" customFormat="1" x14ac:dyDescent="0.2">
      <c r="D1285" s="11"/>
    </row>
    <row r="1286" spans="4:4" customFormat="1" x14ac:dyDescent="0.2">
      <c r="D1286" s="11"/>
    </row>
    <row r="1287" spans="4:4" customFormat="1" x14ac:dyDescent="0.2">
      <c r="D1287" s="11"/>
    </row>
    <row r="1288" spans="4:4" customFormat="1" x14ac:dyDescent="0.2">
      <c r="D1288" s="11"/>
    </row>
    <row r="1289" spans="4:4" customFormat="1" x14ac:dyDescent="0.2">
      <c r="D1289" s="11"/>
    </row>
    <row r="1290" spans="4:4" customFormat="1" x14ac:dyDescent="0.2">
      <c r="D1290" s="11"/>
    </row>
    <row r="1291" spans="4:4" customFormat="1" x14ac:dyDescent="0.2">
      <c r="D1291" s="11"/>
    </row>
    <row r="1292" spans="4:4" customFormat="1" x14ac:dyDescent="0.2">
      <c r="D1292" s="11"/>
    </row>
    <row r="1293" spans="4:4" customFormat="1" x14ac:dyDescent="0.2">
      <c r="D1293" s="11"/>
    </row>
    <row r="1294" spans="4:4" customFormat="1" x14ac:dyDescent="0.2">
      <c r="D1294" s="11"/>
    </row>
    <row r="1295" spans="4:4" customFormat="1" x14ac:dyDescent="0.2">
      <c r="D1295" s="11"/>
    </row>
    <row r="1296" spans="4:4" customFormat="1" x14ac:dyDescent="0.2">
      <c r="D1296" s="11"/>
    </row>
    <row r="1297" spans="4:4" customFormat="1" x14ac:dyDescent="0.2">
      <c r="D1297" s="11"/>
    </row>
    <row r="1298" spans="4:4" customFormat="1" x14ac:dyDescent="0.2">
      <c r="D1298" s="11"/>
    </row>
    <row r="1299" spans="4:4" customFormat="1" x14ac:dyDescent="0.2">
      <c r="D1299" s="11"/>
    </row>
    <row r="1300" spans="4:4" customFormat="1" x14ac:dyDescent="0.2">
      <c r="D1300" s="11"/>
    </row>
    <row r="1301" spans="4:4" customFormat="1" x14ac:dyDescent="0.2">
      <c r="D1301" s="11"/>
    </row>
    <row r="1302" spans="4:4" customFormat="1" x14ac:dyDescent="0.2">
      <c r="D1302" s="11"/>
    </row>
    <row r="1303" spans="4:4" customFormat="1" x14ac:dyDescent="0.2">
      <c r="D1303" s="11"/>
    </row>
    <row r="1304" spans="4:4" customFormat="1" x14ac:dyDescent="0.2">
      <c r="D1304" s="11"/>
    </row>
    <row r="1305" spans="4:4" customFormat="1" x14ac:dyDescent="0.2">
      <c r="D1305" s="11"/>
    </row>
    <row r="1306" spans="4:4" customFormat="1" x14ac:dyDescent="0.2">
      <c r="D1306" s="11"/>
    </row>
    <row r="1307" spans="4:4" customFormat="1" x14ac:dyDescent="0.2">
      <c r="D1307" s="11"/>
    </row>
    <row r="1308" spans="4:4" customFormat="1" x14ac:dyDescent="0.2">
      <c r="D1308" s="11"/>
    </row>
    <row r="1309" spans="4:4" customFormat="1" x14ac:dyDescent="0.2">
      <c r="D1309" s="11"/>
    </row>
    <row r="1310" spans="4:4" customFormat="1" x14ac:dyDescent="0.2">
      <c r="D1310" s="11"/>
    </row>
    <row r="1311" spans="4:4" customFormat="1" x14ac:dyDescent="0.2">
      <c r="D1311" s="11"/>
    </row>
    <row r="1312" spans="4:4" customFormat="1" x14ac:dyDescent="0.2">
      <c r="D1312" s="11"/>
    </row>
    <row r="1313" spans="4:4" customFormat="1" x14ac:dyDescent="0.2">
      <c r="D1313" s="11"/>
    </row>
    <row r="1314" spans="4:4" customFormat="1" x14ac:dyDescent="0.2">
      <c r="D1314" s="11"/>
    </row>
    <row r="1315" spans="4:4" customFormat="1" x14ac:dyDescent="0.2">
      <c r="D1315" s="11"/>
    </row>
    <row r="1316" spans="4:4" customFormat="1" x14ac:dyDescent="0.2">
      <c r="D1316" s="11"/>
    </row>
    <row r="1317" spans="4:4" customFormat="1" x14ac:dyDescent="0.2">
      <c r="D1317" s="11"/>
    </row>
    <row r="1318" spans="4:4" customFormat="1" x14ac:dyDescent="0.2">
      <c r="D1318" s="11"/>
    </row>
    <row r="1319" spans="4:4" customFormat="1" x14ac:dyDescent="0.2">
      <c r="D1319" s="11"/>
    </row>
    <row r="1320" spans="4:4" customFormat="1" x14ac:dyDescent="0.2">
      <c r="D1320" s="11"/>
    </row>
    <row r="1321" spans="4:4" customFormat="1" x14ac:dyDescent="0.2">
      <c r="D1321" s="11"/>
    </row>
    <row r="1322" spans="4:4" customFormat="1" x14ac:dyDescent="0.2">
      <c r="D1322" s="11"/>
    </row>
    <row r="1323" spans="4:4" customFormat="1" x14ac:dyDescent="0.2">
      <c r="D1323" s="11"/>
    </row>
    <row r="1324" spans="4:4" customFormat="1" x14ac:dyDescent="0.2">
      <c r="D1324" s="11"/>
    </row>
    <row r="1325" spans="4:4" customFormat="1" x14ac:dyDescent="0.2">
      <c r="D1325" s="11"/>
    </row>
    <row r="1326" spans="4:4" customFormat="1" x14ac:dyDescent="0.2">
      <c r="D1326" s="11"/>
    </row>
    <row r="1327" spans="4:4" customFormat="1" x14ac:dyDescent="0.2">
      <c r="D1327" s="11"/>
    </row>
    <row r="1328" spans="4:4" customFormat="1" x14ac:dyDescent="0.2">
      <c r="D1328" s="11"/>
    </row>
    <row r="1329" spans="4:4" customFormat="1" x14ac:dyDescent="0.2">
      <c r="D1329" s="11"/>
    </row>
    <row r="1330" spans="4:4" customFormat="1" x14ac:dyDescent="0.2">
      <c r="D1330" s="11"/>
    </row>
    <row r="1331" spans="4:4" customFormat="1" x14ac:dyDescent="0.2">
      <c r="D1331" s="11"/>
    </row>
    <row r="1332" spans="4:4" customFormat="1" x14ac:dyDescent="0.2">
      <c r="D1332" s="11"/>
    </row>
    <row r="1333" spans="4:4" customFormat="1" x14ac:dyDescent="0.2">
      <c r="D1333" s="11"/>
    </row>
    <row r="1334" spans="4:4" customFormat="1" x14ac:dyDescent="0.2">
      <c r="D1334" s="11"/>
    </row>
    <row r="1335" spans="4:4" customFormat="1" x14ac:dyDescent="0.2">
      <c r="D1335" s="11"/>
    </row>
    <row r="1336" spans="4:4" customFormat="1" x14ac:dyDescent="0.2">
      <c r="D1336" s="11"/>
    </row>
    <row r="1337" spans="4:4" customFormat="1" x14ac:dyDescent="0.2">
      <c r="D1337" s="11"/>
    </row>
    <row r="1338" spans="4:4" customFormat="1" x14ac:dyDescent="0.2">
      <c r="D1338" s="11"/>
    </row>
    <row r="1339" spans="4:4" customFormat="1" x14ac:dyDescent="0.2">
      <c r="D1339" s="11"/>
    </row>
    <row r="1340" spans="4:4" customFormat="1" x14ac:dyDescent="0.2">
      <c r="D1340" s="11"/>
    </row>
    <row r="1341" spans="4:4" customFormat="1" x14ac:dyDescent="0.2">
      <c r="D1341" s="11"/>
    </row>
    <row r="1342" spans="4:4" customFormat="1" x14ac:dyDescent="0.2">
      <c r="D1342" s="11"/>
    </row>
    <row r="1343" spans="4:4" customFormat="1" x14ac:dyDescent="0.2">
      <c r="D1343" s="11"/>
    </row>
    <row r="1344" spans="4:4" customFormat="1" x14ac:dyDescent="0.2">
      <c r="D1344" s="11"/>
    </row>
    <row r="1345" spans="4:4" customFormat="1" x14ac:dyDescent="0.2">
      <c r="D1345" s="11"/>
    </row>
    <row r="1346" spans="4:4" customFormat="1" x14ac:dyDescent="0.2">
      <c r="D1346" s="11"/>
    </row>
    <row r="1347" spans="4:4" customFormat="1" x14ac:dyDescent="0.2">
      <c r="D1347" s="11"/>
    </row>
    <row r="1348" spans="4:4" customFormat="1" x14ac:dyDescent="0.2">
      <c r="D1348" s="11"/>
    </row>
    <row r="1349" spans="4:4" customFormat="1" x14ac:dyDescent="0.2">
      <c r="D1349" s="11"/>
    </row>
    <row r="1350" spans="4:4" customFormat="1" x14ac:dyDescent="0.2">
      <c r="D1350" s="11"/>
    </row>
    <row r="1351" spans="4:4" customFormat="1" x14ac:dyDescent="0.2">
      <c r="D1351" s="11"/>
    </row>
    <row r="1352" spans="4:4" customFormat="1" x14ac:dyDescent="0.2">
      <c r="D1352" s="11"/>
    </row>
    <row r="1353" spans="4:4" customFormat="1" x14ac:dyDescent="0.2">
      <c r="D1353" s="11"/>
    </row>
    <row r="1354" spans="4:4" customFormat="1" x14ac:dyDescent="0.2">
      <c r="D1354" s="11"/>
    </row>
    <row r="1355" spans="4:4" customFormat="1" x14ac:dyDescent="0.2">
      <c r="D1355" s="11"/>
    </row>
    <row r="1356" spans="4:4" customFormat="1" x14ac:dyDescent="0.2">
      <c r="D1356" s="11"/>
    </row>
    <row r="1357" spans="4:4" customFormat="1" x14ac:dyDescent="0.2">
      <c r="D1357" s="11"/>
    </row>
    <row r="1358" spans="4:4" customFormat="1" x14ac:dyDescent="0.2">
      <c r="D1358" s="11"/>
    </row>
    <row r="1359" spans="4:4" customFormat="1" x14ac:dyDescent="0.2">
      <c r="D1359" s="11"/>
    </row>
    <row r="1360" spans="4:4" customFormat="1" x14ac:dyDescent="0.2">
      <c r="D1360" s="11"/>
    </row>
    <row r="1361" spans="4:4" customFormat="1" x14ac:dyDescent="0.2">
      <c r="D1361" s="11"/>
    </row>
    <row r="1362" spans="4:4" customFormat="1" x14ac:dyDescent="0.2">
      <c r="D1362" s="11"/>
    </row>
    <row r="1363" spans="4:4" customFormat="1" x14ac:dyDescent="0.2">
      <c r="D1363" s="11"/>
    </row>
    <row r="1364" spans="4:4" customFormat="1" x14ac:dyDescent="0.2">
      <c r="D1364" s="11"/>
    </row>
    <row r="1365" spans="4:4" customFormat="1" x14ac:dyDescent="0.2">
      <c r="D1365" s="11"/>
    </row>
    <row r="1366" spans="4:4" customFormat="1" x14ac:dyDescent="0.2">
      <c r="D1366" s="11"/>
    </row>
    <row r="1367" spans="4:4" customFormat="1" x14ac:dyDescent="0.2">
      <c r="D1367" s="11"/>
    </row>
    <row r="1368" spans="4:4" customFormat="1" x14ac:dyDescent="0.2">
      <c r="D1368" s="11"/>
    </row>
    <row r="1369" spans="4:4" customFormat="1" x14ac:dyDescent="0.2">
      <c r="D1369" s="11"/>
    </row>
    <row r="1370" spans="4:4" customFormat="1" x14ac:dyDescent="0.2">
      <c r="D1370" s="11"/>
    </row>
    <row r="1371" spans="4:4" customFormat="1" x14ac:dyDescent="0.2">
      <c r="D1371" s="11"/>
    </row>
    <row r="1372" spans="4:4" customFormat="1" x14ac:dyDescent="0.2">
      <c r="D1372" s="11"/>
    </row>
    <row r="1373" spans="4:4" customFormat="1" x14ac:dyDescent="0.2">
      <c r="D1373" s="11"/>
    </row>
    <row r="1374" spans="4:4" customFormat="1" x14ac:dyDescent="0.2">
      <c r="D1374" s="11"/>
    </row>
    <row r="1375" spans="4:4" customFormat="1" x14ac:dyDescent="0.2">
      <c r="D1375" s="11"/>
    </row>
    <row r="1376" spans="4:4" customFormat="1" x14ac:dyDescent="0.2">
      <c r="D1376" s="11"/>
    </row>
    <row r="1377" spans="4:4" customFormat="1" x14ac:dyDescent="0.2">
      <c r="D1377" s="11"/>
    </row>
    <row r="1378" spans="4:4" customFormat="1" x14ac:dyDescent="0.2">
      <c r="D1378" s="11"/>
    </row>
    <row r="1379" spans="4:4" customFormat="1" x14ac:dyDescent="0.2">
      <c r="D1379" s="11"/>
    </row>
    <row r="1380" spans="4:4" customFormat="1" x14ac:dyDescent="0.2">
      <c r="D1380" s="11"/>
    </row>
    <row r="1381" spans="4:4" customFormat="1" x14ac:dyDescent="0.2">
      <c r="D1381" s="11"/>
    </row>
    <row r="1382" spans="4:4" customFormat="1" x14ac:dyDescent="0.2">
      <c r="D1382" s="11"/>
    </row>
    <row r="1383" spans="4:4" customFormat="1" x14ac:dyDescent="0.2">
      <c r="D1383" s="11"/>
    </row>
    <row r="1384" spans="4:4" customFormat="1" x14ac:dyDescent="0.2">
      <c r="D1384" s="11"/>
    </row>
    <row r="1385" spans="4:4" customFormat="1" x14ac:dyDescent="0.2">
      <c r="D1385" s="11"/>
    </row>
    <row r="1386" spans="4:4" customFormat="1" x14ac:dyDescent="0.2">
      <c r="D1386" s="11"/>
    </row>
    <row r="1387" spans="4:4" customFormat="1" x14ac:dyDescent="0.2">
      <c r="D1387" s="11"/>
    </row>
    <row r="1388" spans="4:4" customFormat="1" x14ac:dyDescent="0.2">
      <c r="D1388" s="11"/>
    </row>
    <row r="1389" spans="4:4" customFormat="1" x14ac:dyDescent="0.2">
      <c r="D1389" s="11"/>
    </row>
    <row r="1390" spans="4:4" customFormat="1" x14ac:dyDescent="0.2">
      <c r="D1390" s="11"/>
    </row>
    <row r="1391" spans="4:4" customFormat="1" x14ac:dyDescent="0.2">
      <c r="D1391" s="11"/>
    </row>
    <row r="1392" spans="4:4" customFormat="1" x14ac:dyDescent="0.2">
      <c r="D1392" s="11"/>
    </row>
    <row r="1393" spans="4:4" customFormat="1" x14ac:dyDescent="0.2">
      <c r="D1393" s="11"/>
    </row>
    <row r="1394" spans="4:4" customFormat="1" x14ac:dyDescent="0.2">
      <c r="D1394" s="11"/>
    </row>
    <row r="1395" spans="4:4" customFormat="1" x14ac:dyDescent="0.2">
      <c r="D1395" s="11"/>
    </row>
    <row r="1396" spans="4:4" customFormat="1" x14ac:dyDescent="0.2">
      <c r="D1396" s="11"/>
    </row>
    <row r="1397" spans="4:4" customFormat="1" x14ac:dyDescent="0.2">
      <c r="D1397" s="11"/>
    </row>
    <row r="1398" spans="4:4" customFormat="1" x14ac:dyDescent="0.2">
      <c r="D1398" s="11"/>
    </row>
    <row r="1399" spans="4:4" customFormat="1" x14ac:dyDescent="0.2">
      <c r="D1399" s="11"/>
    </row>
    <row r="1400" spans="4:4" customFormat="1" x14ac:dyDescent="0.2">
      <c r="D1400" s="11"/>
    </row>
    <row r="1401" spans="4:4" customFormat="1" x14ac:dyDescent="0.2">
      <c r="D1401" s="11"/>
    </row>
    <row r="1402" spans="4:4" customFormat="1" x14ac:dyDescent="0.2">
      <c r="D1402" s="11"/>
    </row>
    <row r="1403" spans="4:4" customFormat="1" x14ac:dyDescent="0.2">
      <c r="D1403" s="11"/>
    </row>
    <row r="1404" spans="4:4" customFormat="1" x14ac:dyDescent="0.2">
      <c r="D1404" s="11"/>
    </row>
    <row r="1405" spans="4:4" customFormat="1" x14ac:dyDescent="0.2">
      <c r="D1405" s="11"/>
    </row>
    <row r="1406" spans="4:4" customFormat="1" x14ac:dyDescent="0.2">
      <c r="D1406" s="11"/>
    </row>
    <row r="1407" spans="4:4" customFormat="1" x14ac:dyDescent="0.2">
      <c r="D1407" s="11"/>
    </row>
    <row r="1408" spans="4:4" customFormat="1" x14ac:dyDescent="0.2">
      <c r="D1408" s="11"/>
    </row>
    <row r="1409" spans="4:4" customFormat="1" x14ac:dyDescent="0.2">
      <c r="D1409" s="11"/>
    </row>
    <row r="1410" spans="4:4" customFormat="1" x14ac:dyDescent="0.2">
      <c r="D1410" s="11"/>
    </row>
    <row r="1411" spans="4:4" customFormat="1" x14ac:dyDescent="0.2">
      <c r="D1411" s="11"/>
    </row>
    <row r="1412" spans="4:4" customFormat="1" x14ac:dyDescent="0.2">
      <c r="D1412" s="11"/>
    </row>
    <row r="1413" spans="4:4" customFormat="1" x14ac:dyDescent="0.2">
      <c r="D1413" s="11"/>
    </row>
    <row r="1414" spans="4:4" customFormat="1" x14ac:dyDescent="0.2">
      <c r="D1414" s="11"/>
    </row>
    <row r="1415" spans="4:4" customFormat="1" x14ac:dyDescent="0.2">
      <c r="D1415" s="11"/>
    </row>
    <row r="1416" spans="4:4" customFormat="1" x14ac:dyDescent="0.2">
      <c r="D1416" s="11"/>
    </row>
    <row r="1417" spans="4:4" customFormat="1" x14ac:dyDescent="0.2">
      <c r="D1417" s="11"/>
    </row>
    <row r="1418" spans="4:4" customFormat="1" x14ac:dyDescent="0.2">
      <c r="D1418" s="11"/>
    </row>
    <row r="1419" spans="4:4" customFormat="1" x14ac:dyDescent="0.2">
      <c r="D1419" s="11"/>
    </row>
    <row r="1420" spans="4:4" customFormat="1" x14ac:dyDescent="0.2">
      <c r="D1420" s="11"/>
    </row>
    <row r="1421" spans="4:4" customFormat="1" x14ac:dyDescent="0.2">
      <c r="D1421" s="11"/>
    </row>
    <row r="1422" spans="4:4" customFormat="1" x14ac:dyDescent="0.2">
      <c r="D1422" s="11"/>
    </row>
    <row r="1423" spans="4:4" customFormat="1" x14ac:dyDescent="0.2">
      <c r="D1423" s="11"/>
    </row>
    <row r="1424" spans="4:4" customFormat="1" x14ac:dyDescent="0.2">
      <c r="D1424" s="11"/>
    </row>
    <row r="1425" spans="4:4" customFormat="1" x14ac:dyDescent="0.2">
      <c r="D1425" s="11"/>
    </row>
    <row r="1426" spans="4:4" customFormat="1" x14ac:dyDescent="0.2">
      <c r="D1426" s="11"/>
    </row>
    <row r="1427" spans="4:4" customFormat="1" x14ac:dyDescent="0.2">
      <c r="D1427" s="11"/>
    </row>
    <row r="1428" spans="4:4" customFormat="1" x14ac:dyDescent="0.2">
      <c r="D1428" s="11"/>
    </row>
    <row r="1429" spans="4:4" customFormat="1" x14ac:dyDescent="0.2">
      <c r="D1429" s="11"/>
    </row>
    <row r="1430" spans="4:4" customFormat="1" x14ac:dyDescent="0.2">
      <c r="D1430" s="11"/>
    </row>
    <row r="1431" spans="4:4" customFormat="1" x14ac:dyDescent="0.2">
      <c r="D1431" s="11"/>
    </row>
    <row r="1432" spans="4:4" customFormat="1" x14ac:dyDescent="0.2">
      <c r="D1432" s="11"/>
    </row>
    <row r="1433" spans="4:4" customFormat="1" x14ac:dyDescent="0.2">
      <c r="D1433" s="11"/>
    </row>
    <row r="1434" spans="4:4" customFormat="1" x14ac:dyDescent="0.2">
      <c r="D1434" s="11"/>
    </row>
    <row r="1435" spans="4:4" customFormat="1" x14ac:dyDescent="0.2">
      <c r="D1435" s="11"/>
    </row>
    <row r="1436" spans="4:4" customFormat="1" x14ac:dyDescent="0.2">
      <c r="D1436" s="11"/>
    </row>
    <row r="1437" spans="4:4" customFormat="1" x14ac:dyDescent="0.2">
      <c r="D1437" s="11"/>
    </row>
    <row r="1438" spans="4:4" customFormat="1" x14ac:dyDescent="0.2">
      <c r="D1438" s="11"/>
    </row>
    <row r="1439" spans="4:4" customFormat="1" x14ac:dyDescent="0.2">
      <c r="D1439" s="11"/>
    </row>
    <row r="1440" spans="4:4" customFormat="1" x14ac:dyDescent="0.2">
      <c r="D1440" s="11"/>
    </row>
    <row r="1441" spans="4:4" customFormat="1" x14ac:dyDescent="0.2">
      <c r="D1441" s="11"/>
    </row>
    <row r="1442" spans="4:4" customFormat="1" x14ac:dyDescent="0.2">
      <c r="D1442" s="11"/>
    </row>
    <row r="1443" spans="4:4" customFormat="1" x14ac:dyDescent="0.2">
      <c r="D1443" s="11"/>
    </row>
    <row r="1444" spans="4:4" customFormat="1" x14ac:dyDescent="0.2">
      <c r="D1444" s="11"/>
    </row>
    <row r="1445" spans="4:4" customFormat="1" x14ac:dyDescent="0.2">
      <c r="D1445" s="11"/>
    </row>
    <row r="1446" spans="4:4" customFormat="1" x14ac:dyDescent="0.2">
      <c r="D1446" s="11"/>
    </row>
    <row r="1447" spans="4:4" customFormat="1" x14ac:dyDescent="0.2">
      <c r="D1447" s="11"/>
    </row>
    <row r="1448" spans="4:4" customFormat="1" x14ac:dyDescent="0.2">
      <c r="D1448" s="11"/>
    </row>
    <row r="1449" spans="4:4" customFormat="1" x14ac:dyDescent="0.2">
      <c r="D1449" s="11"/>
    </row>
    <row r="1450" spans="4:4" customFormat="1" x14ac:dyDescent="0.2">
      <c r="D1450" s="11"/>
    </row>
    <row r="1451" spans="4:4" customFormat="1" x14ac:dyDescent="0.2">
      <c r="D1451" s="11"/>
    </row>
    <row r="1452" spans="4:4" customFormat="1" x14ac:dyDescent="0.2">
      <c r="D1452" s="11"/>
    </row>
    <row r="1453" spans="4:4" customFormat="1" x14ac:dyDescent="0.2">
      <c r="D1453" s="11"/>
    </row>
    <row r="1454" spans="4:4" customFormat="1" x14ac:dyDescent="0.2">
      <c r="D1454" s="11"/>
    </row>
    <row r="1455" spans="4:4" customFormat="1" x14ac:dyDescent="0.2">
      <c r="D1455" s="11"/>
    </row>
    <row r="1456" spans="4:4" customFormat="1" x14ac:dyDescent="0.2">
      <c r="D1456" s="11"/>
    </row>
    <row r="1457" spans="4:4" customFormat="1" x14ac:dyDescent="0.2">
      <c r="D1457" s="11"/>
    </row>
    <row r="1458" spans="4:4" customFormat="1" x14ac:dyDescent="0.2">
      <c r="D1458" s="11"/>
    </row>
    <row r="1459" spans="4:4" customFormat="1" x14ac:dyDescent="0.2">
      <c r="D1459" s="11"/>
    </row>
    <row r="1460" spans="4:4" customFormat="1" x14ac:dyDescent="0.2">
      <c r="D1460" s="11"/>
    </row>
    <row r="1461" spans="4:4" customFormat="1" x14ac:dyDescent="0.2">
      <c r="D1461" s="11"/>
    </row>
    <row r="1462" spans="4:4" customFormat="1" x14ac:dyDescent="0.2">
      <c r="D1462" s="11"/>
    </row>
    <row r="1463" spans="4:4" customFormat="1" x14ac:dyDescent="0.2">
      <c r="D1463" s="11"/>
    </row>
    <row r="1464" spans="4:4" customFormat="1" x14ac:dyDescent="0.2">
      <c r="D1464" s="11"/>
    </row>
    <row r="1465" spans="4:4" customFormat="1" x14ac:dyDescent="0.2">
      <c r="D1465" s="11"/>
    </row>
    <row r="1466" spans="4:4" customFormat="1" x14ac:dyDescent="0.2">
      <c r="D1466" s="11"/>
    </row>
    <row r="1467" spans="4:4" customFormat="1" x14ac:dyDescent="0.2">
      <c r="D1467" s="11"/>
    </row>
    <row r="1468" spans="4:4" customFormat="1" x14ac:dyDescent="0.2">
      <c r="D1468" s="11"/>
    </row>
    <row r="1469" spans="4:4" customFormat="1" x14ac:dyDescent="0.2">
      <c r="D1469" s="11"/>
    </row>
    <row r="1470" spans="4:4" customFormat="1" x14ac:dyDescent="0.2">
      <c r="D1470" s="11"/>
    </row>
    <row r="1471" spans="4:4" customFormat="1" x14ac:dyDescent="0.2">
      <c r="D1471" s="11"/>
    </row>
    <row r="1472" spans="4:4" customFormat="1" x14ac:dyDescent="0.2">
      <c r="D1472" s="11"/>
    </row>
    <row r="1473" spans="4:4" customFormat="1" x14ac:dyDescent="0.2">
      <c r="D1473" s="11"/>
    </row>
    <row r="1474" spans="4:4" customFormat="1" x14ac:dyDescent="0.2">
      <c r="D1474" s="11"/>
    </row>
    <row r="1475" spans="4:4" customFormat="1" x14ac:dyDescent="0.2">
      <c r="D1475" s="11"/>
    </row>
    <row r="1476" spans="4:4" customFormat="1" x14ac:dyDescent="0.2">
      <c r="D1476" s="11"/>
    </row>
    <row r="1477" spans="4:4" customFormat="1" x14ac:dyDescent="0.2">
      <c r="D1477" s="11"/>
    </row>
    <row r="1478" spans="4:4" customFormat="1" x14ac:dyDescent="0.2">
      <c r="D1478" s="11"/>
    </row>
    <row r="1479" spans="4:4" customFormat="1" x14ac:dyDescent="0.2">
      <c r="D1479" s="11"/>
    </row>
    <row r="1480" spans="4:4" customFormat="1" x14ac:dyDescent="0.2">
      <c r="D1480" s="11"/>
    </row>
    <row r="1481" spans="4:4" customFormat="1" x14ac:dyDescent="0.2">
      <c r="D1481" s="11"/>
    </row>
    <row r="1482" spans="4:4" customFormat="1" x14ac:dyDescent="0.2">
      <c r="D1482" s="11"/>
    </row>
    <row r="1483" spans="4:4" customFormat="1" x14ac:dyDescent="0.2">
      <c r="D1483" s="11"/>
    </row>
    <row r="1484" spans="4:4" customFormat="1" x14ac:dyDescent="0.2">
      <c r="D1484" s="11"/>
    </row>
    <row r="1485" spans="4:4" customFormat="1" x14ac:dyDescent="0.2">
      <c r="D1485" s="11"/>
    </row>
    <row r="1486" spans="4:4" customFormat="1" x14ac:dyDescent="0.2">
      <c r="D1486" s="11"/>
    </row>
    <row r="1487" spans="4:4" customFormat="1" x14ac:dyDescent="0.2">
      <c r="D1487" s="11"/>
    </row>
    <row r="1488" spans="4:4" customFormat="1" x14ac:dyDescent="0.2">
      <c r="D1488" s="11"/>
    </row>
    <row r="1489" spans="4:4" customFormat="1" x14ac:dyDescent="0.2">
      <c r="D1489" s="11"/>
    </row>
    <row r="1490" spans="4:4" customFormat="1" x14ac:dyDescent="0.2">
      <c r="D1490" s="11"/>
    </row>
    <row r="1491" spans="4:4" customFormat="1" x14ac:dyDescent="0.2">
      <c r="D1491" s="11"/>
    </row>
    <row r="1492" spans="4:4" customFormat="1" x14ac:dyDescent="0.2">
      <c r="D1492" s="11"/>
    </row>
    <row r="1493" spans="4:4" customFormat="1" x14ac:dyDescent="0.2">
      <c r="D1493" s="11"/>
    </row>
    <row r="1494" spans="4:4" customFormat="1" x14ac:dyDescent="0.2">
      <c r="D1494" s="11"/>
    </row>
    <row r="1495" spans="4:4" customFormat="1" x14ac:dyDescent="0.2">
      <c r="D1495" s="11"/>
    </row>
    <row r="1496" spans="4:4" customFormat="1" x14ac:dyDescent="0.2">
      <c r="D1496" s="11"/>
    </row>
    <row r="1497" spans="4:4" customFormat="1" x14ac:dyDescent="0.2">
      <c r="D1497" s="11"/>
    </row>
    <row r="1498" spans="4:4" customFormat="1" x14ac:dyDescent="0.2">
      <c r="D1498" s="11"/>
    </row>
    <row r="1499" spans="4:4" customFormat="1" x14ac:dyDescent="0.2">
      <c r="D1499" s="11"/>
    </row>
    <row r="1500" spans="4:4" customFormat="1" x14ac:dyDescent="0.2">
      <c r="D1500" s="11"/>
    </row>
    <row r="1501" spans="4:4" customFormat="1" x14ac:dyDescent="0.2">
      <c r="D1501" s="11"/>
    </row>
    <row r="1502" spans="4:4" customFormat="1" x14ac:dyDescent="0.2">
      <c r="D1502" s="11"/>
    </row>
    <row r="1503" spans="4:4" customFormat="1" x14ac:dyDescent="0.2">
      <c r="D1503" s="11"/>
    </row>
    <row r="1504" spans="4:4" customFormat="1" x14ac:dyDescent="0.2">
      <c r="D1504" s="11"/>
    </row>
    <row r="1505" spans="4:4" customFormat="1" x14ac:dyDescent="0.2">
      <c r="D1505" s="11"/>
    </row>
    <row r="1506" spans="4:4" customFormat="1" x14ac:dyDescent="0.2">
      <c r="D1506" s="11"/>
    </row>
    <row r="1507" spans="4:4" customFormat="1" x14ac:dyDescent="0.2">
      <c r="D1507" s="11"/>
    </row>
    <row r="1508" spans="4:4" customFormat="1" x14ac:dyDescent="0.2">
      <c r="D1508" s="11"/>
    </row>
    <row r="1509" spans="4:4" customFormat="1" x14ac:dyDescent="0.2">
      <c r="D1509" s="11"/>
    </row>
    <row r="1510" spans="4:4" customFormat="1" x14ac:dyDescent="0.2">
      <c r="D1510" s="11"/>
    </row>
    <row r="1511" spans="4:4" customFormat="1" x14ac:dyDescent="0.2">
      <c r="D1511" s="11"/>
    </row>
    <row r="1512" spans="4:4" customFormat="1" x14ac:dyDescent="0.2">
      <c r="D1512" s="11"/>
    </row>
    <row r="1513" spans="4:4" customFormat="1" x14ac:dyDescent="0.2">
      <c r="D1513" s="11"/>
    </row>
    <row r="1514" spans="4:4" customFormat="1" x14ac:dyDescent="0.2">
      <c r="D1514" s="11"/>
    </row>
    <row r="1515" spans="4:4" customFormat="1" x14ac:dyDescent="0.2">
      <c r="D1515" s="11"/>
    </row>
    <row r="1516" spans="4:4" customFormat="1" x14ac:dyDescent="0.2">
      <c r="D1516" s="11"/>
    </row>
    <row r="1517" spans="4:4" customFormat="1" x14ac:dyDescent="0.2">
      <c r="D1517" s="11"/>
    </row>
    <row r="1518" spans="4:4" customFormat="1" x14ac:dyDescent="0.2">
      <c r="D1518" s="11"/>
    </row>
    <row r="1519" spans="4:4" customFormat="1" x14ac:dyDescent="0.2">
      <c r="D1519" s="11"/>
    </row>
    <row r="1520" spans="4:4" customFormat="1" x14ac:dyDescent="0.2">
      <c r="D1520" s="11"/>
    </row>
    <row r="1521" spans="4:4" customFormat="1" x14ac:dyDescent="0.2">
      <c r="D1521" s="11"/>
    </row>
    <row r="1522" spans="4:4" customFormat="1" x14ac:dyDescent="0.2">
      <c r="D1522" s="11"/>
    </row>
    <row r="1523" spans="4:4" customFormat="1" x14ac:dyDescent="0.2">
      <c r="D1523" s="11"/>
    </row>
    <row r="1524" spans="4:4" customFormat="1" x14ac:dyDescent="0.2">
      <c r="D1524" s="11"/>
    </row>
    <row r="1525" spans="4:4" customFormat="1" x14ac:dyDescent="0.2">
      <c r="D1525" s="11"/>
    </row>
    <row r="1526" spans="4:4" customFormat="1" x14ac:dyDescent="0.2">
      <c r="D1526" s="11"/>
    </row>
    <row r="1527" spans="4:4" customFormat="1" x14ac:dyDescent="0.2">
      <c r="D1527" s="11"/>
    </row>
    <row r="1528" spans="4:4" customFormat="1" x14ac:dyDescent="0.2">
      <c r="D1528" s="11"/>
    </row>
    <row r="1529" spans="4:4" customFormat="1" x14ac:dyDescent="0.2">
      <c r="D1529" s="11"/>
    </row>
    <row r="1530" spans="4:4" customFormat="1" x14ac:dyDescent="0.2">
      <c r="D1530" s="11"/>
    </row>
    <row r="1531" spans="4:4" customFormat="1" x14ac:dyDescent="0.2">
      <c r="D1531" s="11"/>
    </row>
    <row r="1532" spans="4:4" customFormat="1" x14ac:dyDescent="0.2">
      <c r="D1532" s="11"/>
    </row>
    <row r="1533" spans="4:4" customFormat="1" x14ac:dyDescent="0.2">
      <c r="D1533" s="11"/>
    </row>
    <row r="1534" spans="4:4" customFormat="1" x14ac:dyDescent="0.2">
      <c r="D1534" s="11"/>
    </row>
    <row r="1535" spans="4:4" customFormat="1" x14ac:dyDescent="0.2">
      <c r="D1535" s="11"/>
    </row>
    <row r="1536" spans="4:4" customFormat="1" x14ac:dyDescent="0.2">
      <c r="D1536" s="11"/>
    </row>
    <row r="1537" spans="4:4" customFormat="1" x14ac:dyDescent="0.2">
      <c r="D1537" s="11"/>
    </row>
    <row r="1538" spans="4:4" customFormat="1" x14ac:dyDescent="0.2">
      <c r="D1538" s="11"/>
    </row>
    <row r="1539" spans="4:4" customFormat="1" x14ac:dyDescent="0.2">
      <c r="D1539" s="11"/>
    </row>
    <row r="1540" spans="4:4" customFormat="1" x14ac:dyDescent="0.2">
      <c r="D1540" s="11"/>
    </row>
    <row r="1541" spans="4:4" customFormat="1" x14ac:dyDescent="0.2">
      <c r="D1541" s="11"/>
    </row>
    <row r="1542" spans="4:4" customFormat="1" x14ac:dyDescent="0.2">
      <c r="D1542" s="11"/>
    </row>
    <row r="1543" spans="4:4" customFormat="1" x14ac:dyDescent="0.2">
      <c r="D1543" s="11"/>
    </row>
    <row r="1544" spans="4:4" customFormat="1" x14ac:dyDescent="0.2">
      <c r="D1544" s="11"/>
    </row>
    <row r="1545" spans="4:4" customFormat="1" x14ac:dyDescent="0.2">
      <c r="D1545" s="11"/>
    </row>
    <row r="1546" spans="4:4" customFormat="1" x14ac:dyDescent="0.2">
      <c r="D1546" s="11"/>
    </row>
    <row r="1547" spans="4:4" customFormat="1" x14ac:dyDescent="0.2">
      <c r="D1547" s="11"/>
    </row>
    <row r="1548" spans="4:4" customFormat="1" x14ac:dyDescent="0.2">
      <c r="D1548" s="11"/>
    </row>
    <row r="1549" spans="4:4" customFormat="1" x14ac:dyDescent="0.2">
      <c r="D1549" s="11"/>
    </row>
    <row r="1550" spans="4:4" customFormat="1" x14ac:dyDescent="0.2">
      <c r="D1550" s="11"/>
    </row>
    <row r="1551" spans="4:4" customFormat="1" x14ac:dyDescent="0.2">
      <c r="D1551" s="11"/>
    </row>
    <row r="1552" spans="4:4" customFormat="1" x14ac:dyDescent="0.2">
      <c r="D1552" s="11"/>
    </row>
    <row r="1553" spans="4:4" customFormat="1" x14ac:dyDescent="0.2">
      <c r="D1553" s="11"/>
    </row>
    <row r="1554" spans="4:4" customFormat="1" x14ac:dyDescent="0.2">
      <c r="D1554" s="11"/>
    </row>
    <row r="1555" spans="4:4" customFormat="1" x14ac:dyDescent="0.2">
      <c r="D1555" s="11"/>
    </row>
    <row r="1556" spans="4:4" customFormat="1" x14ac:dyDescent="0.2">
      <c r="D1556" s="11"/>
    </row>
    <row r="1557" spans="4:4" customFormat="1" x14ac:dyDescent="0.2">
      <c r="D1557" s="11"/>
    </row>
    <row r="1558" spans="4:4" customFormat="1" x14ac:dyDescent="0.2">
      <c r="D1558" s="11"/>
    </row>
    <row r="1559" spans="4:4" customFormat="1" x14ac:dyDescent="0.2">
      <c r="D1559" s="11"/>
    </row>
    <row r="1560" spans="4:4" customFormat="1" x14ac:dyDescent="0.2">
      <c r="D1560" s="11"/>
    </row>
    <row r="1561" spans="4:4" customFormat="1" x14ac:dyDescent="0.2">
      <c r="D1561" s="11"/>
    </row>
    <row r="1562" spans="4:4" customFormat="1" x14ac:dyDescent="0.2">
      <c r="D1562" s="11"/>
    </row>
    <row r="1563" spans="4:4" customFormat="1" x14ac:dyDescent="0.2">
      <c r="D1563" s="11"/>
    </row>
    <row r="1564" spans="4:4" customFormat="1" x14ac:dyDescent="0.2">
      <c r="D1564" s="11"/>
    </row>
    <row r="1565" spans="4:4" customFormat="1" x14ac:dyDescent="0.2">
      <c r="D1565" s="11"/>
    </row>
    <row r="1566" spans="4:4" customFormat="1" x14ac:dyDescent="0.2">
      <c r="D1566" s="11"/>
    </row>
    <row r="1567" spans="4:4" customFormat="1" x14ac:dyDescent="0.2">
      <c r="D1567" s="11"/>
    </row>
    <row r="1568" spans="4:4" customFormat="1" x14ac:dyDescent="0.2">
      <c r="D1568" s="11"/>
    </row>
    <row r="1569" spans="4:4" customFormat="1" x14ac:dyDescent="0.2">
      <c r="D1569" s="11"/>
    </row>
    <row r="1570" spans="4:4" customFormat="1" x14ac:dyDescent="0.2">
      <c r="D1570" s="11"/>
    </row>
    <row r="1571" spans="4:4" customFormat="1" x14ac:dyDescent="0.2">
      <c r="D1571" s="11"/>
    </row>
    <row r="1572" spans="4:4" customFormat="1" x14ac:dyDescent="0.2">
      <c r="D1572" s="11"/>
    </row>
    <row r="1573" spans="4:4" customFormat="1" x14ac:dyDescent="0.2">
      <c r="D1573" s="11"/>
    </row>
    <row r="1574" spans="4:4" customFormat="1" x14ac:dyDescent="0.2">
      <c r="D1574" s="11"/>
    </row>
    <row r="1575" spans="4:4" customFormat="1" x14ac:dyDescent="0.2">
      <c r="D1575" s="11"/>
    </row>
    <row r="1576" spans="4:4" customFormat="1" x14ac:dyDescent="0.2">
      <c r="D1576" s="11"/>
    </row>
    <row r="1577" spans="4:4" customFormat="1" x14ac:dyDescent="0.2">
      <c r="D1577" s="11"/>
    </row>
    <row r="1578" spans="4:4" customFormat="1" x14ac:dyDescent="0.2">
      <c r="D1578" s="11"/>
    </row>
    <row r="1579" spans="4:4" customFormat="1" x14ac:dyDescent="0.2">
      <c r="D1579" s="11"/>
    </row>
    <row r="1580" spans="4:4" customFormat="1" x14ac:dyDescent="0.2">
      <c r="D1580" s="11"/>
    </row>
    <row r="1581" spans="4:4" customFormat="1" x14ac:dyDescent="0.2">
      <c r="D1581" s="11"/>
    </row>
    <row r="1582" spans="4:4" customFormat="1" x14ac:dyDescent="0.2">
      <c r="D1582" s="11"/>
    </row>
    <row r="1583" spans="4:4" customFormat="1" x14ac:dyDescent="0.2">
      <c r="D1583" s="11"/>
    </row>
    <row r="1584" spans="4:4" customFormat="1" x14ac:dyDescent="0.2">
      <c r="D1584" s="11"/>
    </row>
    <row r="1585" spans="4:4" customFormat="1" x14ac:dyDescent="0.2">
      <c r="D1585" s="11"/>
    </row>
    <row r="1586" spans="4:4" customFormat="1" x14ac:dyDescent="0.2">
      <c r="D1586" s="11"/>
    </row>
    <row r="1587" spans="4:4" customFormat="1" x14ac:dyDescent="0.2">
      <c r="D1587" s="11"/>
    </row>
    <row r="1588" spans="4:4" customFormat="1" x14ac:dyDescent="0.2">
      <c r="D1588" s="11"/>
    </row>
    <row r="1589" spans="4:4" customFormat="1" x14ac:dyDescent="0.2">
      <c r="D1589" s="11"/>
    </row>
    <row r="1590" spans="4:4" customFormat="1" x14ac:dyDescent="0.2">
      <c r="D1590" s="11"/>
    </row>
    <row r="1591" spans="4:4" customFormat="1" x14ac:dyDescent="0.2">
      <c r="D1591" s="11"/>
    </row>
    <row r="1592" spans="4:4" customFormat="1" x14ac:dyDescent="0.2">
      <c r="D1592" s="11"/>
    </row>
    <row r="1593" spans="4:4" customFormat="1" x14ac:dyDescent="0.2">
      <c r="D1593" s="11"/>
    </row>
    <row r="1594" spans="4:4" customFormat="1" x14ac:dyDescent="0.2">
      <c r="D1594" s="11"/>
    </row>
    <row r="1595" spans="4:4" customFormat="1" x14ac:dyDescent="0.2">
      <c r="D1595" s="11"/>
    </row>
    <row r="1596" spans="4:4" customFormat="1" x14ac:dyDescent="0.2">
      <c r="D1596" s="11"/>
    </row>
    <row r="1597" spans="4:4" customFormat="1" x14ac:dyDescent="0.2">
      <c r="D1597" s="11"/>
    </row>
    <row r="1598" spans="4:4" customFormat="1" x14ac:dyDescent="0.2">
      <c r="D1598" s="11"/>
    </row>
    <row r="1599" spans="4:4" customFormat="1" x14ac:dyDescent="0.2">
      <c r="D1599" s="11"/>
    </row>
    <row r="1600" spans="4:4" customFormat="1" x14ac:dyDescent="0.2">
      <c r="D1600" s="11"/>
    </row>
    <row r="1601" spans="4:4" customFormat="1" x14ac:dyDescent="0.2">
      <c r="D1601" s="11"/>
    </row>
    <row r="1602" spans="4:4" customFormat="1" x14ac:dyDescent="0.2">
      <c r="D1602" s="11"/>
    </row>
    <row r="1603" spans="4:4" customFormat="1" x14ac:dyDescent="0.2">
      <c r="D1603" s="11"/>
    </row>
    <row r="1604" spans="4:4" customFormat="1" x14ac:dyDescent="0.2">
      <c r="D1604" s="11"/>
    </row>
    <row r="1605" spans="4:4" customFormat="1" x14ac:dyDescent="0.2">
      <c r="D1605" s="11"/>
    </row>
    <row r="1606" spans="4:4" customFormat="1" x14ac:dyDescent="0.2">
      <c r="D1606" s="11"/>
    </row>
    <row r="1607" spans="4:4" customFormat="1" x14ac:dyDescent="0.2">
      <c r="D1607" s="11"/>
    </row>
    <row r="1608" spans="4:4" customFormat="1" x14ac:dyDescent="0.2">
      <c r="D1608" s="11"/>
    </row>
    <row r="1609" spans="4:4" customFormat="1" x14ac:dyDescent="0.2">
      <c r="D1609" s="11"/>
    </row>
    <row r="1610" spans="4:4" customFormat="1" x14ac:dyDescent="0.2">
      <c r="D1610" s="11"/>
    </row>
    <row r="1611" spans="4:4" customFormat="1" x14ac:dyDescent="0.2">
      <c r="D1611" s="11"/>
    </row>
    <row r="1612" spans="4:4" customFormat="1" x14ac:dyDescent="0.2">
      <c r="D1612" s="11"/>
    </row>
    <row r="1613" spans="4:4" customFormat="1" x14ac:dyDescent="0.2">
      <c r="D1613" s="11"/>
    </row>
    <row r="1614" spans="4:4" customFormat="1" x14ac:dyDescent="0.2">
      <c r="D1614" s="11"/>
    </row>
    <row r="1615" spans="4:4" customFormat="1" x14ac:dyDescent="0.2">
      <c r="D1615" s="11"/>
    </row>
    <row r="1616" spans="4:4" customFormat="1" x14ac:dyDescent="0.2">
      <c r="D1616" s="11"/>
    </row>
    <row r="1617" spans="4:4" customFormat="1" x14ac:dyDescent="0.2">
      <c r="D1617" s="11"/>
    </row>
    <row r="1618" spans="4:4" customFormat="1" x14ac:dyDescent="0.2">
      <c r="D1618" s="11"/>
    </row>
    <row r="1619" spans="4:4" customFormat="1" x14ac:dyDescent="0.2">
      <c r="D1619" s="11"/>
    </row>
    <row r="1620" spans="4:4" customFormat="1" x14ac:dyDescent="0.2">
      <c r="D1620" s="11"/>
    </row>
    <row r="1621" spans="4:4" customFormat="1" x14ac:dyDescent="0.2">
      <c r="D1621" s="11"/>
    </row>
    <row r="1622" spans="4:4" customFormat="1" x14ac:dyDescent="0.2">
      <c r="D1622" s="11"/>
    </row>
    <row r="1623" spans="4:4" customFormat="1" x14ac:dyDescent="0.2">
      <c r="D1623" s="11"/>
    </row>
    <row r="1624" spans="4:4" customFormat="1" x14ac:dyDescent="0.2">
      <c r="D1624" s="11"/>
    </row>
    <row r="1625" spans="4:4" customFormat="1" x14ac:dyDescent="0.2">
      <c r="D1625" s="11"/>
    </row>
    <row r="1626" spans="4:4" customFormat="1" x14ac:dyDescent="0.2">
      <c r="D1626" s="11"/>
    </row>
    <row r="1627" spans="4:4" customFormat="1" x14ac:dyDescent="0.2">
      <c r="D1627" s="11"/>
    </row>
    <row r="1628" spans="4:4" customFormat="1" x14ac:dyDescent="0.2">
      <c r="D1628" s="11"/>
    </row>
    <row r="1629" spans="4:4" customFormat="1" x14ac:dyDescent="0.2">
      <c r="D1629" s="11"/>
    </row>
    <row r="1630" spans="4:4" customFormat="1" x14ac:dyDescent="0.2">
      <c r="D1630" s="11"/>
    </row>
    <row r="1631" spans="4:4" customFormat="1" x14ac:dyDescent="0.2">
      <c r="D1631" s="11"/>
    </row>
    <row r="1632" spans="4:4" customFormat="1" x14ac:dyDescent="0.2">
      <c r="D1632" s="11"/>
    </row>
    <row r="1633" spans="4:4" customFormat="1" x14ac:dyDescent="0.2">
      <c r="D1633" s="11"/>
    </row>
    <row r="1634" spans="4:4" customFormat="1" x14ac:dyDescent="0.2">
      <c r="D1634" s="11"/>
    </row>
    <row r="1635" spans="4:4" customFormat="1" x14ac:dyDescent="0.2">
      <c r="D1635" s="11"/>
    </row>
    <row r="1636" spans="4:4" customFormat="1" x14ac:dyDescent="0.2">
      <c r="D1636" s="11"/>
    </row>
    <row r="1637" spans="4:4" customFormat="1" x14ac:dyDescent="0.2">
      <c r="D1637" s="11"/>
    </row>
    <row r="1638" spans="4:4" customFormat="1" x14ac:dyDescent="0.2">
      <c r="D1638" s="11"/>
    </row>
    <row r="1639" spans="4:4" customFormat="1" x14ac:dyDescent="0.2">
      <c r="D1639" s="11"/>
    </row>
    <row r="1640" spans="4:4" customFormat="1" x14ac:dyDescent="0.2">
      <c r="D1640" s="11"/>
    </row>
    <row r="1641" spans="4:4" customFormat="1" x14ac:dyDescent="0.2">
      <c r="D1641" s="11"/>
    </row>
    <row r="1642" spans="4:4" customFormat="1" x14ac:dyDescent="0.2">
      <c r="D1642" s="11"/>
    </row>
    <row r="1643" spans="4:4" customFormat="1" x14ac:dyDescent="0.2">
      <c r="D1643" s="11"/>
    </row>
    <row r="1644" spans="4:4" customFormat="1" x14ac:dyDescent="0.2">
      <c r="D1644" s="11"/>
    </row>
    <row r="1645" spans="4:4" customFormat="1" x14ac:dyDescent="0.2">
      <c r="D1645" s="11"/>
    </row>
    <row r="1646" spans="4:4" customFormat="1" x14ac:dyDescent="0.2">
      <c r="D1646" s="11"/>
    </row>
    <row r="1647" spans="4:4" customFormat="1" x14ac:dyDescent="0.2">
      <c r="D1647" s="11"/>
    </row>
    <row r="1648" spans="4:4" customFormat="1" x14ac:dyDescent="0.2">
      <c r="D1648" s="11"/>
    </row>
    <row r="1649" spans="4:4" customFormat="1" x14ac:dyDescent="0.2">
      <c r="D1649" s="11"/>
    </row>
    <row r="1650" spans="4:4" customFormat="1" x14ac:dyDescent="0.2">
      <c r="D1650" s="11"/>
    </row>
    <row r="1651" spans="4:4" customFormat="1" x14ac:dyDescent="0.2">
      <c r="D1651" s="11"/>
    </row>
    <row r="1652" spans="4:4" customFormat="1" x14ac:dyDescent="0.2">
      <c r="D1652" s="11"/>
    </row>
    <row r="1653" spans="4:4" customFormat="1" x14ac:dyDescent="0.2">
      <c r="D1653" s="11"/>
    </row>
    <row r="1654" spans="4:4" customFormat="1" x14ac:dyDescent="0.2">
      <c r="D1654" s="11"/>
    </row>
    <row r="1655" spans="4:4" customFormat="1" x14ac:dyDescent="0.2">
      <c r="D1655" s="11"/>
    </row>
    <row r="1656" spans="4:4" customFormat="1" x14ac:dyDescent="0.2">
      <c r="D1656" s="11"/>
    </row>
    <row r="1657" spans="4:4" customFormat="1" x14ac:dyDescent="0.2">
      <c r="D1657" s="11"/>
    </row>
    <row r="1658" spans="4:4" customFormat="1" x14ac:dyDescent="0.2">
      <c r="D1658" s="11"/>
    </row>
    <row r="1659" spans="4:4" customFormat="1" x14ac:dyDescent="0.2">
      <c r="D1659" s="11"/>
    </row>
    <row r="1660" spans="4:4" customFormat="1" x14ac:dyDescent="0.2">
      <c r="D1660" s="11"/>
    </row>
    <row r="1661" spans="4:4" customFormat="1" x14ac:dyDescent="0.2">
      <c r="D1661" s="11"/>
    </row>
    <row r="1662" spans="4:4" customFormat="1" x14ac:dyDescent="0.2">
      <c r="D1662" s="11"/>
    </row>
    <row r="1663" spans="4:4" customFormat="1" x14ac:dyDescent="0.2">
      <c r="D1663" s="11"/>
    </row>
    <row r="1664" spans="4:4" customFormat="1" x14ac:dyDescent="0.2">
      <c r="D1664" s="11"/>
    </row>
    <row r="1665" spans="4:4" customFormat="1" x14ac:dyDescent="0.2">
      <c r="D1665" s="11"/>
    </row>
    <row r="1666" spans="4:4" customFormat="1" x14ac:dyDescent="0.2">
      <c r="D1666" s="11"/>
    </row>
    <row r="1667" spans="4:4" customFormat="1" x14ac:dyDescent="0.2">
      <c r="D1667" s="11"/>
    </row>
    <row r="1668" spans="4:4" customFormat="1" x14ac:dyDescent="0.2">
      <c r="D1668" s="11"/>
    </row>
    <row r="1669" spans="4:4" customFormat="1" x14ac:dyDescent="0.2">
      <c r="D1669" s="11"/>
    </row>
    <row r="1670" spans="4:4" customFormat="1" x14ac:dyDescent="0.2">
      <c r="D1670" s="11"/>
    </row>
    <row r="1671" spans="4:4" customFormat="1" x14ac:dyDescent="0.2">
      <c r="D1671" s="11"/>
    </row>
    <row r="1672" spans="4:4" customFormat="1" x14ac:dyDescent="0.2">
      <c r="D1672" s="11"/>
    </row>
    <row r="1673" spans="4:4" customFormat="1" x14ac:dyDescent="0.2">
      <c r="D1673" s="11"/>
    </row>
    <row r="1674" spans="4:4" customFormat="1" x14ac:dyDescent="0.2">
      <c r="D1674" s="11"/>
    </row>
    <row r="1675" spans="4:4" customFormat="1" x14ac:dyDescent="0.2">
      <c r="D1675" s="11"/>
    </row>
    <row r="1676" spans="4:4" customFormat="1" x14ac:dyDescent="0.2">
      <c r="D1676" s="11"/>
    </row>
    <row r="1677" spans="4:4" customFormat="1" x14ac:dyDescent="0.2">
      <c r="D1677" s="11"/>
    </row>
    <row r="1678" spans="4:4" customFormat="1" x14ac:dyDescent="0.2">
      <c r="D1678" s="11"/>
    </row>
    <row r="1679" spans="4:4" customFormat="1" x14ac:dyDescent="0.2">
      <c r="D1679" s="11"/>
    </row>
    <row r="1680" spans="4:4" customFormat="1" x14ac:dyDescent="0.2">
      <c r="D1680" s="11"/>
    </row>
    <row r="1681" spans="4:4" customFormat="1" x14ac:dyDescent="0.2">
      <c r="D1681" s="11"/>
    </row>
    <row r="1682" spans="4:4" customFormat="1" x14ac:dyDescent="0.2">
      <c r="D1682" s="11"/>
    </row>
    <row r="1683" spans="4:4" customFormat="1" x14ac:dyDescent="0.2">
      <c r="D1683" s="11"/>
    </row>
    <row r="1684" spans="4:4" customFormat="1" x14ac:dyDescent="0.2">
      <c r="D1684" s="11"/>
    </row>
    <row r="1685" spans="4:4" customFormat="1" x14ac:dyDescent="0.2">
      <c r="D1685" s="11"/>
    </row>
    <row r="1686" spans="4:4" customFormat="1" x14ac:dyDescent="0.2">
      <c r="D1686" s="11"/>
    </row>
    <row r="1687" spans="4:4" customFormat="1" x14ac:dyDescent="0.2">
      <c r="D1687" s="11"/>
    </row>
    <row r="1688" spans="4:4" customFormat="1" x14ac:dyDescent="0.2">
      <c r="D1688" s="11"/>
    </row>
    <row r="1689" spans="4:4" customFormat="1" x14ac:dyDescent="0.2">
      <c r="D1689" s="11"/>
    </row>
    <row r="1690" spans="4:4" customFormat="1" x14ac:dyDescent="0.2">
      <c r="D1690" s="11"/>
    </row>
    <row r="1691" spans="4:4" customFormat="1" x14ac:dyDescent="0.2">
      <c r="D1691" s="11"/>
    </row>
    <row r="1692" spans="4:4" customFormat="1" x14ac:dyDescent="0.2">
      <c r="D1692" s="11"/>
    </row>
    <row r="1693" spans="4:4" customFormat="1" x14ac:dyDescent="0.2">
      <c r="D1693" s="11"/>
    </row>
    <row r="1694" spans="4:4" customFormat="1" x14ac:dyDescent="0.2">
      <c r="D1694" s="11"/>
    </row>
    <row r="1695" spans="4:4" customFormat="1" x14ac:dyDescent="0.2">
      <c r="D1695" s="11"/>
    </row>
    <row r="1696" spans="4:4" customFormat="1" x14ac:dyDescent="0.2">
      <c r="D1696" s="11"/>
    </row>
    <row r="1697" spans="4:4" customFormat="1" x14ac:dyDescent="0.2">
      <c r="D1697" s="11"/>
    </row>
    <row r="1698" spans="4:4" customFormat="1" x14ac:dyDescent="0.2">
      <c r="D1698" s="11"/>
    </row>
    <row r="1699" spans="4:4" customFormat="1" x14ac:dyDescent="0.2">
      <c r="D1699" s="11"/>
    </row>
    <row r="1700" spans="4:4" customFormat="1" x14ac:dyDescent="0.2">
      <c r="D1700" s="11"/>
    </row>
    <row r="1701" spans="4:4" customFormat="1" x14ac:dyDescent="0.2">
      <c r="D1701" s="11"/>
    </row>
    <row r="1702" spans="4:4" customFormat="1" x14ac:dyDescent="0.2">
      <c r="D1702" s="11"/>
    </row>
    <row r="1703" spans="4:4" customFormat="1" x14ac:dyDescent="0.2">
      <c r="D1703" s="11"/>
    </row>
    <row r="1704" spans="4:4" customFormat="1" x14ac:dyDescent="0.2">
      <c r="D1704" s="11"/>
    </row>
    <row r="1705" spans="4:4" customFormat="1" x14ac:dyDescent="0.2">
      <c r="D1705" s="11"/>
    </row>
    <row r="1706" spans="4:4" customFormat="1" x14ac:dyDescent="0.2">
      <c r="D1706" s="11"/>
    </row>
    <row r="1707" spans="4:4" customFormat="1" x14ac:dyDescent="0.2">
      <c r="D1707" s="11"/>
    </row>
    <row r="1708" spans="4:4" customFormat="1" x14ac:dyDescent="0.2">
      <c r="D1708" s="11"/>
    </row>
    <row r="1709" spans="4:4" customFormat="1" x14ac:dyDescent="0.2">
      <c r="D1709" s="11"/>
    </row>
    <row r="1710" spans="4:4" customFormat="1" x14ac:dyDescent="0.2">
      <c r="D1710" s="11"/>
    </row>
    <row r="1711" spans="4:4" customFormat="1" x14ac:dyDescent="0.2">
      <c r="D1711" s="11"/>
    </row>
    <row r="1712" spans="4:4" customFormat="1" x14ac:dyDescent="0.2">
      <c r="D1712" s="11"/>
    </row>
    <row r="1713" spans="4:4" customFormat="1" x14ac:dyDescent="0.2">
      <c r="D1713" s="11"/>
    </row>
    <row r="1714" spans="4:4" customFormat="1" x14ac:dyDescent="0.2">
      <c r="D1714" s="11"/>
    </row>
    <row r="1715" spans="4:4" customFormat="1" x14ac:dyDescent="0.2">
      <c r="D1715" s="11"/>
    </row>
    <row r="1716" spans="4:4" customFormat="1" x14ac:dyDescent="0.2">
      <c r="D1716" s="11"/>
    </row>
    <row r="1717" spans="4:4" customFormat="1" x14ac:dyDescent="0.2">
      <c r="D1717" s="11"/>
    </row>
    <row r="1718" spans="4:4" customFormat="1" x14ac:dyDescent="0.2">
      <c r="D1718" s="11"/>
    </row>
    <row r="1719" spans="4:4" customFormat="1" x14ac:dyDescent="0.2">
      <c r="D1719" s="11"/>
    </row>
    <row r="1720" spans="4:4" customFormat="1" x14ac:dyDescent="0.2">
      <c r="D1720" s="11"/>
    </row>
    <row r="1721" spans="4:4" customFormat="1" x14ac:dyDescent="0.2">
      <c r="D1721" s="11"/>
    </row>
    <row r="1722" spans="4:4" customFormat="1" x14ac:dyDescent="0.2">
      <c r="D1722" s="11"/>
    </row>
    <row r="1723" spans="4:4" customFormat="1" x14ac:dyDescent="0.2">
      <c r="D1723" s="11"/>
    </row>
    <row r="1724" spans="4:4" customFormat="1" x14ac:dyDescent="0.2">
      <c r="D1724" s="11"/>
    </row>
    <row r="1725" spans="4:4" customFormat="1" x14ac:dyDescent="0.2">
      <c r="D1725" s="11"/>
    </row>
    <row r="1726" spans="4:4" customFormat="1" x14ac:dyDescent="0.2">
      <c r="D1726" s="11"/>
    </row>
    <row r="1727" spans="4:4" customFormat="1" x14ac:dyDescent="0.2">
      <c r="D1727" s="11"/>
    </row>
    <row r="1728" spans="4:4" customFormat="1" x14ac:dyDescent="0.2">
      <c r="D1728" s="11"/>
    </row>
    <row r="1729" spans="4:4" customFormat="1" x14ac:dyDescent="0.2">
      <c r="D1729" s="11"/>
    </row>
    <row r="1730" spans="4:4" customFormat="1" x14ac:dyDescent="0.2">
      <c r="D1730" s="11"/>
    </row>
    <row r="1731" spans="4:4" customFormat="1" x14ac:dyDescent="0.2">
      <c r="D1731" s="11"/>
    </row>
    <row r="1732" spans="4:4" customFormat="1" x14ac:dyDescent="0.2">
      <c r="D1732" s="11"/>
    </row>
    <row r="1733" spans="4:4" customFormat="1" x14ac:dyDescent="0.2">
      <c r="D1733" s="11"/>
    </row>
    <row r="1734" spans="4:4" customFormat="1" x14ac:dyDescent="0.2">
      <c r="D1734" s="11"/>
    </row>
    <row r="1735" spans="4:4" customFormat="1" x14ac:dyDescent="0.2">
      <c r="D1735" s="11"/>
    </row>
    <row r="1736" spans="4:4" customFormat="1" x14ac:dyDescent="0.2">
      <c r="D1736" s="11"/>
    </row>
    <row r="1737" spans="4:4" customFormat="1" x14ac:dyDescent="0.2">
      <c r="D1737" s="11"/>
    </row>
    <row r="1738" spans="4:4" customFormat="1" x14ac:dyDescent="0.2">
      <c r="D1738" s="11"/>
    </row>
    <row r="1739" spans="4:4" customFormat="1" x14ac:dyDescent="0.2">
      <c r="D1739" s="11"/>
    </row>
    <row r="1740" spans="4:4" customFormat="1" x14ac:dyDescent="0.2">
      <c r="D1740" s="11"/>
    </row>
    <row r="1741" spans="4:4" customFormat="1" x14ac:dyDescent="0.2">
      <c r="D1741" s="11"/>
    </row>
    <row r="1742" spans="4:4" customFormat="1" x14ac:dyDescent="0.2">
      <c r="D1742" s="11"/>
    </row>
    <row r="1743" spans="4:4" customFormat="1" x14ac:dyDescent="0.2">
      <c r="D1743" s="11"/>
    </row>
    <row r="1744" spans="4:4" customFormat="1" x14ac:dyDescent="0.2">
      <c r="D1744" s="11"/>
    </row>
    <row r="1745" spans="4:4" customFormat="1" x14ac:dyDescent="0.2">
      <c r="D1745" s="11"/>
    </row>
    <row r="1746" spans="4:4" customFormat="1" x14ac:dyDescent="0.2">
      <c r="D1746" s="11"/>
    </row>
    <row r="1747" spans="4:4" customFormat="1" x14ac:dyDescent="0.2">
      <c r="D1747" s="11"/>
    </row>
    <row r="1748" spans="4:4" customFormat="1" x14ac:dyDescent="0.2">
      <c r="D1748" s="11"/>
    </row>
    <row r="1749" spans="4:4" customFormat="1" x14ac:dyDescent="0.2">
      <c r="D1749" s="11"/>
    </row>
    <row r="1750" spans="4:4" customFormat="1" x14ac:dyDescent="0.2">
      <c r="D1750" s="11"/>
    </row>
    <row r="1751" spans="4:4" customFormat="1" x14ac:dyDescent="0.2">
      <c r="D1751" s="11"/>
    </row>
    <row r="1752" spans="4:4" customFormat="1" x14ac:dyDescent="0.2">
      <c r="D1752" s="11"/>
    </row>
    <row r="1753" spans="4:4" customFormat="1" x14ac:dyDescent="0.2">
      <c r="D1753" s="11"/>
    </row>
    <row r="1754" spans="4:4" customFormat="1" x14ac:dyDescent="0.2">
      <c r="D1754" s="11"/>
    </row>
    <row r="1755" spans="4:4" customFormat="1" x14ac:dyDescent="0.2">
      <c r="D1755" s="11"/>
    </row>
    <row r="1756" spans="4:4" customFormat="1" x14ac:dyDescent="0.2">
      <c r="D1756" s="11"/>
    </row>
    <row r="1757" spans="4:4" customFormat="1" x14ac:dyDescent="0.2">
      <c r="D1757" s="11"/>
    </row>
    <row r="1758" spans="4:4" customFormat="1" x14ac:dyDescent="0.2">
      <c r="D1758" s="11"/>
    </row>
    <row r="1759" spans="4:4" customFormat="1" x14ac:dyDescent="0.2">
      <c r="D1759" s="11"/>
    </row>
    <row r="1760" spans="4:4" customFormat="1" x14ac:dyDescent="0.2">
      <c r="D1760" s="11"/>
    </row>
    <row r="1761" spans="4:4" customFormat="1" x14ac:dyDescent="0.2">
      <c r="D1761" s="11"/>
    </row>
    <row r="1762" spans="4:4" customFormat="1" x14ac:dyDescent="0.2">
      <c r="D1762" s="11"/>
    </row>
    <row r="1763" spans="4:4" customFormat="1" x14ac:dyDescent="0.2">
      <c r="D1763" s="11"/>
    </row>
    <row r="1764" spans="4:4" customFormat="1" x14ac:dyDescent="0.2">
      <c r="D1764" s="11"/>
    </row>
    <row r="1765" spans="4:4" customFormat="1" x14ac:dyDescent="0.2">
      <c r="D1765" s="11"/>
    </row>
    <row r="1766" spans="4:4" customFormat="1" x14ac:dyDescent="0.2">
      <c r="D1766" s="11"/>
    </row>
    <row r="1767" spans="4:4" customFormat="1" x14ac:dyDescent="0.2">
      <c r="D1767" s="11"/>
    </row>
    <row r="1768" spans="4:4" customFormat="1" x14ac:dyDescent="0.2">
      <c r="D1768" s="11"/>
    </row>
    <row r="1769" spans="4:4" customFormat="1" x14ac:dyDescent="0.2">
      <c r="D1769" s="11"/>
    </row>
    <row r="1770" spans="4:4" customFormat="1" x14ac:dyDescent="0.2">
      <c r="D1770" s="11"/>
    </row>
    <row r="1771" spans="4:4" customFormat="1" x14ac:dyDescent="0.2">
      <c r="D1771" s="11"/>
    </row>
    <row r="1772" spans="4:4" customFormat="1" x14ac:dyDescent="0.2">
      <c r="D1772" s="11"/>
    </row>
    <row r="1773" spans="4:4" customFormat="1" x14ac:dyDescent="0.2">
      <c r="D1773" s="11"/>
    </row>
    <row r="1774" spans="4:4" customFormat="1" x14ac:dyDescent="0.2">
      <c r="D1774" s="11"/>
    </row>
    <row r="1775" spans="4:4" customFormat="1" x14ac:dyDescent="0.2">
      <c r="D1775" s="11"/>
    </row>
    <row r="1776" spans="4:4" customFormat="1" x14ac:dyDescent="0.2">
      <c r="D1776" s="11"/>
    </row>
    <row r="1777" spans="4:4" customFormat="1" x14ac:dyDescent="0.2">
      <c r="D1777" s="11"/>
    </row>
    <row r="1778" spans="4:4" customFormat="1" x14ac:dyDescent="0.2">
      <c r="D1778" s="11"/>
    </row>
    <row r="1779" spans="4:4" customFormat="1" x14ac:dyDescent="0.2">
      <c r="D1779" s="11"/>
    </row>
    <row r="1780" spans="4:4" customFormat="1" x14ac:dyDescent="0.2">
      <c r="D1780" s="11"/>
    </row>
    <row r="1781" spans="4:4" customFormat="1" x14ac:dyDescent="0.2">
      <c r="D1781" s="11"/>
    </row>
    <row r="1782" spans="4:4" customFormat="1" x14ac:dyDescent="0.2">
      <c r="D1782" s="11"/>
    </row>
    <row r="1783" spans="4:4" customFormat="1" x14ac:dyDescent="0.2">
      <c r="D1783" s="11"/>
    </row>
    <row r="1784" spans="4:4" customFormat="1" x14ac:dyDescent="0.2">
      <c r="D1784" s="11"/>
    </row>
    <row r="1785" spans="4:4" customFormat="1" x14ac:dyDescent="0.2">
      <c r="D1785" s="11"/>
    </row>
    <row r="1786" spans="4:4" customFormat="1" x14ac:dyDescent="0.2">
      <c r="D1786" s="11"/>
    </row>
    <row r="1787" spans="4:4" customFormat="1" x14ac:dyDescent="0.2">
      <c r="D1787" s="11"/>
    </row>
    <row r="1788" spans="4:4" customFormat="1" x14ac:dyDescent="0.2">
      <c r="D1788" s="11"/>
    </row>
    <row r="1789" spans="4:4" customFormat="1" x14ac:dyDescent="0.2">
      <c r="D1789" s="11"/>
    </row>
    <row r="1790" spans="4:4" customFormat="1" x14ac:dyDescent="0.2">
      <c r="D1790" s="11"/>
    </row>
    <row r="1791" spans="4:4" customFormat="1" x14ac:dyDescent="0.2">
      <c r="D1791" s="11"/>
    </row>
    <row r="1792" spans="4:4" customFormat="1" x14ac:dyDescent="0.2">
      <c r="D1792" s="11"/>
    </row>
    <row r="1793" spans="4:4" customFormat="1" x14ac:dyDescent="0.2">
      <c r="D1793" s="11"/>
    </row>
    <row r="1794" spans="4:4" customFormat="1" x14ac:dyDescent="0.2">
      <c r="D1794" s="11"/>
    </row>
    <row r="1795" spans="4:4" customFormat="1" x14ac:dyDescent="0.2">
      <c r="D1795" s="11"/>
    </row>
    <row r="1796" spans="4:4" customFormat="1" x14ac:dyDescent="0.2">
      <c r="D1796" s="11"/>
    </row>
    <row r="1797" spans="4:4" customFormat="1" x14ac:dyDescent="0.2">
      <c r="D1797" s="11"/>
    </row>
    <row r="1798" spans="4:4" customFormat="1" x14ac:dyDescent="0.2">
      <c r="D1798" s="11"/>
    </row>
    <row r="1799" spans="4:4" customFormat="1" x14ac:dyDescent="0.2">
      <c r="D1799" s="11"/>
    </row>
    <row r="1800" spans="4:4" customFormat="1" x14ac:dyDescent="0.2">
      <c r="D1800" s="11"/>
    </row>
    <row r="1801" spans="4:4" customFormat="1" x14ac:dyDescent="0.2">
      <c r="D1801" s="11"/>
    </row>
    <row r="1802" spans="4:4" customFormat="1" x14ac:dyDescent="0.2">
      <c r="D1802" s="11"/>
    </row>
    <row r="1803" spans="4:4" customFormat="1" x14ac:dyDescent="0.2">
      <c r="D1803" s="11"/>
    </row>
    <row r="1804" spans="4:4" customFormat="1" x14ac:dyDescent="0.2">
      <c r="D1804" s="11"/>
    </row>
    <row r="1805" spans="4:4" customFormat="1" x14ac:dyDescent="0.2">
      <c r="D1805" s="11"/>
    </row>
    <row r="1806" spans="4:4" customFormat="1" x14ac:dyDescent="0.2">
      <c r="D1806" s="11"/>
    </row>
    <row r="1807" spans="4:4" customFormat="1" x14ac:dyDescent="0.2">
      <c r="D1807" s="11"/>
    </row>
    <row r="1808" spans="4:4" customFormat="1" x14ac:dyDescent="0.2">
      <c r="D1808" s="11"/>
    </row>
    <row r="1809" spans="4:4" customFormat="1" x14ac:dyDescent="0.2">
      <c r="D1809" s="11"/>
    </row>
    <row r="1810" spans="4:4" customFormat="1" x14ac:dyDescent="0.2">
      <c r="D1810" s="11"/>
    </row>
    <row r="1811" spans="4:4" customFormat="1" x14ac:dyDescent="0.2">
      <c r="D1811" s="11"/>
    </row>
    <row r="1812" spans="4:4" customFormat="1" x14ac:dyDescent="0.2">
      <c r="D1812" s="11"/>
    </row>
    <row r="1813" spans="4:4" customFormat="1" x14ac:dyDescent="0.2">
      <c r="D1813" s="11"/>
    </row>
    <row r="1814" spans="4:4" customFormat="1" x14ac:dyDescent="0.2">
      <c r="D1814" s="11"/>
    </row>
    <row r="1815" spans="4:4" customFormat="1" x14ac:dyDescent="0.2">
      <c r="D1815" s="11"/>
    </row>
    <row r="1816" spans="4:4" customFormat="1" x14ac:dyDescent="0.2">
      <c r="D1816" s="11"/>
    </row>
    <row r="1817" spans="4:4" customFormat="1" x14ac:dyDescent="0.2">
      <c r="D1817" s="11"/>
    </row>
    <row r="1818" spans="4:4" customFormat="1" x14ac:dyDescent="0.2">
      <c r="D1818" s="11"/>
    </row>
    <row r="1819" spans="4:4" customFormat="1" x14ac:dyDescent="0.2">
      <c r="D1819" s="11"/>
    </row>
    <row r="1820" spans="4:4" customFormat="1" x14ac:dyDescent="0.2">
      <c r="D1820" s="11"/>
    </row>
    <row r="1821" spans="4:4" customFormat="1" x14ac:dyDescent="0.2">
      <c r="D1821" s="11"/>
    </row>
    <row r="1822" spans="4:4" customFormat="1" x14ac:dyDescent="0.2">
      <c r="D1822" s="11"/>
    </row>
    <row r="1823" spans="4:4" customFormat="1" x14ac:dyDescent="0.2">
      <c r="D1823" s="11"/>
    </row>
    <row r="1824" spans="4:4" customFormat="1" x14ac:dyDescent="0.2">
      <c r="D1824" s="11"/>
    </row>
    <row r="1825" spans="4:4" customFormat="1" x14ac:dyDescent="0.2">
      <c r="D1825" s="11"/>
    </row>
    <row r="1826" spans="4:4" customFormat="1" x14ac:dyDescent="0.2">
      <c r="D1826" s="11"/>
    </row>
    <row r="1827" spans="4:4" customFormat="1" x14ac:dyDescent="0.2">
      <c r="D1827" s="11"/>
    </row>
    <row r="1828" spans="4:4" customFormat="1" x14ac:dyDescent="0.2">
      <c r="D1828" s="11"/>
    </row>
    <row r="1829" spans="4:4" customFormat="1" x14ac:dyDescent="0.2">
      <c r="D1829" s="11"/>
    </row>
    <row r="1830" spans="4:4" customFormat="1" x14ac:dyDescent="0.2">
      <c r="D1830" s="11"/>
    </row>
    <row r="1831" spans="4:4" customFormat="1" x14ac:dyDescent="0.2">
      <c r="D1831" s="11"/>
    </row>
    <row r="1832" spans="4:4" customFormat="1" x14ac:dyDescent="0.2">
      <c r="D1832" s="11"/>
    </row>
    <row r="1833" spans="4:4" customFormat="1" x14ac:dyDescent="0.2">
      <c r="D1833" s="11"/>
    </row>
    <row r="1834" spans="4:4" customFormat="1" x14ac:dyDescent="0.2">
      <c r="D1834" s="11"/>
    </row>
    <row r="1835" spans="4:4" customFormat="1" x14ac:dyDescent="0.2">
      <c r="D1835" s="11"/>
    </row>
    <row r="1836" spans="4:4" customFormat="1" x14ac:dyDescent="0.2">
      <c r="D1836" s="11"/>
    </row>
    <row r="1837" spans="4:4" customFormat="1" x14ac:dyDescent="0.2">
      <c r="D1837" s="11"/>
    </row>
    <row r="1838" spans="4:4" customFormat="1" x14ac:dyDescent="0.2">
      <c r="D1838" s="11"/>
    </row>
    <row r="1839" spans="4:4" customFormat="1" x14ac:dyDescent="0.2">
      <c r="D1839" s="11"/>
    </row>
    <row r="1840" spans="4:4" customFormat="1" x14ac:dyDescent="0.2">
      <c r="D1840" s="11"/>
    </row>
    <row r="1841" spans="4:4" customFormat="1" x14ac:dyDescent="0.2">
      <c r="D1841" s="11"/>
    </row>
    <row r="1842" spans="4:4" customFormat="1" x14ac:dyDescent="0.2">
      <c r="D1842" s="11"/>
    </row>
    <row r="1843" spans="4:4" customFormat="1" x14ac:dyDescent="0.2">
      <c r="D1843" s="11"/>
    </row>
    <row r="1844" spans="4:4" customFormat="1" x14ac:dyDescent="0.2">
      <c r="D1844" s="11"/>
    </row>
    <row r="1845" spans="4:4" customFormat="1" x14ac:dyDescent="0.2">
      <c r="D1845" s="11"/>
    </row>
    <row r="1846" spans="4:4" customFormat="1" x14ac:dyDescent="0.2">
      <c r="D1846" s="11"/>
    </row>
    <row r="1847" spans="4:4" customFormat="1" x14ac:dyDescent="0.2">
      <c r="D1847" s="11"/>
    </row>
    <row r="1848" spans="4:4" customFormat="1" x14ac:dyDescent="0.2">
      <c r="D1848" s="11"/>
    </row>
    <row r="1849" spans="4:4" customFormat="1" x14ac:dyDescent="0.2">
      <c r="D1849" s="11"/>
    </row>
    <row r="1850" spans="4:4" customFormat="1" x14ac:dyDescent="0.2">
      <c r="D1850" s="11"/>
    </row>
    <row r="1851" spans="4:4" customFormat="1" x14ac:dyDescent="0.2">
      <c r="D1851" s="11"/>
    </row>
    <row r="1852" spans="4:4" customFormat="1" x14ac:dyDescent="0.2">
      <c r="D1852" s="11"/>
    </row>
    <row r="1853" spans="4:4" customFormat="1" x14ac:dyDescent="0.2">
      <c r="D1853" s="11"/>
    </row>
    <row r="1854" spans="4:4" customFormat="1" x14ac:dyDescent="0.2">
      <c r="D1854" s="11"/>
    </row>
    <row r="1855" spans="4:4" customFormat="1" x14ac:dyDescent="0.2">
      <c r="D1855" s="11"/>
    </row>
    <row r="1856" spans="4:4" customFormat="1" x14ac:dyDescent="0.2">
      <c r="D1856" s="11"/>
    </row>
    <row r="1857" spans="4:4" customFormat="1" x14ac:dyDescent="0.2">
      <c r="D1857" s="11"/>
    </row>
    <row r="1858" spans="4:4" customFormat="1" x14ac:dyDescent="0.2">
      <c r="D1858" s="11"/>
    </row>
    <row r="1859" spans="4:4" customFormat="1" x14ac:dyDescent="0.2">
      <c r="D1859" s="11"/>
    </row>
    <row r="1860" spans="4:4" customFormat="1" x14ac:dyDescent="0.2">
      <c r="D1860" s="11"/>
    </row>
    <row r="1861" spans="4:4" customFormat="1" x14ac:dyDescent="0.2">
      <c r="D1861" s="11"/>
    </row>
    <row r="1862" spans="4:4" customFormat="1" x14ac:dyDescent="0.2">
      <c r="D1862" s="11"/>
    </row>
    <row r="1863" spans="4:4" customFormat="1" x14ac:dyDescent="0.2">
      <c r="D1863" s="11"/>
    </row>
    <row r="1864" spans="4:4" customFormat="1" x14ac:dyDescent="0.2">
      <c r="D1864" s="11"/>
    </row>
    <row r="1865" spans="4:4" customFormat="1" x14ac:dyDescent="0.2">
      <c r="D1865" s="11"/>
    </row>
    <row r="1866" spans="4:4" customFormat="1" x14ac:dyDescent="0.2">
      <c r="D1866" s="11"/>
    </row>
    <row r="1867" spans="4:4" customFormat="1" x14ac:dyDescent="0.2">
      <c r="D1867" s="11"/>
    </row>
    <row r="1868" spans="4:4" customFormat="1" x14ac:dyDescent="0.2">
      <c r="D1868" s="11"/>
    </row>
    <row r="1869" spans="4:4" customFormat="1" x14ac:dyDescent="0.2">
      <c r="D1869" s="11"/>
    </row>
    <row r="1870" spans="4:4" customFormat="1" x14ac:dyDescent="0.2">
      <c r="D1870" s="11"/>
    </row>
    <row r="1871" spans="4:4" customFormat="1" x14ac:dyDescent="0.2">
      <c r="D1871" s="11"/>
    </row>
    <row r="1872" spans="4:4" customFormat="1" x14ac:dyDescent="0.2">
      <c r="D1872" s="11"/>
    </row>
    <row r="1873" spans="4:4" customFormat="1" x14ac:dyDescent="0.2">
      <c r="D1873" s="11"/>
    </row>
    <row r="1874" spans="4:4" customFormat="1" x14ac:dyDescent="0.2">
      <c r="D1874" s="11"/>
    </row>
    <row r="1875" spans="4:4" customFormat="1" x14ac:dyDescent="0.2">
      <c r="D1875" s="11"/>
    </row>
    <row r="1876" spans="4:4" customFormat="1" x14ac:dyDescent="0.2">
      <c r="D1876" s="11"/>
    </row>
    <row r="1877" spans="4:4" customFormat="1" x14ac:dyDescent="0.2">
      <c r="D1877" s="11"/>
    </row>
    <row r="1878" spans="4:4" customFormat="1" x14ac:dyDescent="0.2">
      <c r="D1878" s="11"/>
    </row>
    <row r="1879" spans="4:4" customFormat="1" x14ac:dyDescent="0.2">
      <c r="D1879" s="11"/>
    </row>
    <row r="1880" spans="4:4" customFormat="1" x14ac:dyDescent="0.2">
      <c r="D1880" s="11"/>
    </row>
    <row r="1881" spans="4:4" customFormat="1" x14ac:dyDescent="0.2">
      <c r="D1881" s="11"/>
    </row>
    <row r="1882" spans="4:4" customFormat="1" x14ac:dyDescent="0.2">
      <c r="D1882" s="11"/>
    </row>
    <row r="1883" spans="4:4" customFormat="1" x14ac:dyDescent="0.2">
      <c r="D1883" s="11"/>
    </row>
    <row r="1884" spans="4:4" customFormat="1" x14ac:dyDescent="0.2">
      <c r="D1884" s="11"/>
    </row>
    <row r="1885" spans="4:4" customFormat="1" x14ac:dyDescent="0.2">
      <c r="D1885" s="11"/>
    </row>
    <row r="1886" spans="4:4" customFormat="1" x14ac:dyDescent="0.2">
      <c r="D1886" s="11"/>
    </row>
    <row r="1887" spans="4:4" customFormat="1" x14ac:dyDescent="0.2">
      <c r="D1887" s="11"/>
    </row>
    <row r="1888" spans="4:4" customFormat="1" x14ac:dyDescent="0.2">
      <c r="D1888" s="11"/>
    </row>
    <row r="1889" spans="4:4" customFormat="1" x14ac:dyDescent="0.2">
      <c r="D1889" s="11"/>
    </row>
    <row r="1890" spans="4:4" customFormat="1" x14ac:dyDescent="0.2">
      <c r="D1890" s="11"/>
    </row>
    <row r="1891" spans="4:4" customFormat="1" x14ac:dyDescent="0.2">
      <c r="D1891" s="11"/>
    </row>
    <row r="1892" spans="4:4" customFormat="1" x14ac:dyDescent="0.2">
      <c r="D1892" s="11"/>
    </row>
    <row r="1893" spans="4:4" customFormat="1" x14ac:dyDescent="0.2">
      <c r="D1893" s="11"/>
    </row>
    <row r="1894" spans="4:4" customFormat="1" x14ac:dyDescent="0.2">
      <c r="D1894" s="11"/>
    </row>
    <row r="1895" spans="4:4" customFormat="1" x14ac:dyDescent="0.2">
      <c r="D1895" s="11"/>
    </row>
    <row r="1896" spans="4:4" customFormat="1" x14ac:dyDescent="0.2">
      <c r="D1896" s="11"/>
    </row>
    <row r="1897" spans="4:4" customFormat="1" x14ac:dyDescent="0.2">
      <c r="D1897" s="11"/>
    </row>
    <row r="1898" spans="4:4" customFormat="1" x14ac:dyDescent="0.2">
      <c r="D1898" s="11"/>
    </row>
    <row r="1899" spans="4:4" customFormat="1" x14ac:dyDescent="0.2">
      <c r="D1899" s="11"/>
    </row>
    <row r="1900" spans="4:4" customFormat="1" x14ac:dyDescent="0.2">
      <c r="D1900" s="11"/>
    </row>
    <row r="1901" spans="4:4" customFormat="1" x14ac:dyDescent="0.2">
      <c r="D1901" s="11"/>
    </row>
    <row r="1902" spans="4:4" customFormat="1" x14ac:dyDescent="0.2">
      <c r="D1902" s="11"/>
    </row>
    <row r="1903" spans="4:4" customFormat="1" x14ac:dyDescent="0.2">
      <c r="D1903" s="11"/>
    </row>
    <row r="1904" spans="4:4" customFormat="1" x14ac:dyDescent="0.2">
      <c r="D1904" s="11"/>
    </row>
    <row r="1905" spans="4:4" customFormat="1" x14ac:dyDescent="0.2">
      <c r="D1905" s="11"/>
    </row>
    <row r="1906" spans="4:4" customFormat="1" x14ac:dyDescent="0.2">
      <c r="D1906" s="11"/>
    </row>
    <row r="1907" spans="4:4" customFormat="1" x14ac:dyDescent="0.2">
      <c r="D1907" s="11"/>
    </row>
    <row r="1908" spans="4:4" customFormat="1" x14ac:dyDescent="0.2">
      <c r="D1908" s="11"/>
    </row>
    <row r="1909" spans="4:4" customFormat="1" x14ac:dyDescent="0.2">
      <c r="D1909" s="11"/>
    </row>
    <row r="1910" spans="4:4" customFormat="1" x14ac:dyDescent="0.2">
      <c r="D1910" s="11"/>
    </row>
    <row r="1911" spans="4:4" customFormat="1" x14ac:dyDescent="0.2">
      <c r="D1911" s="11"/>
    </row>
    <row r="1912" spans="4:4" customFormat="1" x14ac:dyDescent="0.2">
      <c r="D1912" s="11"/>
    </row>
    <row r="1913" spans="4:4" customFormat="1" x14ac:dyDescent="0.2">
      <c r="D1913" s="11"/>
    </row>
    <row r="1914" spans="4:4" customFormat="1" x14ac:dyDescent="0.2">
      <c r="D1914" s="11"/>
    </row>
    <row r="1915" spans="4:4" customFormat="1" x14ac:dyDescent="0.2">
      <c r="D1915" s="11"/>
    </row>
    <row r="1916" spans="4:4" customFormat="1" x14ac:dyDescent="0.2">
      <c r="D1916" s="11"/>
    </row>
    <row r="1917" spans="4:4" customFormat="1" x14ac:dyDescent="0.2">
      <c r="D1917" s="11"/>
    </row>
    <row r="1918" spans="4:4" customFormat="1" x14ac:dyDescent="0.2">
      <c r="D1918" s="11"/>
    </row>
    <row r="1919" spans="4:4" customFormat="1" x14ac:dyDescent="0.2">
      <c r="D1919" s="11"/>
    </row>
    <row r="1920" spans="4:4" customFormat="1" x14ac:dyDescent="0.2">
      <c r="D1920" s="11"/>
    </row>
    <row r="1921" spans="4:4" customFormat="1" x14ac:dyDescent="0.2">
      <c r="D1921" s="11"/>
    </row>
    <row r="1922" spans="4:4" customFormat="1" x14ac:dyDescent="0.2">
      <c r="D1922" s="11"/>
    </row>
    <row r="1923" spans="4:4" customFormat="1" x14ac:dyDescent="0.2">
      <c r="D1923" s="11"/>
    </row>
    <row r="1924" spans="4:4" customFormat="1" x14ac:dyDescent="0.2">
      <c r="D1924" s="11"/>
    </row>
    <row r="1925" spans="4:4" customFormat="1" x14ac:dyDescent="0.2">
      <c r="D1925" s="11"/>
    </row>
    <row r="1926" spans="4:4" customFormat="1" x14ac:dyDescent="0.2">
      <c r="D1926" s="11"/>
    </row>
    <row r="1927" spans="4:4" customFormat="1" x14ac:dyDescent="0.2">
      <c r="D1927" s="11"/>
    </row>
    <row r="1928" spans="4:4" customFormat="1" x14ac:dyDescent="0.2">
      <c r="D1928" s="11"/>
    </row>
    <row r="1929" spans="4:4" customFormat="1" x14ac:dyDescent="0.2">
      <c r="D1929" s="11"/>
    </row>
    <row r="1930" spans="4:4" customFormat="1" x14ac:dyDescent="0.2">
      <c r="D1930" s="11"/>
    </row>
    <row r="1931" spans="4:4" customFormat="1" x14ac:dyDescent="0.2">
      <c r="D1931" s="11"/>
    </row>
    <row r="1932" spans="4:4" customFormat="1" x14ac:dyDescent="0.2">
      <c r="D1932" s="11"/>
    </row>
    <row r="1933" spans="4:4" customFormat="1" x14ac:dyDescent="0.2">
      <c r="D1933" s="11"/>
    </row>
    <row r="1934" spans="4:4" customFormat="1" x14ac:dyDescent="0.2">
      <c r="D1934" s="11"/>
    </row>
    <row r="1935" spans="4:4" customFormat="1" x14ac:dyDescent="0.2">
      <c r="D1935" s="11"/>
    </row>
    <row r="1936" spans="4:4" customFormat="1" x14ac:dyDescent="0.2">
      <c r="D1936" s="11"/>
    </row>
    <row r="1937" spans="4:4" customFormat="1" x14ac:dyDescent="0.2">
      <c r="D1937" s="11"/>
    </row>
    <row r="1938" spans="4:4" customFormat="1" x14ac:dyDescent="0.2">
      <c r="D1938" s="11"/>
    </row>
    <row r="1939" spans="4:4" customFormat="1" x14ac:dyDescent="0.2">
      <c r="D1939" s="11"/>
    </row>
    <row r="1940" spans="4:4" customFormat="1" x14ac:dyDescent="0.2">
      <c r="D1940" s="11"/>
    </row>
    <row r="1941" spans="4:4" customFormat="1" x14ac:dyDescent="0.2">
      <c r="D1941" s="11"/>
    </row>
    <row r="1942" spans="4:4" customFormat="1" x14ac:dyDescent="0.2">
      <c r="D1942" s="11"/>
    </row>
    <row r="1943" spans="4:4" customFormat="1" x14ac:dyDescent="0.2">
      <c r="D1943" s="11"/>
    </row>
    <row r="1944" spans="4:4" customFormat="1" x14ac:dyDescent="0.2">
      <c r="D1944" s="11"/>
    </row>
    <row r="1945" spans="4:4" customFormat="1" x14ac:dyDescent="0.2">
      <c r="D1945" s="11"/>
    </row>
    <row r="1946" spans="4:4" customFormat="1" x14ac:dyDescent="0.2">
      <c r="D1946" s="11"/>
    </row>
    <row r="1947" spans="4:4" customFormat="1" x14ac:dyDescent="0.2">
      <c r="D1947" s="11"/>
    </row>
    <row r="1948" spans="4:4" customFormat="1" x14ac:dyDescent="0.2">
      <c r="D1948" s="11"/>
    </row>
    <row r="1949" spans="4:4" customFormat="1" x14ac:dyDescent="0.2">
      <c r="D1949" s="11"/>
    </row>
    <row r="1950" spans="4:4" customFormat="1" x14ac:dyDescent="0.2">
      <c r="D1950" s="11"/>
    </row>
    <row r="1951" spans="4:4" customFormat="1" x14ac:dyDescent="0.2">
      <c r="D1951" s="11"/>
    </row>
    <row r="1952" spans="4:4" customFormat="1" x14ac:dyDescent="0.2">
      <c r="D1952" s="11"/>
    </row>
    <row r="1953" spans="4:4" customFormat="1" x14ac:dyDescent="0.2">
      <c r="D1953" s="11"/>
    </row>
    <row r="1954" spans="4:4" customFormat="1" x14ac:dyDescent="0.2">
      <c r="D1954" s="11"/>
    </row>
    <row r="1955" spans="4:4" customFormat="1" x14ac:dyDescent="0.2">
      <c r="D1955" s="11"/>
    </row>
    <row r="1956" spans="4:4" customFormat="1" x14ac:dyDescent="0.2">
      <c r="D1956" s="11"/>
    </row>
    <row r="1957" spans="4:4" customFormat="1" x14ac:dyDescent="0.2">
      <c r="D1957" s="11"/>
    </row>
    <row r="1958" spans="4:4" customFormat="1" x14ac:dyDescent="0.2">
      <c r="D1958" s="11"/>
    </row>
    <row r="1959" spans="4:4" customFormat="1" x14ac:dyDescent="0.2">
      <c r="D1959" s="11"/>
    </row>
    <row r="1960" spans="4:4" customFormat="1" x14ac:dyDescent="0.2">
      <c r="D1960" s="11"/>
    </row>
    <row r="1961" spans="4:4" customFormat="1" x14ac:dyDescent="0.2">
      <c r="D1961" s="11"/>
    </row>
    <row r="1962" spans="4:4" customFormat="1" x14ac:dyDescent="0.2">
      <c r="D1962" s="11"/>
    </row>
    <row r="1963" spans="4:4" customFormat="1" x14ac:dyDescent="0.2">
      <c r="D1963" s="11"/>
    </row>
    <row r="1964" spans="4:4" customFormat="1" x14ac:dyDescent="0.2">
      <c r="D1964" s="11"/>
    </row>
    <row r="1965" spans="4:4" customFormat="1" x14ac:dyDescent="0.2">
      <c r="D1965" s="11"/>
    </row>
    <row r="1966" spans="4:4" customFormat="1" x14ac:dyDescent="0.2">
      <c r="D1966" s="11"/>
    </row>
    <row r="1967" spans="4:4" customFormat="1" x14ac:dyDescent="0.2">
      <c r="D1967" s="11"/>
    </row>
    <row r="1968" spans="4:4" customFormat="1" x14ac:dyDescent="0.2">
      <c r="D1968" s="11"/>
    </row>
    <row r="1969" spans="4:4" customFormat="1" x14ac:dyDescent="0.2">
      <c r="D1969" s="11"/>
    </row>
    <row r="1970" spans="4:4" customFormat="1" x14ac:dyDescent="0.2">
      <c r="D1970" s="11"/>
    </row>
    <row r="1971" spans="4:4" customFormat="1" x14ac:dyDescent="0.2">
      <c r="D1971" s="11"/>
    </row>
    <row r="1972" spans="4:4" customFormat="1" x14ac:dyDescent="0.2">
      <c r="D1972" s="11"/>
    </row>
    <row r="1973" spans="4:4" customFormat="1" x14ac:dyDescent="0.2">
      <c r="D1973" s="11"/>
    </row>
    <row r="1974" spans="4:4" customFormat="1" x14ac:dyDescent="0.2">
      <c r="D1974" s="11"/>
    </row>
    <row r="1975" spans="4:4" customFormat="1" x14ac:dyDescent="0.2">
      <c r="D1975" s="11"/>
    </row>
    <row r="1976" spans="4:4" customFormat="1" x14ac:dyDescent="0.2">
      <c r="D1976" s="11"/>
    </row>
    <row r="1977" spans="4:4" customFormat="1" x14ac:dyDescent="0.2">
      <c r="D1977" s="11"/>
    </row>
    <row r="1978" spans="4:4" customFormat="1" x14ac:dyDescent="0.2">
      <c r="D1978" s="11"/>
    </row>
    <row r="1979" spans="4:4" customFormat="1" x14ac:dyDescent="0.2">
      <c r="D1979" s="11"/>
    </row>
    <row r="1980" spans="4:4" customFormat="1" x14ac:dyDescent="0.2">
      <c r="D1980" s="11"/>
    </row>
    <row r="1981" spans="4:4" customFormat="1" x14ac:dyDescent="0.2">
      <c r="D1981" s="11"/>
    </row>
    <row r="1982" spans="4:4" customFormat="1" x14ac:dyDescent="0.2">
      <c r="D1982" s="11"/>
    </row>
    <row r="1983" spans="4:4" customFormat="1" x14ac:dyDescent="0.2">
      <c r="D1983" s="11"/>
    </row>
    <row r="1984" spans="4:4" customFormat="1" x14ac:dyDescent="0.2">
      <c r="D1984" s="11"/>
    </row>
    <row r="1985" spans="4:4" customFormat="1" x14ac:dyDescent="0.2">
      <c r="D1985" s="11"/>
    </row>
    <row r="1986" spans="4:4" customFormat="1" x14ac:dyDescent="0.2">
      <c r="D1986" s="11"/>
    </row>
    <row r="1987" spans="4:4" customFormat="1" x14ac:dyDescent="0.2">
      <c r="D1987" s="11"/>
    </row>
    <row r="1988" spans="4:4" customFormat="1" x14ac:dyDescent="0.2">
      <c r="D1988" s="11"/>
    </row>
    <row r="1989" spans="4:4" customFormat="1" x14ac:dyDescent="0.2">
      <c r="D1989" s="11"/>
    </row>
    <row r="1990" spans="4:4" customFormat="1" x14ac:dyDescent="0.2">
      <c r="D1990" s="11"/>
    </row>
    <row r="1991" spans="4:4" customFormat="1" x14ac:dyDescent="0.2">
      <c r="D1991" s="11"/>
    </row>
    <row r="1992" spans="4:4" customFormat="1" x14ac:dyDescent="0.2">
      <c r="D1992" s="11"/>
    </row>
    <row r="1993" spans="4:4" customFormat="1" x14ac:dyDescent="0.2">
      <c r="D1993" s="11"/>
    </row>
    <row r="1994" spans="4:4" customFormat="1" x14ac:dyDescent="0.2">
      <c r="D1994" s="11"/>
    </row>
    <row r="1995" spans="4:4" customFormat="1" x14ac:dyDescent="0.2">
      <c r="D1995" s="11"/>
    </row>
    <row r="1996" spans="4:4" customFormat="1" x14ac:dyDescent="0.2">
      <c r="D1996" s="11"/>
    </row>
    <row r="1997" spans="4:4" customFormat="1" x14ac:dyDescent="0.2">
      <c r="D1997" s="11"/>
    </row>
    <row r="1998" spans="4:4" customFormat="1" x14ac:dyDescent="0.2">
      <c r="D1998" s="11"/>
    </row>
    <row r="1999" spans="4:4" customFormat="1" x14ac:dyDescent="0.2">
      <c r="D1999" s="11"/>
    </row>
    <row r="2000" spans="4:4" customFormat="1" x14ac:dyDescent="0.2">
      <c r="D2000" s="11"/>
    </row>
    <row r="2001" spans="4:4" customFormat="1" x14ac:dyDescent="0.2">
      <c r="D2001" s="11"/>
    </row>
    <row r="2002" spans="4:4" customFormat="1" x14ac:dyDescent="0.2">
      <c r="D2002" s="11"/>
    </row>
    <row r="2003" spans="4:4" customFormat="1" x14ac:dyDescent="0.2">
      <c r="D2003" s="11"/>
    </row>
    <row r="2004" spans="4:4" customFormat="1" x14ac:dyDescent="0.2">
      <c r="D2004" s="11"/>
    </row>
    <row r="2005" spans="4:4" customFormat="1" x14ac:dyDescent="0.2">
      <c r="D2005" s="11"/>
    </row>
    <row r="2006" spans="4:4" customFormat="1" x14ac:dyDescent="0.2">
      <c r="D2006" s="11"/>
    </row>
    <row r="2007" spans="4:4" customFormat="1" x14ac:dyDescent="0.2">
      <c r="D2007" s="11"/>
    </row>
    <row r="2008" spans="4:4" customFormat="1" x14ac:dyDescent="0.2">
      <c r="D2008" s="11"/>
    </row>
    <row r="2009" spans="4:4" customFormat="1" x14ac:dyDescent="0.2">
      <c r="D2009" s="11"/>
    </row>
    <row r="2010" spans="4:4" customFormat="1" x14ac:dyDescent="0.2">
      <c r="D2010" s="11"/>
    </row>
    <row r="2011" spans="4:4" customFormat="1" x14ac:dyDescent="0.2">
      <c r="D2011" s="11"/>
    </row>
    <row r="2012" spans="4:4" customFormat="1" x14ac:dyDescent="0.2">
      <c r="D2012" s="11"/>
    </row>
    <row r="2013" spans="4:4" customFormat="1" x14ac:dyDescent="0.2">
      <c r="D2013" s="11"/>
    </row>
    <row r="2014" spans="4:4" customFormat="1" x14ac:dyDescent="0.2">
      <c r="D2014" s="11"/>
    </row>
    <row r="2015" spans="4:4" customFormat="1" x14ac:dyDescent="0.2">
      <c r="D2015" s="11"/>
    </row>
    <row r="2016" spans="4:4" customFormat="1" x14ac:dyDescent="0.2">
      <c r="D2016" s="11"/>
    </row>
    <row r="2017" spans="4:4" customFormat="1" x14ac:dyDescent="0.2">
      <c r="D2017" s="11"/>
    </row>
    <row r="2018" spans="4:4" customFormat="1" x14ac:dyDescent="0.2">
      <c r="D2018" s="11"/>
    </row>
    <row r="2019" spans="4:4" customFormat="1" x14ac:dyDescent="0.2">
      <c r="D2019" s="11"/>
    </row>
    <row r="2020" spans="4:4" customFormat="1" x14ac:dyDescent="0.2">
      <c r="D2020" s="11"/>
    </row>
    <row r="2021" spans="4:4" customFormat="1" x14ac:dyDescent="0.2">
      <c r="D2021" s="11"/>
    </row>
    <row r="2022" spans="4:4" customFormat="1" x14ac:dyDescent="0.2">
      <c r="D2022" s="11"/>
    </row>
    <row r="2023" spans="4:4" customFormat="1" x14ac:dyDescent="0.2">
      <c r="D2023" s="11"/>
    </row>
    <row r="2024" spans="4:4" customFormat="1" x14ac:dyDescent="0.2">
      <c r="D2024" s="11"/>
    </row>
    <row r="2025" spans="4:4" customFormat="1" x14ac:dyDescent="0.2">
      <c r="D2025" s="11"/>
    </row>
    <row r="2026" spans="4:4" customFormat="1" x14ac:dyDescent="0.2">
      <c r="D2026" s="11"/>
    </row>
    <row r="2027" spans="4:4" customFormat="1" x14ac:dyDescent="0.2">
      <c r="D2027" s="11"/>
    </row>
    <row r="2028" spans="4:4" customFormat="1" x14ac:dyDescent="0.2">
      <c r="D2028" s="11"/>
    </row>
    <row r="2029" spans="4:4" customFormat="1" x14ac:dyDescent="0.2">
      <c r="D2029" s="11"/>
    </row>
    <row r="2030" spans="4:4" customFormat="1" x14ac:dyDescent="0.2">
      <c r="D2030" s="11"/>
    </row>
    <row r="2031" spans="4:4" customFormat="1" x14ac:dyDescent="0.2">
      <c r="D2031" s="11"/>
    </row>
    <row r="2032" spans="4:4" customFormat="1" x14ac:dyDescent="0.2">
      <c r="D2032" s="11"/>
    </row>
    <row r="2033" spans="4:4" customFormat="1" x14ac:dyDescent="0.2">
      <c r="D2033" s="11"/>
    </row>
    <row r="2034" spans="4:4" customFormat="1" x14ac:dyDescent="0.2">
      <c r="D2034" s="11"/>
    </row>
    <row r="2035" spans="4:4" customFormat="1" x14ac:dyDescent="0.2">
      <c r="D2035" s="11"/>
    </row>
    <row r="2036" spans="4:4" customFormat="1" x14ac:dyDescent="0.2">
      <c r="D2036" s="11"/>
    </row>
    <row r="2037" spans="4:4" customFormat="1" x14ac:dyDescent="0.2">
      <c r="D2037" s="11"/>
    </row>
    <row r="2038" spans="4:4" customFormat="1" x14ac:dyDescent="0.2">
      <c r="D2038" s="11"/>
    </row>
    <row r="2039" spans="4:4" customFormat="1" x14ac:dyDescent="0.2">
      <c r="D2039" s="11"/>
    </row>
    <row r="2040" spans="4:4" customFormat="1" x14ac:dyDescent="0.2">
      <c r="D2040" s="11"/>
    </row>
    <row r="2041" spans="4:4" customFormat="1" x14ac:dyDescent="0.2">
      <c r="D2041" s="11"/>
    </row>
    <row r="2042" spans="4:4" customFormat="1" x14ac:dyDescent="0.2">
      <c r="D2042" s="11"/>
    </row>
    <row r="2043" spans="4:4" customFormat="1" x14ac:dyDescent="0.2">
      <c r="D2043" s="11"/>
    </row>
    <row r="2044" spans="4:4" customFormat="1" x14ac:dyDescent="0.2">
      <c r="D2044" s="11"/>
    </row>
    <row r="2045" spans="4:4" customFormat="1" x14ac:dyDescent="0.2">
      <c r="D2045" s="11"/>
    </row>
    <row r="2046" spans="4:4" customFormat="1" x14ac:dyDescent="0.2">
      <c r="D2046" s="11"/>
    </row>
    <row r="2047" spans="4:4" customFormat="1" x14ac:dyDescent="0.2">
      <c r="D2047" s="11"/>
    </row>
    <row r="2048" spans="4:4" customFormat="1" x14ac:dyDescent="0.2">
      <c r="D2048" s="11"/>
    </row>
    <row r="2049" spans="4:4" customFormat="1" x14ac:dyDescent="0.2">
      <c r="D2049" s="11"/>
    </row>
    <row r="2050" spans="4:4" customFormat="1" x14ac:dyDescent="0.2">
      <c r="D2050" s="11"/>
    </row>
    <row r="2051" spans="4:4" customFormat="1" x14ac:dyDescent="0.2">
      <c r="D2051" s="11"/>
    </row>
    <row r="2052" spans="4:4" customFormat="1" x14ac:dyDescent="0.2">
      <c r="D2052" s="11"/>
    </row>
    <row r="2053" spans="4:4" customFormat="1" x14ac:dyDescent="0.2">
      <c r="D2053" s="11"/>
    </row>
    <row r="2054" spans="4:4" customFormat="1" x14ac:dyDescent="0.2">
      <c r="D2054" s="11"/>
    </row>
    <row r="2055" spans="4:4" customFormat="1" x14ac:dyDescent="0.2">
      <c r="D2055" s="11"/>
    </row>
    <row r="2056" spans="4:4" customFormat="1" x14ac:dyDescent="0.2">
      <c r="D2056" s="11"/>
    </row>
    <row r="2057" spans="4:4" customFormat="1" x14ac:dyDescent="0.2">
      <c r="D2057" s="11"/>
    </row>
    <row r="2058" spans="4:4" customFormat="1" x14ac:dyDescent="0.2">
      <c r="D2058" s="11"/>
    </row>
    <row r="2059" spans="4:4" customFormat="1" x14ac:dyDescent="0.2">
      <c r="D2059" s="11"/>
    </row>
    <row r="2060" spans="4:4" customFormat="1" x14ac:dyDescent="0.2">
      <c r="D2060" s="11"/>
    </row>
    <row r="2061" spans="4:4" customFormat="1" x14ac:dyDescent="0.2">
      <c r="D2061" s="11"/>
    </row>
    <row r="2062" spans="4:4" customFormat="1" x14ac:dyDescent="0.2">
      <c r="D2062" s="11"/>
    </row>
    <row r="2063" spans="4:4" customFormat="1" x14ac:dyDescent="0.2">
      <c r="D2063" s="11"/>
    </row>
    <row r="2064" spans="4:4" customFormat="1" x14ac:dyDescent="0.2">
      <c r="D2064" s="11"/>
    </row>
    <row r="2065" spans="4:4" customFormat="1" x14ac:dyDescent="0.2">
      <c r="D2065" s="11"/>
    </row>
    <row r="2066" spans="4:4" customFormat="1" x14ac:dyDescent="0.2">
      <c r="D2066" s="11"/>
    </row>
    <row r="2067" spans="4:4" customFormat="1" x14ac:dyDescent="0.2">
      <c r="D2067" s="11"/>
    </row>
    <row r="2068" spans="4:4" customFormat="1" x14ac:dyDescent="0.2">
      <c r="D2068" s="11"/>
    </row>
    <row r="2069" spans="4:4" customFormat="1" x14ac:dyDescent="0.2">
      <c r="D2069" s="11"/>
    </row>
    <row r="2070" spans="4:4" customFormat="1" x14ac:dyDescent="0.2">
      <c r="D2070" s="11"/>
    </row>
    <row r="2071" spans="4:4" customFormat="1" x14ac:dyDescent="0.2">
      <c r="D2071" s="11"/>
    </row>
    <row r="2072" spans="4:4" customFormat="1" x14ac:dyDescent="0.2">
      <c r="D2072" s="11"/>
    </row>
    <row r="2073" spans="4:4" customFormat="1" x14ac:dyDescent="0.2">
      <c r="D2073" s="11"/>
    </row>
    <row r="2074" spans="4:4" customFormat="1" x14ac:dyDescent="0.2">
      <c r="D2074" s="11"/>
    </row>
    <row r="2075" spans="4:4" customFormat="1" x14ac:dyDescent="0.2">
      <c r="D2075" s="11"/>
    </row>
    <row r="2076" spans="4:4" customFormat="1" x14ac:dyDescent="0.2">
      <c r="D2076" s="11"/>
    </row>
    <row r="2077" spans="4:4" customFormat="1" x14ac:dyDescent="0.2">
      <c r="D2077" s="11"/>
    </row>
    <row r="2078" spans="4:4" customFormat="1" x14ac:dyDescent="0.2">
      <c r="D2078" s="11"/>
    </row>
    <row r="2079" spans="4:4" customFormat="1" x14ac:dyDescent="0.2">
      <c r="D2079" s="11"/>
    </row>
    <row r="2080" spans="4:4" customFormat="1" x14ac:dyDescent="0.2">
      <c r="D2080" s="11"/>
    </row>
    <row r="2081" spans="4:4" customFormat="1" x14ac:dyDescent="0.2">
      <c r="D2081" s="11"/>
    </row>
    <row r="2082" spans="4:4" customFormat="1" x14ac:dyDescent="0.2">
      <c r="D2082" s="11"/>
    </row>
    <row r="2083" spans="4:4" customFormat="1" x14ac:dyDescent="0.2">
      <c r="D2083" s="11"/>
    </row>
    <row r="2084" spans="4:4" customFormat="1" x14ac:dyDescent="0.2">
      <c r="D2084" s="11"/>
    </row>
    <row r="2085" spans="4:4" customFormat="1" x14ac:dyDescent="0.2">
      <c r="D2085" s="11"/>
    </row>
    <row r="2086" spans="4:4" customFormat="1" x14ac:dyDescent="0.2">
      <c r="D2086" s="11"/>
    </row>
    <row r="2087" spans="4:4" customFormat="1" x14ac:dyDescent="0.2">
      <c r="D2087" s="11"/>
    </row>
    <row r="2088" spans="4:4" customFormat="1" x14ac:dyDescent="0.2">
      <c r="D2088" s="11"/>
    </row>
    <row r="2089" spans="4:4" customFormat="1" x14ac:dyDescent="0.2">
      <c r="D2089" s="11"/>
    </row>
    <row r="2090" spans="4:4" customFormat="1" x14ac:dyDescent="0.2">
      <c r="D2090" s="11"/>
    </row>
    <row r="2091" spans="4:4" customFormat="1" x14ac:dyDescent="0.2">
      <c r="D2091" s="11"/>
    </row>
    <row r="2092" spans="4:4" customFormat="1" x14ac:dyDescent="0.2">
      <c r="D2092" s="11"/>
    </row>
    <row r="2093" spans="4:4" customFormat="1" x14ac:dyDescent="0.2">
      <c r="D2093" s="11"/>
    </row>
    <row r="2094" spans="4:4" customFormat="1" x14ac:dyDescent="0.2">
      <c r="D2094" s="11"/>
    </row>
    <row r="2095" spans="4:4" customFormat="1" x14ac:dyDescent="0.2">
      <c r="D2095" s="11"/>
    </row>
    <row r="2096" spans="4:4" customFormat="1" x14ac:dyDescent="0.2">
      <c r="D2096" s="11"/>
    </row>
    <row r="2097" spans="4:4" customFormat="1" x14ac:dyDescent="0.2">
      <c r="D2097" s="11"/>
    </row>
    <row r="2098" spans="4:4" customFormat="1" x14ac:dyDescent="0.2">
      <c r="D2098" s="11"/>
    </row>
    <row r="2099" spans="4:4" customFormat="1" x14ac:dyDescent="0.2">
      <c r="D2099" s="11"/>
    </row>
    <row r="2100" spans="4:4" customFormat="1" x14ac:dyDescent="0.2">
      <c r="D2100" s="11"/>
    </row>
    <row r="2101" spans="4:4" customFormat="1" x14ac:dyDescent="0.2">
      <c r="D2101" s="11"/>
    </row>
    <row r="2102" spans="4:4" customFormat="1" x14ac:dyDescent="0.2">
      <c r="D2102" s="11"/>
    </row>
    <row r="2103" spans="4:4" customFormat="1" x14ac:dyDescent="0.2">
      <c r="D2103" s="11"/>
    </row>
    <row r="2104" spans="4:4" customFormat="1" x14ac:dyDescent="0.2">
      <c r="D2104" s="11"/>
    </row>
    <row r="2105" spans="4:4" customFormat="1" x14ac:dyDescent="0.2">
      <c r="D2105" s="11"/>
    </row>
    <row r="2106" spans="4:4" customFormat="1" x14ac:dyDescent="0.2">
      <c r="D2106" s="11"/>
    </row>
    <row r="2107" spans="4:4" customFormat="1" x14ac:dyDescent="0.2">
      <c r="D2107" s="11"/>
    </row>
    <row r="2108" spans="4:4" customFormat="1" x14ac:dyDescent="0.2">
      <c r="D2108" s="11"/>
    </row>
    <row r="2109" spans="4:4" customFormat="1" x14ac:dyDescent="0.2">
      <c r="D2109" s="11"/>
    </row>
    <row r="2110" spans="4:4" customFormat="1" x14ac:dyDescent="0.2">
      <c r="D2110" s="11"/>
    </row>
    <row r="2111" spans="4:4" customFormat="1" x14ac:dyDescent="0.2">
      <c r="D2111" s="11"/>
    </row>
    <row r="2112" spans="4:4" customFormat="1" x14ac:dyDescent="0.2">
      <c r="D2112" s="11"/>
    </row>
    <row r="2113" spans="4:4" customFormat="1" x14ac:dyDescent="0.2">
      <c r="D2113" s="11"/>
    </row>
    <row r="2114" spans="4:4" customFormat="1" x14ac:dyDescent="0.2">
      <c r="D2114" s="11"/>
    </row>
    <row r="2115" spans="4:4" customFormat="1" x14ac:dyDescent="0.2">
      <c r="D2115" s="11"/>
    </row>
    <row r="2116" spans="4:4" customFormat="1" x14ac:dyDescent="0.2">
      <c r="D2116" s="11"/>
    </row>
    <row r="2117" spans="4:4" customFormat="1" x14ac:dyDescent="0.2">
      <c r="D2117" s="11"/>
    </row>
    <row r="2118" spans="4:4" customFormat="1" x14ac:dyDescent="0.2">
      <c r="D2118" s="11"/>
    </row>
    <row r="2119" spans="4:4" customFormat="1" x14ac:dyDescent="0.2">
      <c r="D2119" s="11"/>
    </row>
    <row r="2120" spans="4:4" customFormat="1" x14ac:dyDescent="0.2">
      <c r="D2120" s="11"/>
    </row>
    <row r="2121" spans="4:4" customFormat="1" x14ac:dyDescent="0.2">
      <c r="D2121" s="11"/>
    </row>
    <row r="2122" spans="4:4" customFormat="1" x14ac:dyDescent="0.2">
      <c r="D2122" s="11"/>
    </row>
    <row r="2123" spans="4:4" customFormat="1" x14ac:dyDescent="0.2">
      <c r="D2123" s="11"/>
    </row>
    <row r="2124" spans="4:4" customFormat="1" x14ac:dyDescent="0.2">
      <c r="D2124" s="11"/>
    </row>
    <row r="2125" spans="4:4" customFormat="1" x14ac:dyDescent="0.2">
      <c r="D2125" s="11"/>
    </row>
    <row r="2126" spans="4:4" customFormat="1" x14ac:dyDescent="0.2">
      <c r="D2126" s="11"/>
    </row>
    <row r="2127" spans="4:4" customFormat="1" x14ac:dyDescent="0.2">
      <c r="D2127" s="11"/>
    </row>
    <row r="2128" spans="4:4" customFormat="1" x14ac:dyDescent="0.2">
      <c r="D2128" s="11"/>
    </row>
    <row r="2129" spans="4:4" customFormat="1" x14ac:dyDescent="0.2">
      <c r="D2129" s="11"/>
    </row>
    <row r="2130" spans="4:4" customFormat="1" x14ac:dyDescent="0.2">
      <c r="D2130" s="11"/>
    </row>
    <row r="2131" spans="4:4" customFormat="1" x14ac:dyDescent="0.2">
      <c r="D2131" s="11"/>
    </row>
    <row r="2132" spans="4:4" customFormat="1" x14ac:dyDescent="0.2">
      <c r="D2132" s="11"/>
    </row>
    <row r="2133" spans="4:4" customFormat="1" x14ac:dyDescent="0.2">
      <c r="D2133" s="11"/>
    </row>
    <row r="2134" spans="4:4" customFormat="1" x14ac:dyDescent="0.2">
      <c r="D2134" s="11"/>
    </row>
    <row r="2135" spans="4:4" customFormat="1" x14ac:dyDescent="0.2">
      <c r="D2135" s="11"/>
    </row>
    <row r="2136" spans="4:4" customFormat="1" x14ac:dyDescent="0.2">
      <c r="D2136" s="11"/>
    </row>
    <row r="2137" spans="4:4" customFormat="1" x14ac:dyDescent="0.2">
      <c r="D2137" s="11"/>
    </row>
    <row r="2138" spans="4:4" customFormat="1" x14ac:dyDescent="0.2">
      <c r="D2138" s="11"/>
    </row>
    <row r="2139" spans="4:4" customFormat="1" x14ac:dyDescent="0.2">
      <c r="D2139" s="11"/>
    </row>
    <row r="2140" spans="4:4" customFormat="1" x14ac:dyDescent="0.2">
      <c r="D2140" s="11"/>
    </row>
    <row r="2141" spans="4:4" customFormat="1" x14ac:dyDescent="0.2">
      <c r="D2141" s="11"/>
    </row>
    <row r="2142" spans="4:4" customFormat="1" x14ac:dyDescent="0.2">
      <c r="D2142" s="11"/>
    </row>
    <row r="2143" spans="4:4" customFormat="1" x14ac:dyDescent="0.2">
      <c r="D2143" s="11"/>
    </row>
    <row r="2144" spans="4:4" customFormat="1" x14ac:dyDescent="0.2">
      <c r="D2144" s="11"/>
    </row>
    <row r="2145" spans="4:4" customFormat="1" x14ac:dyDescent="0.2">
      <c r="D2145" s="11"/>
    </row>
    <row r="2146" spans="4:4" customFormat="1" x14ac:dyDescent="0.2">
      <c r="D2146" s="11"/>
    </row>
    <row r="2147" spans="4:4" customFormat="1" x14ac:dyDescent="0.2">
      <c r="D2147" s="11"/>
    </row>
    <row r="2148" spans="4:4" customFormat="1" x14ac:dyDescent="0.2">
      <c r="D2148" s="11"/>
    </row>
    <row r="2149" spans="4:4" customFormat="1" x14ac:dyDescent="0.2">
      <c r="D2149" s="11"/>
    </row>
    <row r="2150" spans="4:4" customFormat="1" x14ac:dyDescent="0.2">
      <c r="D2150" s="11"/>
    </row>
    <row r="2151" spans="4:4" customFormat="1" x14ac:dyDescent="0.2">
      <c r="D2151" s="11"/>
    </row>
    <row r="2152" spans="4:4" customFormat="1" x14ac:dyDescent="0.2">
      <c r="D2152" s="11"/>
    </row>
    <row r="2153" spans="4:4" customFormat="1" x14ac:dyDescent="0.2">
      <c r="D2153" s="11"/>
    </row>
    <row r="2154" spans="4:4" customFormat="1" x14ac:dyDescent="0.2">
      <c r="D2154" s="11"/>
    </row>
    <row r="2155" spans="4:4" customFormat="1" x14ac:dyDescent="0.2">
      <c r="D2155" s="11"/>
    </row>
    <row r="2156" spans="4:4" customFormat="1" x14ac:dyDescent="0.2">
      <c r="D2156" s="11"/>
    </row>
    <row r="2157" spans="4:4" customFormat="1" x14ac:dyDescent="0.2">
      <c r="D2157" s="11"/>
    </row>
    <row r="2158" spans="4:4" customFormat="1" x14ac:dyDescent="0.2">
      <c r="D2158" s="11"/>
    </row>
    <row r="2159" spans="4:4" customFormat="1" x14ac:dyDescent="0.2">
      <c r="D2159" s="11"/>
    </row>
    <row r="2160" spans="4:4" customFormat="1" x14ac:dyDescent="0.2">
      <c r="D2160" s="11"/>
    </row>
    <row r="2161" spans="4:4" customFormat="1" x14ac:dyDescent="0.2">
      <c r="D2161" s="11"/>
    </row>
    <row r="2162" spans="4:4" customFormat="1" x14ac:dyDescent="0.2">
      <c r="D2162" s="11"/>
    </row>
    <row r="2163" spans="4:4" customFormat="1" x14ac:dyDescent="0.2">
      <c r="D2163" s="11"/>
    </row>
    <row r="2164" spans="4:4" customFormat="1" x14ac:dyDescent="0.2">
      <c r="D2164" s="11"/>
    </row>
    <row r="2165" spans="4:4" customFormat="1" x14ac:dyDescent="0.2">
      <c r="D2165" s="11"/>
    </row>
    <row r="2166" spans="4:4" customFormat="1" x14ac:dyDescent="0.2">
      <c r="D2166" s="11"/>
    </row>
    <row r="2167" spans="4:4" customFormat="1" x14ac:dyDescent="0.2">
      <c r="D2167" s="11"/>
    </row>
    <row r="2168" spans="4:4" customFormat="1" x14ac:dyDescent="0.2">
      <c r="D2168" s="11"/>
    </row>
    <row r="2169" spans="4:4" customFormat="1" x14ac:dyDescent="0.2">
      <c r="D2169" s="11"/>
    </row>
    <row r="2170" spans="4:4" customFormat="1" x14ac:dyDescent="0.2">
      <c r="D2170" s="11"/>
    </row>
    <row r="2171" spans="4:4" customFormat="1" x14ac:dyDescent="0.2">
      <c r="D2171" s="11"/>
    </row>
    <row r="2172" spans="4:4" customFormat="1" x14ac:dyDescent="0.2">
      <c r="D2172" s="11"/>
    </row>
    <row r="2173" spans="4:4" customFormat="1" x14ac:dyDescent="0.2">
      <c r="D2173" s="11"/>
    </row>
    <row r="2174" spans="4:4" customFormat="1" x14ac:dyDescent="0.2">
      <c r="D2174" s="11"/>
    </row>
    <row r="2175" spans="4:4" customFormat="1" x14ac:dyDescent="0.2">
      <c r="D2175" s="11"/>
    </row>
    <row r="2176" spans="4:4" customFormat="1" x14ac:dyDescent="0.2">
      <c r="D2176" s="11"/>
    </row>
    <row r="2177" spans="4:4" customFormat="1" x14ac:dyDescent="0.2">
      <c r="D2177" s="11"/>
    </row>
    <row r="2178" spans="4:4" customFormat="1" x14ac:dyDescent="0.2">
      <c r="D2178" s="11"/>
    </row>
    <row r="2179" spans="4:4" customFormat="1" x14ac:dyDescent="0.2">
      <c r="D2179" s="11"/>
    </row>
    <row r="2180" spans="4:4" customFormat="1" x14ac:dyDescent="0.2">
      <c r="D2180" s="11"/>
    </row>
    <row r="2181" spans="4:4" customFormat="1" x14ac:dyDescent="0.2">
      <c r="D2181" s="11"/>
    </row>
    <row r="2182" spans="4:4" customFormat="1" x14ac:dyDescent="0.2">
      <c r="D2182" s="11"/>
    </row>
    <row r="2183" spans="4:4" customFormat="1" x14ac:dyDescent="0.2">
      <c r="D2183" s="11"/>
    </row>
    <row r="2184" spans="4:4" customFormat="1" x14ac:dyDescent="0.2">
      <c r="D2184" s="11"/>
    </row>
    <row r="2185" spans="4:4" customFormat="1" x14ac:dyDescent="0.2">
      <c r="D2185" s="11"/>
    </row>
    <row r="2186" spans="4:4" customFormat="1" x14ac:dyDescent="0.2">
      <c r="D2186" s="11"/>
    </row>
    <row r="2187" spans="4:4" customFormat="1" x14ac:dyDescent="0.2">
      <c r="D2187" s="11"/>
    </row>
    <row r="2188" spans="4:4" customFormat="1" x14ac:dyDescent="0.2">
      <c r="D2188" s="11"/>
    </row>
    <row r="2189" spans="4:4" customFormat="1" x14ac:dyDescent="0.2">
      <c r="D2189" s="11"/>
    </row>
    <row r="2190" spans="4:4" customFormat="1" x14ac:dyDescent="0.2">
      <c r="D2190" s="11"/>
    </row>
    <row r="2191" spans="4:4" customFormat="1" x14ac:dyDescent="0.2">
      <c r="D2191" s="11"/>
    </row>
    <row r="2192" spans="4:4" customFormat="1" x14ac:dyDescent="0.2">
      <c r="D2192" s="11"/>
    </row>
    <row r="2193" spans="4:4" customFormat="1" x14ac:dyDescent="0.2">
      <c r="D2193" s="11"/>
    </row>
    <row r="2194" spans="4:4" customFormat="1" x14ac:dyDescent="0.2">
      <c r="D2194" s="11"/>
    </row>
    <row r="2195" spans="4:4" customFormat="1" x14ac:dyDescent="0.2">
      <c r="D2195" s="11"/>
    </row>
    <row r="2196" spans="4:4" customFormat="1" x14ac:dyDescent="0.2">
      <c r="D2196" s="11"/>
    </row>
    <row r="2197" spans="4:4" customFormat="1" x14ac:dyDescent="0.2">
      <c r="D2197" s="11"/>
    </row>
    <row r="2198" spans="4:4" customFormat="1" x14ac:dyDescent="0.2">
      <c r="D2198" s="11"/>
    </row>
    <row r="2199" spans="4:4" customFormat="1" x14ac:dyDescent="0.2">
      <c r="D2199" s="11"/>
    </row>
    <row r="2200" spans="4:4" customFormat="1" x14ac:dyDescent="0.2">
      <c r="D2200" s="11"/>
    </row>
    <row r="2201" spans="4:4" customFormat="1" x14ac:dyDescent="0.2">
      <c r="D2201" s="11"/>
    </row>
    <row r="2202" spans="4:4" customFormat="1" x14ac:dyDescent="0.2">
      <c r="D2202" s="11"/>
    </row>
    <row r="2203" spans="4:4" customFormat="1" x14ac:dyDescent="0.2">
      <c r="D2203" s="11"/>
    </row>
    <row r="2204" spans="4:4" customFormat="1" x14ac:dyDescent="0.2">
      <c r="D2204" s="11"/>
    </row>
    <row r="2205" spans="4:4" customFormat="1" x14ac:dyDescent="0.2">
      <c r="D2205" s="11"/>
    </row>
    <row r="2206" spans="4:4" customFormat="1" x14ac:dyDescent="0.2">
      <c r="D2206" s="11"/>
    </row>
    <row r="2207" spans="4:4" customFormat="1" x14ac:dyDescent="0.2">
      <c r="D2207" s="11"/>
    </row>
    <row r="2208" spans="4:4" customFormat="1" x14ac:dyDescent="0.2">
      <c r="D2208" s="11"/>
    </row>
    <row r="2209" spans="4:4" customFormat="1" x14ac:dyDescent="0.2">
      <c r="D2209" s="11"/>
    </row>
    <row r="2210" spans="4:4" customFormat="1" x14ac:dyDescent="0.2">
      <c r="D2210" s="11"/>
    </row>
    <row r="2211" spans="4:4" customFormat="1" x14ac:dyDescent="0.2">
      <c r="D2211" s="11"/>
    </row>
    <row r="2212" spans="4:4" customFormat="1" x14ac:dyDescent="0.2">
      <c r="D2212" s="11"/>
    </row>
    <row r="2213" spans="4:4" customFormat="1" x14ac:dyDescent="0.2">
      <c r="D2213" s="11"/>
    </row>
    <row r="2214" spans="4:4" customFormat="1" x14ac:dyDescent="0.2">
      <c r="D2214" s="11"/>
    </row>
    <row r="2215" spans="4:4" customFormat="1" x14ac:dyDescent="0.2">
      <c r="D2215" s="11"/>
    </row>
    <row r="2216" spans="4:4" customFormat="1" x14ac:dyDescent="0.2">
      <c r="D2216" s="11"/>
    </row>
    <row r="2217" spans="4:4" customFormat="1" x14ac:dyDescent="0.2">
      <c r="D2217" s="11"/>
    </row>
    <row r="2218" spans="4:4" customFormat="1" x14ac:dyDescent="0.2">
      <c r="D2218" s="11"/>
    </row>
    <row r="2219" spans="4:4" customFormat="1" x14ac:dyDescent="0.2">
      <c r="D2219" s="11"/>
    </row>
    <row r="2220" spans="4:4" customFormat="1" x14ac:dyDescent="0.2">
      <c r="D2220" s="11"/>
    </row>
    <row r="2221" spans="4:4" customFormat="1" x14ac:dyDescent="0.2">
      <c r="D2221" s="11"/>
    </row>
    <row r="2222" spans="4:4" customFormat="1" x14ac:dyDescent="0.2">
      <c r="D2222" s="11"/>
    </row>
    <row r="2223" spans="4:4" customFormat="1" x14ac:dyDescent="0.2">
      <c r="D2223" s="11"/>
    </row>
    <row r="2224" spans="4:4" customFormat="1" x14ac:dyDescent="0.2">
      <c r="D2224" s="11"/>
    </row>
    <row r="2225" spans="4:4" customFormat="1" x14ac:dyDescent="0.2">
      <c r="D2225" s="11"/>
    </row>
    <row r="2226" spans="4:4" customFormat="1" x14ac:dyDescent="0.2">
      <c r="D2226" s="11"/>
    </row>
    <row r="2227" spans="4:4" customFormat="1" x14ac:dyDescent="0.2">
      <c r="D2227" s="11"/>
    </row>
    <row r="2228" spans="4:4" customFormat="1" x14ac:dyDescent="0.2">
      <c r="D2228" s="11"/>
    </row>
    <row r="2229" spans="4:4" customFormat="1" x14ac:dyDescent="0.2">
      <c r="D2229" s="11"/>
    </row>
    <row r="2230" spans="4:4" customFormat="1" x14ac:dyDescent="0.2">
      <c r="D2230" s="11"/>
    </row>
    <row r="2231" spans="4:4" customFormat="1" x14ac:dyDescent="0.2">
      <c r="D2231" s="11"/>
    </row>
    <row r="2232" spans="4:4" customFormat="1" x14ac:dyDescent="0.2">
      <c r="D2232" s="11"/>
    </row>
    <row r="2233" spans="4:4" customFormat="1" x14ac:dyDescent="0.2">
      <c r="D2233" s="11"/>
    </row>
    <row r="2234" spans="4:4" customFormat="1" x14ac:dyDescent="0.2">
      <c r="D2234" s="11"/>
    </row>
    <row r="2235" spans="4:4" customFormat="1" x14ac:dyDescent="0.2">
      <c r="D2235" s="11"/>
    </row>
    <row r="2236" spans="4:4" customFormat="1" x14ac:dyDescent="0.2">
      <c r="D2236" s="11"/>
    </row>
    <row r="2237" spans="4:4" customFormat="1" x14ac:dyDescent="0.2">
      <c r="D2237" s="11"/>
    </row>
    <row r="2238" spans="4:4" customFormat="1" x14ac:dyDescent="0.2">
      <c r="D2238" s="11"/>
    </row>
    <row r="2239" spans="4:4" customFormat="1" x14ac:dyDescent="0.2">
      <c r="D2239" s="11"/>
    </row>
    <row r="2240" spans="4:4" customFormat="1" x14ac:dyDescent="0.2">
      <c r="D2240" s="11"/>
    </row>
    <row r="2241" spans="4:4" customFormat="1" x14ac:dyDescent="0.2">
      <c r="D2241" s="11"/>
    </row>
    <row r="2242" spans="4:4" customFormat="1" x14ac:dyDescent="0.2">
      <c r="D2242" s="11"/>
    </row>
    <row r="2243" spans="4:4" customFormat="1" x14ac:dyDescent="0.2">
      <c r="D2243" s="11"/>
    </row>
    <row r="2244" spans="4:4" customFormat="1" x14ac:dyDescent="0.2">
      <c r="D2244" s="11"/>
    </row>
    <row r="2245" spans="4:4" customFormat="1" x14ac:dyDescent="0.2">
      <c r="D2245" s="11"/>
    </row>
    <row r="2246" spans="4:4" customFormat="1" x14ac:dyDescent="0.2">
      <c r="D2246" s="11"/>
    </row>
    <row r="2247" spans="4:4" customFormat="1" x14ac:dyDescent="0.2">
      <c r="D2247" s="11"/>
    </row>
    <row r="2248" spans="4:4" customFormat="1" x14ac:dyDescent="0.2">
      <c r="D2248" s="11"/>
    </row>
    <row r="2249" spans="4:4" customFormat="1" x14ac:dyDescent="0.2">
      <c r="D2249" s="11"/>
    </row>
    <row r="2250" spans="4:4" customFormat="1" x14ac:dyDescent="0.2">
      <c r="D2250" s="11"/>
    </row>
    <row r="2251" spans="4:4" customFormat="1" x14ac:dyDescent="0.2">
      <c r="D2251" s="11"/>
    </row>
    <row r="2252" spans="4:4" customFormat="1" x14ac:dyDescent="0.2">
      <c r="D2252" s="11"/>
    </row>
    <row r="2253" spans="4:4" customFormat="1" x14ac:dyDescent="0.2">
      <c r="D2253" s="11"/>
    </row>
    <row r="2254" spans="4:4" customFormat="1" x14ac:dyDescent="0.2">
      <c r="D2254" s="11"/>
    </row>
    <row r="2255" spans="4:4" customFormat="1" x14ac:dyDescent="0.2">
      <c r="D2255" s="11"/>
    </row>
    <row r="2256" spans="4:4" customFormat="1" x14ac:dyDescent="0.2">
      <c r="D2256" s="11"/>
    </row>
    <row r="2257" spans="4:4" customFormat="1" x14ac:dyDescent="0.2">
      <c r="D2257" s="11"/>
    </row>
    <row r="2258" spans="4:4" customFormat="1" x14ac:dyDescent="0.2">
      <c r="D2258" s="11"/>
    </row>
    <row r="2259" spans="4:4" customFormat="1" x14ac:dyDescent="0.2">
      <c r="D2259" s="11"/>
    </row>
    <row r="2260" spans="4:4" customFormat="1" x14ac:dyDescent="0.2">
      <c r="D2260" s="11"/>
    </row>
    <row r="2261" spans="4:4" customFormat="1" x14ac:dyDescent="0.2">
      <c r="D2261" s="11"/>
    </row>
    <row r="2262" spans="4:4" customFormat="1" x14ac:dyDescent="0.2">
      <c r="D2262" s="11"/>
    </row>
    <row r="2263" spans="4:4" customFormat="1" x14ac:dyDescent="0.2">
      <c r="D2263" s="11"/>
    </row>
    <row r="2264" spans="4:4" customFormat="1" x14ac:dyDescent="0.2">
      <c r="D2264" s="11"/>
    </row>
    <row r="2265" spans="4:4" customFormat="1" x14ac:dyDescent="0.2">
      <c r="D2265" s="11"/>
    </row>
    <row r="2266" spans="4:4" customFormat="1" x14ac:dyDescent="0.2">
      <c r="D2266" s="11"/>
    </row>
    <row r="2267" spans="4:4" customFormat="1" x14ac:dyDescent="0.2">
      <c r="D2267" s="11"/>
    </row>
    <row r="2268" spans="4:4" customFormat="1" x14ac:dyDescent="0.2">
      <c r="D2268" s="11"/>
    </row>
    <row r="2269" spans="4:4" customFormat="1" x14ac:dyDescent="0.2">
      <c r="D2269" s="11"/>
    </row>
    <row r="2270" spans="4:4" customFormat="1" x14ac:dyDescent="0.2">
      <c r="D2270" s="11"/>
    </row>
    <row r="2271" spans="4:4" customFormat="1" x14ac:dyDescent="0.2">
      <c r="D2271" s="11"/>
    </row>
    <row r="2272" spans="4:4" customFormat="1" x14ac:dyDescent="0.2">
      <c r="D2272" s="11"/>
    </row>
    <row r="2273" spans="4:4" customFormat="1" x14ac:dyDescent="0.2">
      <c r="D2273" s="11"/>
    </row>
    <row r="2274" spans="4:4" customFormat="1" x14ac:dyDescent="0.2">
      <c r="D2274" s="11"/>
    </row>
    <row r="2275" spans="4:4" customFormat="1" x14ac:dyDescent="0.2">
      <c r="D2275" s="11"/>
    </row>
    <row r="2276" spans="4:4" customFormat="1" x14ac:dyDescent="0.2">
      <c r="D2276" s="11"/>
    </row>
    <row r="2277" spans="4:4" customFormat="1" x14ac:dyDescent="0.2">
      <c r="D2277" s="11"/>
    </row>
    <row r="2278" spans="4:4" customFormat="1" x14ac:dyDescent="0.2">
      <c r="D2278" s="11"/>
    </row>
    <row r="2279" spans="4:4" customFormat="1" x14ac:dyDescent="0.2">
      <c r="D2279" s="11"/>
    </row>
    <row r="2280" spans="4:4" customFormat="1" x14ac:dyDescent="0.2">
      <c r="D2280" s="11"/>
    </row>
    <row r="2281" spans="4:4" customFormat="1" x14ac:dyDescent="0.2">
      <c r="D2281" s="11"/>
    </row>
    <row r="2282" spans="4:4" customFormat="1" x14ac:dyDescent="0.2">
      <c r="D2282" s="11"/>
    </row>
    <row r="2283" spans="4:4" customFormat="1" x14ac:dyDescent="0.2">
      <c r="D2283" s="11"/>
    </row>
    <row r="2284" spans="4:4" customFormat="1" x14ac:dyDescent="0.2">
      <c r="D2284" s="11"/>
    </row>
    <row r="2285" spans="4:4" customFormat="1" x14ac:dyDescent="0.2">
      <c r="D2285" s="11"/>
    </row>
    <row r="2286" spans="4:4" customFormat="1" x14ac:dyDescent="0.2">
      <c r="D2286" s="11"/>
    </row>
    <row r="2287" spans="4:4" customFormat="1" x14ac:dyDescent="0.2">
      <c r="D2287" s="11"/>
    </row>
    <row r="2288" spans="4:4" customFormat="1" x14ac:dyDescent="0.2">
      <c r="D2288" s="11"/>
    </row>
    <row r="2289" spans="4:4" customFormat="1" x14ac:dyDescent="0.2">
      <c r="D2289" s="11"/>
    </row>
    <row r="2290" spans="4:4" customFormat="1" x14ac:dyDescent="0.2">
      <c r="D2290" s="11"/>
    </row>
    <row r="2291" spans="4:4" customFormat="1" x14ac:dyDescent="0.2">
      <c r="D2291" s="11"/>
    </row>
    <row r="2292" spans="4:4" customFormat="1" x14ac:dyDescent="0.2">
      <c r="D2292" s="11"/>
    </row>
    <row r="2293" spans="4:4" customFormat="1" x14ac:dyDescent="0.2">
      <c r="D2293" s="11"/>
    </row>
    <row r="2294" spans="4:4" customFormat="1" x14ac:dyDescent="0.2">
      <c r="D2294" s="11"/>
    </row>
    <row r="2295" spans="4:4" customFormat="1" x14ac:dyDescent="0.2">
      <c r="D2295" s="11"/>
    </row>
    <row r="2296" spans="4:4" customFormat="1" x14ac:dyDescent="0.2">
      <c r="D2296" s="11"/>
    </row>
    <row r="2297" spans="4:4" customFormat="1" x14ac:dyDescent="0.2">
      <c r="D2297" s="11"/>
    </row>
    <row r="2298" spans="4:4" customFormat="1" x14ac:dyDescent="0.2">
      <c r="D2298" s="11"/>
    </row>
    <row r="2299" spans="4:4" customFormat="1" x14ac:dyDescent="0.2">
      <c r="D2299" s="11"/>
    </row>
    <row r="2300" spans="4:4" customFormat="1" x14ac:dyDescent="0.2">
      <c r="D2300" s="11"/>
    </row>
    <row r="2301" spans="4:4" customFormat="1" x14ac:dyDescent="0.2">
      <c r="D2301" s="11"/>
    </row>
    <row r="2302" spans="4:4" customFormat="1" x14ac:dyDescent="0.2">
      <c r="D2302" s="11"/>
    </row>
    <row r="2303" spans="4:4" customFormat="1" x14ac:dyDescent="0.2">
      <c r="D2303" s="11"/>
    </row>
    <row r="2304" spans="4:4" customFormat="1" x14ac:dyDescent="0.2">
      <c r="D2304" s="11"/>
    </row>
    <row r="2305" spans="4:4" customFormat="1" x14ac:dyDescent="0.2">
      <c r="D2305" s="11"/>
    </row>
    <row r="2306" spans="4:4" customFormat="1" x14ac:dyDescent="0.2">
      <c r="D2306" s="11"/>
    </row>
    <row r="2307" spans="4:4" customFormat="1" x14ac:dyDescent="0.2">
      <c r="D2307" s="11"/>
    </row>
    <row r="2308" spans="4:4" customFormat="1" x14ac:dyDescent="0.2">
      <c r="D2308" s="11"/>
    </row>
    <row r="2309" spans="4:4" customFormat="1" x14ac:dyDescent="0.2">
      <c r="D2309" s="11"/>
    </row>
    <row r="2310" spans="4:4" customFormat="1" x14ac:dyDescent="0.2">
      <c r="D2310" s="11"/>
    </row>
    <row r="2311" spans="4:4" customFormat="1" x14ac:dyDescent="0.2">
      <c r="D2311" s="11"/>
    </row>
    <row r="2312" spans="4:4" customFormat="1" x14ac:dyDescent="0.2">
      <c r="D2312" s="11"/>
    </row>
    <row r="2313" spans="4:4" customFormat="1" x14ac:dyDescent="0.2">
      <c r="D2313" s="11"/>
    </row>
    <row r="2314" spans="4:4" customFormat="1" x14ac:dyDescent="0.2">
      <c r="D2314" s="11"/>
    </row>
    <row r="2315" spans="4:4" customFormat="1" x14ac:dyDescent="0.2">
      <c r="D2315" s="11"/>
    </row>
    <row r="2316" spans="4:4" customFormat="1" x14ac:dyDescent="0.2">
      <c r="D2316" s="11"/>
    </row>
    <row r="2317" spans="4:4" customFormat="1" x14ac:dyDescent="0.2">
      <c r="D2317" s="11"/>
    </row>
    <row r="2318" spans="4:4" customFormat="1" x14ac:dyDescent="0.2">
      <c r="D2318" s="11"/>
    </row>
    <row r="2319" spans="4:4" customFormat="1" x14ac:dyDescent="0.2">
      <c r="D2319" s="11"/>
    </row>
    <row r="2320" spans="4:4" customFormat="1" x14ac:dyDescent="0.2">
      <c r="D2320" s="11"/>
    </row>
    <row r="2321" spans="4:4" customFormat="1" x14ac:dyDescent="0.2">
      <c r="D2321" s="11"/>
    </row>
    <row r="2322" spans="4:4" customFormat="1" x14ac:dyDescent="0.2">
      <c r="D2322" s="11"/>
    </row>
    <row r="2323" spans="4:4" customFormat="1" x14ac:dyDescent="0.2">
      <c r="D2323" s="11"/>
    </row>
    <row r="2324" spans="4:4" customFormat="1" x14ac:dyDescent="0.2">
      <c r="D2324" s="11"/>
    </row>
    <row r="2325" spans="4:4" customFormat="1" x14ac:dyDescent="0.2">
      <c r="D2325" s="11"/>
    </row>
    <row r="2326" spans="4:4" customFormat="1" x14ac:dyDescent="0.2">
      <c r="D2326" s="11"/>
    </row>
    <row r="2327" spans="4:4" customFormat="1" x14ac:dyDescent="0.2">
      <c r="D2327" s="11"/>
    </row>
    <row r="2328" spans="4:4" customFormat="1" x14ac:dyDescent="0.2">
      <c r="D2328" s="11"/>
    </row>
    <row r="2329" spans="4:4" customFormat="1" x14ac:dyDescent="0.2">
      <c r="D2329" s="11"/>
    </row>
    <row r="2330" spans="4:4" customFormat="1" x14ac:dyDescent="0.2">
      <c r="D2330" s="11"/>
    </row>
    <row r="2331" spans="4:4" customFormat="1" x14ac:dyDescent="0.2">
      <c r="D2331" s="11"/>
    </row>
    <row r="2332" spans="4:4" customFormat="1" x14ac:dyDescent="0.2">
      <c r="D2332" s="11"/>
    </row>
    <row r="2333" spans="4:4" customFormat="1" x14ac:dyDescent="0.2">
      <c r="D2333" s="11"/>
    </row>
    <row r="2334" spans="4:4" customFormat="1" x14ac:dyDescent="0.2">
      <c r="D2334" s="11"/>
    </row>
    <row r="2335" spans="4:4" customFormat="1" x14ac:dyDescent="0.2">
      <c r="D2335" s="11"/>
    </row>
    <row r="2336" spans="4:4" customFormat="1" x14ac:dyDescent="0.2">
      <c r="D2336" s="11"/>
    </row>
    <row r="2337" spans="4:4" customFormat="1" x14ac:dyDescent="0.2">
      <c r="D2337" s="11"/>
    </row>
    <row r="2338" spans="4:4" customFormat="1" x14ac:dyDescent="0.2">
      <c r="D2338" s="11"/>
    </row>
    <row r="2339" spans="4:4" customFormat="1" x14ac:dyDescent="0.2">
      <c r="D2339" s="11"/>
    </row>
    <row r="2340" spans="4:4" customFormat="1" x14ac:dyDescent="0.2">
      <c r="D2340" s="11"/>
    </row>
    <row r="2341" spans="4:4" customFormat="1" x14ac:dyDescent="0.2">
      <c r="D2341" s="11"/>
    </row>
    <row r="2342" spans="4:4" customFormat="1" x14ac:dyDescent="0.2">
      <c r="D2342" s="11"/>
    </row>
    <row r="2343" spans="4:4" customFormat="1" x14ac:dyDescent="0.2">
      <c r="D2343" s="11"/>
    </row>
    <row r="2344" spans="4:4" customFormat="1" x14ac:dyDescent="0.2">
      <c r="D2344" s="11"/>
    </row>
    <row r="2345" spans="4:4" customFormat="1" x14ac:dyDescent="0.2">
      <c r="D2345" s="11"/>
    </row>
    <row r="2346" spans="4:4" customFormat="1" x14ac:dyDescent="0.2">
      <c r="D2346" s="11"/>
    </row>
    <row r="2347" spans="4:4" customFormat="1" x14ac:dyDescent="0.2">
      <c r="D2347" s="11"/>
    </row>
    <row r="2348" spans="4:4" customFormat="1" x14ac:dyDescent="0.2">
      <c r="D2348" s="11"/>
    </row>
    <row r="2349" spans="4:4" customFormat="1" x14ac:dyDescent="0.2">
      <c r="D2349" s="11"/>
    </row>
    <row r="2350" spans="4:4" customFormat="1" x14ac:dyDescent="0.2">
      <c r="D2350" s="11"/>
    </row>
    <row r="2351" spans="4:4" customFormat="1" x14ac:dyDescent="0.2">
      <c r="D2351" s="11"/>
    </row>
    <row r="2352" spans="4:4" customFormat="1" x14ac:dyDescent="0.2">
      <c r="D2352" s="11"/>
    </row>
    <row r="2353" spans="4:4" customFormat="1" x14ac:dyDescent="0.2">
      <c r="D2353" s="11"/>
    </row>
    <row r="2354" spans="4:4" customFormat="1" x14ac:dyDescent="0.2">
      <c r="D2354" s="11"/>
    </row>
    <row r="2355" spans="4:4" customFormat="1" x14ac:dyDescent="0.2">
      <c r="D2355" s="11"/>
    </row>
    <row r="2356" spans="4:4" customFormat="1" x14ac:dyDescent="0.2">
      <c r="D2356" s="11"/>
    </row>
    <row r="2357" spans="4:4" customFormat="1" x14ac:dyDescent="0.2">
      <c r="D2357" s="11"/>
    </row>
    <row r="2358" spans="4:4" customFormat="1" x14ac:dyDescent="0.2">
      <c r="D2358" s="11"/>
    </row>
    <row r="2359" spans="4:4" customFormat="1" x14ac:dyDescent="0.2">
      <c r="D2359" s="11"/>
    </row>
    <row r="2360" spans="4:4" customFormat="1" x14ac:dyDescent="0.2">
      <c r="D2360" s="11"/>
    </row>
    <row r="2361" spans="4:4" customFormat="1" x14ac:dyDescent="0.2">
      <c r="D2361" s="11"/>
    </row>
    <row r="2362" spans="4:4" customFormat="1" x14ac:dyDescent="0.2">
      <c r="D2362" s="11"/>
    </row>
    <row r="2363" spans="4:4" customFormat="1" x14ac:dyDescent="0.2">
      <c r="D2363" s="11"/>
    </row>
    <row r="2364" spans="4:4" customFormat="1" x14ac:dyDescent="0.2">
      <c r="D2364" s="11"/>
    </row>
    <row r="2365" spans="4:4" customFormat="1" x14ac:dyDescent="0.2">
      <c r="D2365" s="11"/>
    </row>
    <row r="2366" spans="4:4" customFormat="1" x14ac:dyDescent="0.2">
      <c r="D2366" s="11"/>
    </row>
    <row r="2367" spans="4:4" customFormat="1" x14ac:dyDescent="0.2">
      <c r="D2367" s="11"/>
    </row>
    <row r="2368" spans="4:4" customFormat="1" x14ac:dyDescent="0.2">
      <c r="D2368" s="11"/>
    </row>
    <row r="2369" spans="4:4" customFormat="1" x14ac:dyDescent="0.2">
      <c r="D2369" s="11"/>
    </row>
    <row r="2370" spans="4:4" customFormat="1" x14ac:dyDescent="0.2">
      <c r="D2370" s="11"/>
    </row>
    <row r="2371" spans="4:4" customFormat="1" x14ac:dyDescent="0.2">
      <c r="D2371" s="11"/>
    </row>
    <row r="2372" spans="4:4" customFormat="1" x14ac:dyDescent="0.2">
      <c r="D2372" s="11"/>
    </row>
    <row r="2373" spans="4:4" customFormat="1" x14ac:dyDescent="0.2">
      <c r="D2373" s="11"/>
    </row>
    <row r="2374" spans="4:4" customFormat="1" x14ac:dyDescent="0.2">
      <c r="D2374" s="11"/>
    </row>
    <row r="2375" spans="4:4" customFormat="1" x14ac:dyDescent="0.2">
      <c r="D2375" s="11"/>
    </row>
    <row r="2376" spans="4:4" customFormat="1" x14ac:dyDescent="0.2">
      <c r="D2376" s="11"/>
    </row>
    <row r="2377" spans="4:4" customFormat="1" x14ac:dyDescent="0.2">
      <c r="D2377" s="11"/>
    </row>
    <row r="2378" spans="4:4" customFormat="1" x14ac:dyDescent="0.2">
      <c r="D2378" s="11"/>
    </row>
    <row r="2379" spans="4:4" customFormat="1" x14ac:dyDescent="0.2">
      <c r="D2379" s="11"/>
    </row>
    <row r="2380" spans="4:4" customFormat="1" x14ac:dyDescent="0.2">
      <c r="D2380" s="11"/>
    </row>
    <row r="2381" spans="4:4" customFormat="1" x14ac:dyDescent="0.2">
      <c r="D2381" s="11"/>
    </row>
    <row r="2382" spans="4:4" customFormat="1" x14ac:dyDescent="0.2">
      <c r="D2382" s="11"/>
    </row>
    <row r="2383" spans="4:4" customFormat="1" x14ac:dyDescent="0.2">
      <c r="D2383" s="11"/>
    </row>
    <row r="2384" spans="4:4" customFormat="1" x14ac:dyDescent="0.2">
      <c r="D2384" s="11"/>
    </row>
    <row r="2385" spans="4:4" customFormat="1" x14ac:dyDescent="0.2">
      <c r="D2385" s="11"/>
    </row>
    <row r="2386" spans="4:4" customFormat="1" x14ac:dyDescent="0.2">
      <c r="D2386" s="11"/>
    </row>
    <row r="2387" spans="4:4" customFormat="1" x14ac:dyDescent="0.2">
      <c r="D2387" s="11"/>
    </row>
    <row r="2388" spans="4:4" customFormat="1" x14ac:dyDescent="0.2">
      <c r="D2388" s="11"/>
    </row>
    <row r="2389" spans="4:4" customFormat="1" x14ac:dyDescent="0.2">
      <c r="D2389" s="11"/>
    </row>
    <row r="2390" spans="4:4" customFormat="1" x14ac:dyDescent="0.2">
      <c r="D2390" s="11"/>
    </row>
    <row r="2391" spans="4:4" customFormat="1" x14ac:dyDescent="0.2">
      <c r="D2391" s="11"/>
    </row>
    <row r="2392" spans="4:4" customFormat="1" x14ac:dyDescent="0.2">
      <c r="D2392" s="11"/>
    </row>
    <row r="2393" spans="4:4" customFormat="1" x14ac:dyDescent="0.2">
      <c r="D2393" s="11"/>
    </row>
    <row r="2394" spans="4:4" customFormat="1" x14ac:dyDescent="0.2">
      <c r="D2394" s="11"/>
    </row>
    <row r="2395" spans="4:4" customFormat="1" x14ac:dyDescent="0.2">
      <c r="D2395" s="11"/>
    </row>
    <row r="2396" spans="4:4" customFormat="1" x14ac:dyDescent="0.2">
      <c r="D2396" s="11"/>
    </row>
    <row r="2397" spans="4:4" customFormat="1" x14ac:dyDescent="0.2">
      <c r="D2397" s="11"/>
    </row>
    <row r="2398" spans="4:4" customFormat="1" x14ac:dyDescent="0.2">
      <c r="D2398" s="11"/>
    </row>
    <row r="2399" spans="4:4" customFormat="1" x14ac:dyDescent="0.2">
      <c r="D2399" s="11"/>
    </row>
    <row r="2400" spans="4:4" customFormat="1" x14ac:dyDescent="0.2">
      <c r="D2400" s="11"/>
    </row>
    <row r="2401" spans="4:4" customFormat="1" x14ac:dyDescent="0.2">
      <c r="D2401" s="11"/>
    </row>
    <row r="2402" spans="4:4" customFormat="1" x14ac:dyDescent="0.2">
      <c r="D2402" s="11"/>
    </row>
    <row r="2403" spans="4:4" customFormat="1" x14ac:dyDescent="0.2">
      <c r="D2403" s="11"/>
    </row>
    <row r="2404" spans="4:4" customFormat="1" x14ac:dyDescent="0.2">
      <c r="D2404" s="11"/>
    </row>
    <row r="2405" spans="4:4" customFormat="1" x14ac:dyDescent="0.2">
      <c r="D2405" s="11"/>
    </row>
    <row r="2406" spans="4:4" customFormat="1" x14ac:dyDescent="0.2">
      <c r="D2406" s="11"/>
    </row>
    <row r="2407" spans="4:4" customFormat="1" x14ac:dyDescent="0.2">
      <c r="D2407" s="11"/>
    </row>
    <row r="2408" spans="4:4" customFormat="1" x14ac:dyDescent="0.2">
      <c r="D2408" s="11"/>
    </row>
    <row r="2409" spans="4:4" customFormat="1" x14ac:dyDescent="0.2">
      <c r="D2409" s="11"/>
    </row>
    <row r="2410" spans="4:4" customFormat="1" x14ac:dyDescent="0.2">
      <c r="D2410" s="11"/>
    </row>
    <row r="2411" spans="4:4" customFormat="1" x14ac:dyDescent="0.2">
      <c r="D2411" s="11"/>
    </row>
    <row r="2412" spans="4:4" customFormat="1" x14ac:dyDescent="0.2">
      <c r="D2412" s="11"/>
    </row>
    <row r="2413" spans="4:4" customFormat="1" x14ac:dyDescent="0.2">
      <c r="D2413" s="11"/>
    </row>
    <row r="2414" spans="4:4" customFormat="1" x14ac:dyDescent="0.2">
      <c r="D2414" s="11"/>
    </row>
    <row r="2415" spans="4:4" customFormat="1" x14ac:dyDescent="0.2">
      <c r="D2415" s="11"/>
    </row>
    <row r="2416" spans="4:4" customFormat="1" x14ac:dyDescent="0.2">
      <c r="D2416" s="11"/>
    </row>
    <row r="2417" spans="4:4" customFormat="1" x14ac:dyDescent="0.2">
      <c r="D2417" s="11"/>
    </row>
    <row r="2418" spans="4:4" customFormat="1" x14ac:dyDescent="0.2">
      <c r="D2418" s="11"/>
    </row>
    <row r="2419" spans="4:4" customFormat="1" x14ac:dyDescent="0.2">
      <c r="D2419" s="11"/>
    </row>
    <row r="2420" spans="4:4" customFormat="1" x14ac:dyDescent="0.2">
      <c r="D2420" s="11"/>
    </row>
    <row r="2421" spans="4:4" customFormat="1" x14ac:dyDescent="0.2">
      <c r="D2421" s="11"/>
    </row>
    <row r="2422" spans="4:4" customFormat="1" x14ac:dyDescent="0.2">
      <c r="D2422" s="11"/>
    </row>
    <row r="2423" spans="4:4" customFormat="1" x14ac:dyDescent="0.2">
      <c r="D2423" s="11"/>
    </row>
    <row r="2424" spans="4:4" customFormat="1" x14ac:dyDescent="0.2">
      <c r="D2424" s="11"/>
    </row>
    <row r="2425" spans="4:4" customFormat="1" x14ac:dyDescent="0.2">
      <c r="D2425" s="11"/>
    </row>
    <row r="2426" spans="4:4" customFormat="1" x14ac:dyDescent="0.2">
      <c r="D2426" s="11"/>
    </row>
    <row r="2427" spans="4:4" customFormat="1" x14ac:dyDescent="0.2">
      <c r="D2427" s="11"/>
    </row>
    <row r="2428" spans="4:4" customFormat="1" x14ac:dyDescent="0.2">
      <c r="D2428" s="11"/>
    </row>
    <row r="2429" spans="4:4" customFormat="1" x14ac:dyDescent="0.2">
      <c r="D2429" s="11"/>
    </row>
    <row r="2430" spans="4:4" customFormat="1" x14ac:dyDescent="0.2">
      <c r="D2430" s="11"/>
    </row>
    <row r="2431" spans="4:4" customFormat="1" x14ac:dyDescent="0.2">
      <c r="D2431" s="11"/>
    </row>
    <row r="2432" spans="4:4" customFormat="1" x14ac:dyDescent="0.2">
      <c r="D2432" s="11"/>
    </row>
    <row r="2433" spans="4:4" customFormat="1" x14ac:dyDescent="0.2">
      <c r="D2433" s="11"/>
    </row>
    <row r="2434" spans="4:4" customFormat="1" x14ac:dyDescent="0.2">
      <c r="D2434" s="11"/>
    </row>
    <row r="2435" spans="4:4" customFormat="1" x14ac:dyDescent="0.2">
      <c r="D2435" s="11"/>
    </row>
    <row r="2436" spans="4:4" customFormat="1" x14ac:dyDescent="0.2">
      <c r="D2436" s="11"/>
    </row>
    <row r="2437" spans="4:4" customFormat="1" x14ac:dyDescent="0.2">
      <c r="D2437" s="11"/>
    </row>
    <row r="2438" spans="4:4" customFormat="1" x14ac:dyDescent="0.2">
      <c r="D2438" s="11"/>
    </row>
    <row r="2439" spans="4:4" customFormat="1" x14ac:dyDescent="0.2">
      <c r="D2439" s="11"/>
    </row>
    <row r="2440" spans="4:4" customFormat="1" x14ac:dyDescent="0.2">
      <c r="D2440" s="11"/>
    </row>
    <row r="2441" spans="4:4" customFormat="1" x14ac:dyDescent="0.2">
      <c r="D2441" s="11"/>
    </row>
    <row r="2442" spans="4:4" customFormat="1" x14ac:dyDescent="0.2">
      <c r="D2442" s="11"/>
    </row>
    <row r="2443" spans="4:4" customFormat="1" x14ac:dyDescent="0.2">
      <c r="D2443" s="11"/>
    </row>
    <row r="2444" spans="4:4" customFormat="1" x14ac:dyDescent="0.2">
      <c r="D2444" s="11"/>
    </row>
    <row r="2445" spans="4:4" customFormat="1" x14ac:dyDescent="0.2">
      <c r="D2445" s="11"/>
    </row>
    <row r="2446" spans="4:4" customFormat="1" x14ac:dyDescent="0.2">
      <c r="D2446" s="11"/>
    </row>
    <row r="2447" spans="4:4" customFormat="1" x14ac:dyDescent="0.2">
      <c r="D2447" s="11"/>
    </row>
    <row r="2448" spans="4:4" customFormat="1" x14ac:dyDescent="0.2">
      <c r="D2448" s="11"/>
    </row>
    <row r="2449" spans="4:4" customFormat="1" x14ac:dyDescent="0.2">
      <c r="D2449" s="11"/>
    </row>
    <row r="2450" spans="4:4" customFormat="1" x14ac:dyDescent="0.2">
      <c r="D2450" s="11"/>
    </row>
    <row r="2451" spans="4:4" customFormat="1" x14ac:dyDescent="0.2">
      <c r="D2451" s="11"/>
    </row>
    <row r="2452" spans="4:4" customFormat="1" x14ac:dyDescent="0.2">
      <c r="D2452" s="11"/>
    </row>
    <row r="2453" spans="4:4" customFormat="1" x14ac:dyDescent="0.2">
      <c r="D2453" s="11"/>
    </row>
    <row r="2454" spans="4:4" customFormat="1" x14ac:dyDescent="0.2">
      <c r="D2454" s="11"/>
    </row>
    <row r="2455" spans="4:4" customFormat="1" x14ac:dyDescent="0.2">
      <c r="D2455" s="11"/>
    </row>
    <row r="2456" spans="4:4" customFormat="1" x14ac:dyDescent="0.2">
      <c r="D2456" s="11"/>
    </row>
    <row r="2457" spans="4:4" customFormat="1" x14ac:dyDescent="0.2">
      <c r="D2457" s="11"/>
    </row>
    <row r="2458" spans="4:4" customFormat="1" x14ac:dyDescent="0.2">
      <c r="D2458" s="11"/>
    </row>
    <row r="2459" spans="4:4" customFormat="1" x14ac:dyDescent="0.2">
      <c r="D2459" s="11"/>
    </row>
    <row r="2460" spans="4:4" customFormat="1" x14ac:dyDescent="0.2">
      <c r="D2460" s="11"/>
    </row>
    <row r="2461" spans="4:4" customFormat="1" x14ac:dyDescent="0.2">
      <c r="D2461" s="11"/>
    </row>
    <row r="2462" spans="4:4" customFormat="1" x14ac:dyDescent="0.2">
      <c r="D2462" s="11"/>
    </row>
    <row r="2463" spans="4:4" customFormat="1" x14ac:dyDescent="0.2">
      <c r="D2463" s="11"/>
    </row>
    <row r="2464" spans="4:4" customFormat="1" x14ac:dyDescent="0.2">
      <c r="D2464" s="11"/>
    </row>
    <row r="2465" spans="4:4" customFormat="1" x14ac:dyDescent="0.2">
      <c r="D2465" s="11"/>
    </row>
    <row r="2466" spans="4:4" customFormat="1" x14ac:dyDescent="0.2">
      <c r="D2466" s="11"/>
    </row>
    <row r="2467" spans="4:4" customFormat="1" x14ac:dyDescent="0.2">
      <c r="D2467" s="11"/>
    </row>
    <row r="2468" spans="4:4" customFormat="1" x14ac:dyDescent="0.2">
      <c r="D2468" s="11"/>
    </row>
    <row r="2469" spans="4:4" customFormat="1" x14ac:dyDescent="0.2">
      <c r="D2469" s="11"/>
    </row>
    <row r="2470" spans="4:4" customFormat="1" x14ac:dyDescent="0.2">
      <c r="D2470" s="11"/>
    </row>
    <row r="2471" spans="4:4" customFormat="1" x14ac:dyDescent="0.2">
      <c r="D2471" s="11"/>
    </row>
    <row r="2472" spans="4:4" customFormat="1" x14ac:dyDescent="0.2">
      <c r="D2472" s="11"/>
    </row>
    <row r="2473" spans="4:4" customFormat="1" x14ac:dyDescent="0.2">
      <c r="D2473" s="11"/>
    </row>
    <row r="2474" spans="4:4" customFormat="1" x14ac:dyDescent="0.2">
      <c r="D2474" s="11"/>
    </row>
    <row r="2475" spans="4:4" customFormat="1" x14ac:dyDescent="0.2">
      <c r="D2475" s="11"/>
    </row>
    <row r="2476" spans="4:4" customFormat="1" x14ac:dyDescent="0.2">
      <c r="D2476" s="11"/>
    </row>
    <row r="2477" spans="4:4" customFormat="1" x14ac:dyDescent="0.2">
      <c r="D2477" s="11"/>
    </row>
    <row r="2478" spans="4:4" customFormat="1" x14ac:dyDescent="0.2">
      <c r="D2478" s="11"/>
    </row>
    <row r="2479" spans="4:4" customFormat="1" x14ac:dyDescent="0.2">
      <c r="D2479" s="11"/>
    </row>
    <row r="2480" spans="4:4" customFormat="1" x14ac:dyDescent="0.2">
      <c r="D2480" s="11"/>
    </row>
    <row r="2481" spans="4:4" customFormat="1" x14ac:dyDescent="0.2">
      <c r="D2481" s="11"/>
    </row>
    <row r="2482" spans="4:4" customFormat="1" x14ac:dyDescent="0.2">
      <c r="D2482" s="11"/>
    </row>
    <row r="2483" spans="4:4" customFormat="1" x14ac:dyDescent="0.2">
      <c r="D2483" s="11"/>
    </row>
    <row r="2484" spans="4:4" customFormat="1" x14ac:dyDescent="0.2">
      <c r="D2484" s="11"/>
    </row>
    <row r="2485" spans="4:4" customFormat="1" x14ac:dyDescent="0.2">
      <c r="D2485" s="11"/>
    </row>
    <row r="2486" spans="4:4" customFormat="1" x14ac:dyDescent="0.2">
      <c r="D2486" s="11"/>
    </row>
    <row r="2487" spans="4:4" customFormat="1" x14ac:dyDescent="0.2">
      <c r="D2487" s="11"/>
    </row>
    <row r="2488" spans="4:4" customFormat="1" x14ac:dyDescent="0.2">
      <c r="D2488" s="11"/>
    </row>
    <row r="2489" spans="4:4" customFormat="1" x14ac:dyDescent="0.2">
      <c r="D2489" s="11"/>
    </row>
    <row r="2490" spans="4:4" customFormat="1" x14ac:dyDescent="0.2">
      <c r="D2490" s="11"/>
    </row>
    <row r="2491" spans="4:4" customFormat="1" x14ac:dyDescent="0.2">
      <c r="D2491" s="11"/>
    </row>
    <row r="2492" spans="4:4" customFormat="1" x14ac:dyDescent="0.2">
      <c r="D2492" s="11"/>
    </row>
    <row r="2493" spans="4:4" customFormat="1" x14ac:dyDescent="0.2">
      <c r="D2493" s="11"/>
    </row>
    <row r="2494" spans="4:4" customFormat="1" x14ac:dyDescent="0.2">
      <c r="D2494" s="11"/>
    </row>
    <row r="2495" spans="4:4" customFormat="1" x14ac:dyDescent="0.2">
      <c r="D2495" s="11"/>
    </row>
    <row r="2496" spans="4:4" customFormat="1" x14ac:dyDescent="0.2">
      <c r="D2496" s="11"/>
    </row>
    <row r="2497" spans="4:4" customFormat="1" x14ac:dyDescent="0.2">
      <c r="D2497" s="11"/>
    </row>
    <row r="2498" spans="4:4" customFormat="1" x14ac:dyDescent="0.2">
      <c r="D2498" s="11"/>
    </row>
    <row r="2499" spans="4:4" customFormat="1" x14ac:dyDescent="0.2">
      <c r="D2499" s="11"/>
    </row>
    <row r="2500" spans="4:4" customFormat="1" x14ac:dyDescent="0.2">
      <c r="D2500" s="11"/>
    </row>
    <row r="2501" spans="4:4" customFormat="1" x14ac:dyDescent="0.2">
      <c r="D2501" s="11"/>
    </row>
    <row r="2502" spans="4:4" customFormat="1" x14ac:dyDescent="0.2">
      <c r="D2502" s="11"/>
    </row>
    <row r="2503" spans="4:4" customFormat="1" x14ac:dyDescent="0.2">
      <c r="D2503" s="11"/>
    </row>
    <row r="2504" spans="4:4" customFormat="1" x14ac:dyDescent="0.2">
      <c r="D2504" s="11"/>
    </row>
    <row r="2505" spans="4:4" customFormat="1" x14ac:dyDescent="0.2">
      <c r="D2505" s="11"/>
    </row>
    <row r="2506" spans="4:4" customFormat="1" x14ac:dyDescent="0.2">
      <c r="D2506" s="11"/>
    </row>
    <row r="2507" spans="4:4" customFormat="1" x14ac:dyDescent="0.2">
      <c r="D2507" s="11"/>
    </row>
    <row r="2508" spans="4:4" customFormat="1" x14ac:dyDescent="0.2">
      <c r="D2508" s="11"/>
    </row>
    <row r="2509" spans="4:4" customFormat="1" x14ac:dyDescent="0.2">
      <c r="D2509" s="11"/>
    </row>
    <row r="2510" spans="4:4" customFormat="1" x14ac:dyDescent="0.2">
      <c r="D2510" s="11"/>
    </row>
    <row r="2511" spans="4:4" customFormat="1" x14ac:dyDescent="0.2">
      <c r="D2511" s="11"/>
    </row>
    <row r="2512" spans="4:4" customFormat="1" x14ac:dyDescent="0.2">
      <c r="D2512" s="11"/>
    </row>
    <row r="2513" spans="4:4" customFormat="1" x14ac:dyDescent="0.2">
      <c r="D2513" s="11"/>
    </row>
    <row r="2514" spans="4:4" customFormat="1" x14ac:dyDescent="0.2">
      <c r="D2514" s="11"/>
    </row>
    <row r="2515" spans="4:4" customFormat="1" x14ac:dyDescent="0.2">
      <c r="D2515" s="11"/>
    </row>
    <row r="2516" spans="4:4" customFormat="1" x14ac:dyDescent="0.2">
      <c r="D2516" s="11"/>
    </row>
    <row r="2517" spans="4:4" customFormat="1" x14ac:dyDescent="0.2">
      <c r="D2517" s="11"/>
    </row>
    <row r="2518" spans="4:4" customFormat="1" x14ac:dyDescent="0.2">
      <c r="D2518" s="11"/>
    </row>
    <row r="2519" spans="4:4" customFormat="1" x14ac:dyDescent="0.2">
      <c r="D2519" s="11"/>
    </row>
    <row r="2520" spans="4:4" customFormat="1" x14ac:dyDescent="0.2">
      <c r="D2520" s="11"/>
    </row>
    <row r="2521" spans="4:4" customFormat="1" x14ac:dyDescent="0.2">
      <c r="D2521" s="11"/>
    </row>
    <row r="2522" spans="4:4" customFormat="1" x14ac:dyDescent="0.2">
      <c r="D2522" s="11"/>
    </row>
    <row r="2523" spans="4:4" customFormat="1" x14ac:dyDescent="0.2">
      <c r="D2523" s="11"/>
    </row>
    <row r="2524" spans="4:4" customFormat="1" x14ac:dyDescent="0.2">
      <c r="D2524" s="11"/>
    </row>
    <row r="2525" spans="4:4" customFormat="1" x14ac:dyDescent="0.2">
      <c r="D2525" s="11"/>
    </row>
    <row r="2526" spans="4:4" customFormat="1" x14ac:dyDescent="0.2">
      <c r="D2526" s="11"/>
    </row>
    <row r="2527" spans="4:4" customFormat="1" x14ac:dyDescent="0.2">
      <c r="D2527" s="11"/>
    </row>
    <row r="2528" spans="4:4" customFormat="1" x14ac:dyDescent="0.2">
      <c r="D2528" s="11"/>
    </row>
    <row r="2529" spans="4:4" customFormat="1" x14ac:dyDescent="0.2">
      <c r="D2529" s="11"/>
    </row>
    <row r="2530" spans="4:4" customFormat="1" x14ac:dyDescent="0.2">
      <c r="D2530" s="11"/>
    </row>
    <row r="2531" spans="4:4" customFormat="1" x14ac:dyDescent="0.2">
      <c r="D2531" s="11"/>
    </row>
    <row r="2532" spans="4:4" customFormat="1" x14ac:dyDescent="0.2">
      <c r="D2532" s="11"/>
    </row>
    <row r="2533" spans="4:4" customFormat="1" x14ac:dyDescent="0.2">
      <c r="D2533" s="11"/>
    </row>
    <row r="2534" spans="4:4" customFormat="1" x14ac:dyDescent="0.2">
      <c r="D2534" s="11"/>
    </row>
    <row r="2535" spans="4:4" customFormat="1" x14ac:dyDescent="0.2">
      <c r="D2535" s="11"/>
    </row>
    <row r="2536" spans="4:4" customFormat="1" x14ac:dyDescent="0.2">
      <c r="D2536" s="11"/>
    </row>
    <row r="2537" spans="4:4" customFormat="1" x14ac:dyDescent="0.2">
      <c r="D2537" s="11"/>
    </row>
    <row r="2538" spans="4:4" customFormat="1" x14ac:dyDescent="0.2">
      <c r="D2538" s="11"/>
    </row>
    <row r="2539" spans="4:4" customFormat="1" x14ac:dyDescent="0.2">
      <c r="D2539" s="11"/>
    </row>
    <row r="2540" spans="4:4" customFormat="1" x14ac:dyDescent="0.2">
      <c r="D2540" s="11"/>
    </row>
    <row r="2541" spans="4:4" customFormat="1" x14ac:dyDescent="0.2">
      <c r="D2541" s="11"/>
    </row>
    <row r="2542" spans="4:4" customFormat="1" x14ac:dyDescent="0.2">
      <c r="D2542" s="11"/>
    </row>
    <row r="2543" spans="4:4" customFormat="1" x14ac:dyDescent="0.2">
      <c r="D2543" s="11"/>
    </row>
    <row r="2544" spans="4:4" customFormat="1" x14ac:dyDescent="0.2">
      <c r="D2544" s="11"/>
    </row>
    <row r="2545" spans="4:4" customFormat="1" x14ac:dyDescent="0.2">
      <c r="D2545" s="11"/>
    </row>
    <row r="2546" spans="4:4" customFormat="1" x14ac:dyDescent="0.2">
      <c r="D2546" s="11"/>
    </row>
    <row r="2547" spans="4:4" customFormat="1" x14ac:dyDescent="0.2">
      <c r="D2547" s="11"/>
    </row>
    <row r="2548" spans="4:4" customFormat="1" x14ac:dyDescent="0.2">
      <c r="D2548" s="11"/>
    </row>
    <row r="2549" spans="4:4" customFormat="1" x14ac:dyDescent="0.2">
      <c r="D2549" s="11"/>
    </row>
    <row r="2550" spans="4:4" customFormat="1" x14ac:dyDescent="0.2">
      <c r="D2550" s="11"/>
    </row>
    <row r="2551" spans="4:4" customFormat="1" x14ac:dyDescent="0.2">
      <c r="D2551" s="11"/>
    </row>
    <row r="2552" spans="4:4" customFormat="1" x14ac:dyDescent="0.2">
      <c r="D2552" s="11"/>
    </row>
    <row r="2553" spans="4:4" customFormat="1" x14ac:dyDescent="0.2">
      <c r="D2553" s="11"/>
    </row>
    <row r="2554" spans="4:4" customFormat="1" x14ac:dyDescent="0.2">
      <c r="D2554" s="11"/>
    </row>
    <row r="2555" spans="4:4" customFormat="1" x14ac:dyDescent="0.2">
      <c r="D2555" s="11"/>
    </row>
    <row r="2556" spans="4:4" customFormat="1" x14ac:dyDescent="0.2">
      <c r="D2556" s="11"/>
    </row>
    <row r="2557" spans="4:4" customFormat="1" x14ac:dyDescent="0.2">
      <c r="D2557" s="11"/>
    </row>
    <row r="2558" spans="4:4" customFormat="1" x14ac:dyDescent="0.2">
      <c r="D2558" s="11"/>
    </row>
    <row r="2559" spans="4:4" customFormat="1" x14ac:dyDescent="0.2">
      <c r="D2559" s="11"/>
    </row>
    <row r="2560" spans="4:4" customFormat="1" x14ac:dyDescent="0.2">
      <c r="D2560" s="11"/>
    </row>
    <row r="2561" spans="4:4" customFormat="1" x14ac:dyDescent="0.2">
      <c r="D2561" s="11"/>
    </row>
    <row r="2562" spans="4:4" customFormat="1" x14ac:dyDescent="0.2">
      <c r="D2562" s="11"/>
    </row>
    <row r="2563" spans="4:4" customFormat="1" x14ac:dyDescent="0.2">
      <c r="D2563" s="11"/>
    </row>
    <row r="2564" spans="4:4" customFormat="1" x14ac:dyDescent="0.2">
      <c r="D2564" s="11"/>
    </row>
    <row r="2565" spans="4:4" customFormat="1" x14ac:dyDescent="0.2">
      <c r="D2565" s="11"/>
    </row>
    <row r="2566" spans="4:4" customFormat="1" x14ac:dyDescent="0.2">
      <c r="D2566" s="11"/>
    </row>
    <row r="2567" spans="4:4" customFormat="1" x14ac:dyDescent="0.2">
      <c r="D2567" s="11"/>
    </row>
    <row r="2568" spans="4:4" customFormat="1" x14ac:dyDescent="0.2">
      <c r="D2568" s="11"/>
    </row>
    <row r="2569" spans="4:4" customFormat="1" x14ac:dyDescent="0.2">
      <c r="D2569" s="11"/>
    </row>
    <row r="2570" spans="4:4" customFormat="1" x14ac:dyDescent="0.2">
      <c r="D2570" s="11"/>
    </row>
    <row r="2571" spans="4:4" customFormat="1" x14ac:dyDescent="0.2">
      <c r="D2571" s="11"/>
    </row>
    <row r="2572" spans="4:4" customFormat="1" x14ac:dyDescent="0.2">
      <c r="D2572" s="11"/>
    </row>
    <row r="2573" spans="4:4" customFormat="1" x14ac:dyDescent="0.2">
      <c r="D2573" s="11"/>
    </row>
    <row r="2574" spans="4:4" customFormat="1" x14ac:dyDescent="0.2">
      <c r="D2574" s="11"/>
    </row>
    <row r="2575" spans="4:4" customFormat="1" x14ac:dyDescent="0.2">
      <c r="D2575" s="11"/>
    </row>
    <row r="2576" spans="4:4" customFormat="1" x14ac:dyDescent="0.2">
      <c r="D2576" s="11"/>
    </row>
    <row r="2577" spans="4:4" customFormat="1" x14ac:dyDescent="0.2">
      <c r="D2577" s="11"/>
    </row>
    <row r="2578" spans="4:4" customFormat="1" x14ac:dyDescent="0.2">
      <c r="D2578" s="11"/>
    </row>
    <row r="2579" spans="4:4" customFormat="1" x14ac:dyDescent="0.2">
      <c r="D2579" s="11"/>
    </row>
    <row r="2580" spans="4:4" customFormat="1" x14ac:dyDescent="0.2">
      <c r="D2580" s="11"/>
    </row>
    <row r="2581" spans="4:4" customFormat="1" x14ac:dyDescent="0.2">
      <c r="D2581" s="11"/>
    </row>
    <row r="2582" spans="4:4" customFormat="1" x14ac:dyDescent="0.2">
      <c r="D2582" s="11"/>
    </row>
    <row r="2583" spans="4:4" customFormat="1" x14ac:dyDescent="0.2">
      <c r="D2583" s="11"/>
    </row>
    <row r="2584" spans="4:4" customFormat="1" x14ac:dyDescent="0.2">
      <c r="D2584" s="11"/>
    </row>
    <row r="2585" spans="4:4" customFormat="1" x14ac:dyDescent="0.2">
      <c r="D2585" s="11"/>
    </row>
    <row r="2586" spans="4:4" customFormat="1" x14ac:dyDescent="0.2">
      <c r="D2586" s="11"/>
    </row>
    <row r="2587" spans="4:4" customFormat="1" x14ac:dyDescent="0.2">
      <c r="D2587" s="11"/>
    </row>
    <row r="2588" spans="4:4" customFormat="1" x14ac:dyDescent="0.2">
      <c r="D2588" s="11"/>
    </row>
    <row r="2589" spans="4:4" customFormat="1" x14ac:dyDescent="0.2">
      <c r="D2589" s="11"/>
    </row>
    <row r="2590" spans="4:4" customFormat="1" x14ac:dyDescent="0.2">
      <c r="D2590" s="11"/>
    </row>
    <row r="2591" spans="4:4" customFormat="1" x14ac:dyDescent="0.2">
      <c r="D2591" s="11"/>
    </row>
    <row r="2592" spans="4:4" customFormat="1" x14ac:dyDescent="0.2">
      <c r="D2592" s="11"/>
    </row>
    <row r="2593" spans="4:4" customFormat="1" x14ac:dyDescent="0.2">
      <c r="D2593" s="11"/>
    </row>
    <row r="2594" spans="4:4" customFormat="1" x14ac:dyDescent="0.2">
      <c r="D2594" s="11"/>
    </row>
    <row r="2595" spans="4:4" customFormat="1" x14ac:dyDescent="0.2">
      <c r="D2595" s="11"/>
    </row>
    <row r="2596" spans="4:4" customFormat="1" x14ac:dyDescent="0.2">
      <c r="D2596" s="11"/>
    </row>
    <row r="2597" spans="4:4" customFormat="1" x14ac:dyDescent="0.2">
      <c r="D2597" s="11"/>
    </row>
    <row r="2598" spans="4:4" customFormat="1" x14ac:dyDescent="0.2">
      <c r="D2598" s="11"/>
    </row>
    <row r="2599" spans="4:4" customFormat="1" x14ac:dyDescent="0.2">
      <c r="D2599" s="11"/>
    </row>
    <row r="2600" spans="4:4" customFormat="1" x14ac:dyDescent="0.2">
      <c r="D2600" s="11"/>
    </row>
    <row r="2601" spans="4:4" customFormat="1" x14ac:dyDescent="0.2">
      <c r="D2601" s="11"/>
    </row>
    <row r="2602" spans="4:4" customFormat="1" x14ac:dyDescent="0.2">
      <c r="D2602" s="11"/>
    </row>
    <row r="2603" spans="4:4" customFormat="1" x14ac:dyDescent="0.2">
      <c r="D2603" s="11"/>
    </row>
    <row r="2604" spans="4:4" customFormat="1" x14ac:dyDescent="0.2">
      <c r="D2604" s="11"/>
    </row>
    <row r="2605" spans="4:4" customFormat="1" x14ac:dyDescent="0.2">
      <c r="D2605" s="11"/>
    </row>
    <row r="2606" spans="4:4" customFormat="1" x14ac:dyDescent="0.2">
      <c r="D2606" s="11"/>
    </row>
    <row r="2607" spans="4:4" customFormat="1" x14ac:dyDescent="0.2">
      <c r="D2607" s="11"/>
    </row>
    <row r="2608" spans="4:4" customFormat="1" x14ac:dyDescent="0.2">
      <c r="D2608" s="11"/>
    </row>
    <row r="2609" spans="4:4" customFormat="1" x14ac:dyDescent="0.2">
      <c r="D2609" s="11"/>
    </row>
    <row r="2610" spans="4:4" customFormat="1" x14ac:dyDescent="0.2">
      <c r="D2610" s="11"/>
    </row>
    <row r="2611" spans="4:4" customFormat="1" x14ac:dyDescent="0.2">
      <c r="D2611" s="11"/>
    </row>
    <row r="2612" spans="4:4" customFormat="1" x14ac:dyDescent="0.2">
      <c r="D2612" s="11"/>
    </row>
    <row r="2613" spans="4:4" customFormat="1" x14ac:dyDescent="0.2">
      <c r="D2613" s="11"/>
    </row>
    <row r="2614" spans="4:4" customFormat="1" x14ac:dyDescent="0.2">
      <c r="D2614" s="11"/>
    </row>
    <row r="2615" spans="4:4" customFormat="1" x14ac:dyDescent="0.2">
      <c r="D2615" s="11"/>
    </row>
    <row r="2616" spans="4:4" customFormat="1" x14ac:dyDescent="0.2">
      <c r="D2616" s="11"/>
    </row>
    <row r="2617" spans="4:4" customFormat="1" x14ac:dyDescent="0.2">
      <c r="D2617" s="11"/>
    </row>
    <row r="2618" spans="4:4" customFormat="1" x14ac:dyDescent="0.2">
      <c r="D2618" s="11"/>
    </row>
    <row r="2619" spans="4:4" customFormat="1" x14ac:dyDescent="0.2">
      <c r="D2619" s="11"/>
    </row>
    <row r="2620" spans="4:4" customFormat="1" x14ac:dyDescent="0.2">
      <c r="D2620" s="11"/>
    </row>
    <row r="2621" spans="4:4" customFormat="1" x14ac:dyDescent="0.2">
      <c r="D2621" s="11"/>
    </row>
    <row r="2622" spans="4:4" customFormat="1" x14ac:dyDescent="0.2">
      <c r="D2622" s="11"/>
    </row>
    <row r="2623" spans="4:4" customFormat="1" x14ac:dyDescent="0.2">
      <c r="D2623" s="11"/>
    </row>
    <row r="2624" spans="4:4" customFormat="1" x14ac:dyDescent="0.2">
      <c r="D2624" s="11"/>
    </row>
    <row r="2625" spans="4:4" customFormat="1" x14ac:dyDescent="0.2">
      <c r="D2625" s="11"/>
    </row>
    <row r="2626" spans="4:4" customFormat="1" x14ac:dyDescent="0.2">
      <c r="D2626" s="11"/>
    </row>
    <row r="2627" spans="4:4" customFormat="1" x14ac:dyDescent="0.2">
      <c r="D2627" s="11"/>
    </row>
    <row r="2628" spans="4:4" customFormat="1" x14ac:dyDescent="0.2">
      <c r="D2628" s="11"/>
    </row>
    <row r="2629" spans="4:4" customFormat="1" x14ac:dyDescent="0.2">
      <c r="D2629" s="11"/>
    </row>
    <row r="2630" spans="4:4" customFormat="1" x14ac:dyDescent="0.2">
      <c r="D2630" s="11"/>
    </row>
    <row r="2631" spans="4:4" customFormat="1" x14ac:dyDescent="0.2">
      <c r="D2631" s="11"/>
    </row>
    <row r="2632" spans="4:4" customFormat="1" x14ac:dyDescent="0.2">
      <c r="D2632" s="11"/>
    </row>
    <row r="2633" spans="4:4" customFormat="1" x14ac:dyDescent="0.2">
      <c r="D2633" s="11"/>
    </row>
    <row r="2634" spans="4:4" customFormat="1" x14ac:dyDescent="0.2">
      <c r="D2634" s="11"/>
    </row>
    <row r="2635" spans="4:4" customFormat="1" x14ac:dyDescent="0.2">
      <c r="D2635" s="11"/>
    </row>
    <row r="2636" spans="4:4" customFormat="1" x14ac:dyDescent="0.2">
      <c r="D2636" s="11"/>
    </row>
    <row r="2637" spans="4:4" customFormat="1" x14ac:dyDescent="0.2">
      <c r="D2637" s="11"/>
    </row>
    <row r="2638" spans="4:4" customFormat="1" x14ac:dyDescent="0.2">
      <c r="D2638" s="11"/>
    </row>
    <row r="2639" spans="4:4" customFormat="1" x14ac:dyDescent="0.2">
      <c r="D2639" s="11"/>
    </row>
    <row r="2640" spans="4:4" customFormat="1" x14ac:dyDescent="0.2">
      <c r="D2640" s="11"/>
    </row>
    <row r="2641" spans="4:4" customFormat="1" x14ac:dyDescent="0.2">
      <c r="D2641" s="11"/>
    </row>
    <row r="2642" spans="4:4" customFormat="1" x14ac:dyDescent="0.2">
      <c r="D2642" s="11"/>
    </row>
    <row r="2643" spans="4:4" customFormat="1" x14ac:dyDescent="0.2">
      <c r="D2643" s="11"/>
    </row>
    <row r="2644" spans="4:4" customFormat="1" x14ac:dyDescent="0.2">
      <c r="D2644" s="11"/>
    </row>
    <row r="2645" spans="4:4" customFormat="1" x14ac:dyDescent="0.2">
      <c r="D2645" s="11"/>
    </row>
    <row r="2646" spans="4:4" customFormat="1" x14ac:dyDescent="0.2">
      <c r="D2646" s="11"/>
    </row>
    <row r="2647" spans="4:4" customFormat="1" x14ac:dyDescent="0.2">
      <c r="D2647" s="11"/>
    </row>
    <row r="2648" spans="4:4" customFormat="1" x14ac:dyDescent="0.2">
      <c r="D2648" s="11"/>
    </row>
    <row r="2649" spans="4:4" customFormat="1" x14ac:dyDescent="0.2">
      <c r="D2649" s="11"/>
    </row>
    <row r="2650" spans="4:4" customFormat="1" x14ac:dyDescent="0.2">
      <c r="D2650" s="11"/>
    </row>
    <row r="2651" spans="4:4" customFormat="1" x14ac:dyDescent="0.2">
      <c r="D2651" s="11"/>
    </row>
    <row r="2652" spans="4:4" customFormat="1" x14ac:dyDescent="0.2">
      <c r="D2652" s="11"/>
    </row>
    <row r="2653" spans="4:4" customFormat="1" x14ac:dyDescent="0.2">
      <c r="D2653" s="11"/>
    </row>
    <row r="2654" spans="4:4" customFormat="1" x14ac:dyDescent="0.2">
      <c r="D2654" s="11"/>
    </row>
    <row r="2655" spans="4:4" customFormat="1" x14ac:dyDescent="0.2">
      <c r="D2655" s="11"/>
    </row>
    <row r="2656" spans="4:4" customFormat="1" x14ac:dyDescent="0.2">
      <c r="D2656" s="11"/>
    </row>
    <row r="2657" spans="4:4" customFormat="1" x14ac:dyDescent="0.2">
      <c r="D2657" s="11"/>
    </row>
    <row r="2658" spans="4:4" customFormat="1" x14ac:dyDescent="0.2">
      <c r="D2658" s="11"/>
    </row>
    <row r="2659" spans="4:4" customFormat="1" x14ac:dyDescent="0.2">
      <c r="D2659" s="11"/>
    </row>
    <row r="2660" spans="4:4" customFormat="1" x14ac:dyDescent="0.2">
      <c r="D2660" s="11"/>
    </row>
    <row r="2661" spans="4:4" customFormat="1" x14ac:dyDescent="0.2">
      <c r="D2661" s="11"/>
    </row>
    <row r="2662" spans="4:4" customFormat="1" x14ac:dyDescent="0.2">
      <c r="D2662" s="11"/>
    </row>
    <row r="2663" spans="4:4" customFormat="1" x14ac:dyDescent="0.2">
      <c r="D2663" s="11"/>
    </row>
    <row r="2664" spans="4:4" customFormat="1" x14ac:dyDescent="0.2">
      <c r="D2664" s="11"/>
    </row>
    <row r="2665" spans="4:4" customFormat="1" x14ac:dyDescent="0.2">
      <c r="D2665" s="11"/>
    </row>
    <row r="2666" spans="4:4" customFormat="1" x14ac:dyDescent="0.2">
      <c r="D2666" s="11"/>
    </row>
    <row r="2667" spans="4:4" customFormat="1" x14ac:dyDescent="0.2">
      <c r="D2667" s="11"/>
    </row>
    <row r="2668" spans="4:4" customFormat="1" x14ac:dyDescent="0.2">
      <c r="D2668" s="11"/>
    </row>
    <row r="2669" spans="4:4" customFormat="1" x14ac:dyDescent="0.2">
      <c r="D2669" s="11"/>
    </row>
    <row r="2670" spans="4:4" customFormat="1" x14ac:dyDescent="0.2">
      <c r="D2670" s="11"/>
    </row>
    <row r="2671" spans="4:4" customFormat="1" x14ac:dyDescent="0.2">
      <c r="D2671" s="11"/>
    </row>
    <row r="2672" spans="4:4" customFormat="1" x14ac:dyDescent="0.2">
      <c r="D2672" s="11"/>
    </row>
    <row r="2673" spans="4:4" customFormat="1" x14ac:dyDescent="0.2">
      <c r="D2673" s="11"/>
    </row>
    <row r="2674" spans="4:4" customFormat="1" x14ac:dyDescent="0.2">
      <c r="D2674" s="11"/>
    </row>
    <row r="2675" spans="4:4" customFormat="1" x14ac:dyDescent="0.2">
      <c r="D2675" s="11"/>
    </row>
    <row r="2676" spans="4:4" customFormat="1" x14ac:dyDescent="0.2">
      <c r="D2676" s="11"/>
    </row>
    <row r="2677" spans="4:4" customFormat="1" x14ac:dyDescent="0.2">
      <c r="D2677" s="11"/>
    </row>
    <row r="2678" spans="4:4" customFormat="1" x14ac:dyDescent="0.2">
      <c r="D2678" s="11"/>
    </row>
    <row r="2679" spans="4:4" customFormat="1" x14ac:dyDescent="0.2">
      <c r="D2679" s="11"/>
    </row>
    <row r="2680" spans="4:4" customFormat="1" x14ac:dyDescent="0.2">
      <c r="D2680" s="11"/>
    </row>
    <row r="2681" spans="4:4" customFormat="1" x14ac:dyDescent="0.2">
      <c r="D2681" s="11"/>
    </row>
    <row r="2682" spans="4:4" customFormat="1" x14ac:dyDescent="0.2">
      <c r="D2682" s="11"/>
    </row>
    <row r="2683" spans="4:4" customFormat="1" x14ac:dyDescent="0.2">
      <c r="D2683" s="11"/>
    </row>
    <row r="2684" spans="4:4" customFormat="1" x14ac:dyDescent="0.2">
      <c r="D2684" s="11"/>
    </row>
    <row r="2685" spans="4:4" customFormat="1" x14ac:dyDescent="0.2">
      <c r="D2685" s="11"/>
    </row>
    <row r="2686" spans="4:4" customFormat="1" x14ac:dyDescent="0.2">
      <c r="D2686" s="11"/>
    </row>
    <row r="2687" spans="4:4" customFormat="1" x14ac:dyDescent="0.2">
      <c r="D2687" s="11"/>
    </row>
    <row r="2688" spans="4:4" customFormat="1" x14ac:dyDescent="0.2">
      <c r="D2688" s="11"/>
    </row>
    <row r="2689" spans="4:4" customFormat="1" x14ac:dyDescent="0.2">
      <c r="D2689" s="11"/>
    </row>
    <row r="2690" spans="4:4" customFormat="1" x14ac:dyDescent="0.2">
      <c r="D2690" s="11"/>
    </row>
    <row r="2691" spans="4:4" customFormat="1" x14ac:dyDescent="0.2">
      <c r="D2691" s="11"/>
    </row>
    <row r="2692" spans="4:4" customFormat="1" x14ac:dyDescent="0.2">
      <c r="D2692" s="11"/>
    </row>
    <row r="2693" spans="4:4" customFormat="1" x14ac:dyDescent="0.2">
      <c r="D2693" s="11"/>
    </row>
    <row r="2694" spans="4:4" customFormat="1" x14ac:dyDescent="0.2">
      <c r="D2694" s="11"/>
    </row>
    <row r="2695" spans="4:4" customFormat="1" x14ac:dyDescent="0.2">
      <c r="D2695" s="11"/>
    </row>
    <row r="2696" spans="4:4" customFormat="1" x14ac:dyDescent="0.2">
      <c r="D2696" s="11"/>
    </row>
    <row r="2697" spans="4:4" customFormat="1" x14ac:dyDescent="0.2">
      <c r="D2697" s="11"/>
    </row>
    <row r="2698" spans="4:4" customFormat="1" x14ac:dyDescent="0.2">
      <c r="D2698" s="11"/>
    </row>
    <row r="2699" spans="4:4" customFormat="1" x14ac:dyDescent="0.2">
      <c r="D2699" s="11"/>
    </row>
    <row r="2700" spans="4:4" customFormat="1" x14ac:dyDescent="0.2">
      <c r="D2700" s="11"/>
    </row>
    <row r="2701" spans="4:4" customFormat="1" x14ac:dyDescent="0.2">
      <c r="D2701" s="11"/>
    </row>
    <row r="2702" spans="4:4" customFormat="1" x14ac:dyDescent="0.2">
      <c r="D2702" s="11"/>
    </row>
    <row r="2703" spans="4:4" customFormat="1" x14ac:dyDescent="0.2">
      <c r="D2703" s="11"/>
    </row>
    <row r="2704" spans="4:4" customFormat="1" x14ac:dyDescent="0.2">
      <c r="D2704" s="11"/>
    </row>
    <row r="2705" spans="4:4" customFormat="1" x14ac:dyDescent="0.2">
      <c r="D2705" s="11"/>
    </row>
    <row r="2706" spans="4:4" customFormat="1" x14ac:dyDescent="0.2">
      <c r="D2706" s="11"/>
    </row>
    <row r="2707" spans="4:4" customFormat="1" x14ac:dyDescent="0.2">
      <c r="D2707" s="11"/>
    </row>
    <row r="2708" spans="4:4" customFormat="1" x14ac:dyDescent="0.2">
      <c r="D2708" s="11"/>
    </row>
    <row r="2709" spans="4:4" customFormat="1" x14ac:dyDescent="0.2">
      <c r="D2709" s="11"/>
    </row>
    <row r="2710" spans="4:4" customFormat="1" x14ac:dyDescent="0.2">
      <c r="D2710" s="11"/>
    </row>
    <row r="2711" spans="4:4" customFormat="1" x14ac:dyDescent="0.2">
      <c r="D2711" s="11"/>
    </row>
    <row r="2712" spans="4:4" customFormat="1" x14ac:dyDescent="0.2">
      <c r="D2712" s="11"/>
    </row>
    <row r="2713" spans="4:4" customFormat="1" x14ac:dyDescent="0.2">
      <c r="D2713" s="11"/>
    </row>
    <row r="2714" spans="4:4" customFormat="1" x14ac:dyDescent="0.2">
      <c r="D2714" s="11"/>
    </row>
    <row r="2715" spans="4:4" customFormat="1" x14ac:dyDescent="0.2">
      <c r="D2715" s="11"/>
    </row>
    <row r="2716" spans="4:4" customFormat="1" x14ac:dyDescent="0.2">
      <c r="D2716" s="11"/>
    </row>
    <row r="2717" spans="4:4" customFormat="1" x14ac:dyDescent="0.2">
      <c r="D2717" s="11"/>
    </row>
    <row r="2718" spans="4:4" customFormat="1" x14ac:dyDescent="0.2">
      <c r="D2718" s="11"/>
    </row>
    <row r="2719" spans="4:4" customFormat="1" x14ac:dyDescent="0.2">
      <c r="D2719" s="11"/>
    </row>
    <row r="2720" spans="4:4" customFormat="1" x14ac:dyDescent="0.2">
      <c r="D2720" s="11"/>
    </row>
    <row r="2721" spans="4:4" customFormat="1" x14ac:dyDescent="0.2">
      <c r="D2721" s="11"/>
    </row>
    <row r="2722" spans="4:4" customFormat="1" x14ac:dyDescent="0.2">
      <c r="D2722" s="11"/>
    </row>
    <row r="2723" spans="4:4" customFormat="1" x14ac:dyDescent="0.2">
      <c r="D2723" s="11"/>
    </row>
    <row r="2724" spans="4:4" customFormat="1" x14ac:dyDescent="0.2">
      <c r="D2724" s="11"/>
    </row>
    <row r="2725" spans="4:4" customFormat="1" x14ac:dyDescent="0.2">
      <c r="D2725" s="11"/>
    </row>
    <row r="2726" spans="4:4" customFormat="1" x14ac:dyDescent="0.2">
      <c r="D2726" s="11"/>
    </row>
    <row r="2727" spans="4:4" customFormat="1" x14ac:dyDescent="0.2">
      <c r="D2727" s="11"/>
    </row>
    <row r="2728" spans="4:4" customFormat="1" x14ac:dyDescent="0.2">
      <c r="D2728" s="11"/>
    </row>
    <row r="2729" spans="4:4" customFormat="1" x14ac:dyDescent="0.2">
      <c r="D2729" s="11"/>
    </row>
    <row r="2730" spans="4:4" customFormat="1" x14ac:dyDescent="0.2">
      <c r="D2730" s="11"/>
    </row>
    <row r="2731" spans="4:4" customFormat="1" x14ac:dyDescent="0.2">
      <c r="D2731" s="11"/>
    </row>
    <row r="2732" spans="4:4" customFormat="1" x14ac:dyDescent="0.2">
      <c r="D2732" s="11"/>
    </row>
    <row r="2733" spans="4:4" customFormat="1" x14ac:dyDescent="0.2">
      <c r="D2733" s="11"/>
    </row>
    <row r="2734" spans="4:4" customFormat="1" x14ac:dyDescent="0.2">
      <c r="D2734" s="11"/>
    </row>
    <row r="2735" spans="4:4" customFormat="1" x14ac:dyDescent="0.2">
      <c r="D2735" s="11"/>
    </row>
    <row r="2736" spans="4:4" customFormat="1" x14ac:dyDescent="0.2">
      <c r="D2736" s="11"/>
    </row>
    <row r="2737" spans="4:4" customFormat="1" x14ac:dyDescent="0.2">
      <c r="D2737" s="11"/>
    </row>
    <row r="2738" spans="4:4" customFormat="1" x14ac:dyDescent="0.2">
      <c r="D2738" s="11"/>
    </row>
    <row r="2739" spans="4:4" customFormat="1" x14ac:dyDescent="0.2">
      <c r="D2739" s="11"/>
    </row>
    <row r="2740" spans="4:4" customFormat="1" x14ac:dyDescent="0.2">
      <c r="D2740" s="11"/>
    </row>
    <row r="2741" spans="4:4" customFormat="1" x14ac:dyDescent="0.2">
      <c r="D2741" s="11"/>
    </row>
    <row r="2742" spans="4:4" customFormat="1" x14ac:dyDescent="0.2">
      <c r="D2742" s="11"/>
    </row>
    <row r="2743" spans="4:4" customFormat="1" x14ac:dyDescent="0.2">
      <c r="D2743" s="11"/>
    </row>
    <row r="2744" spans="4:4" customFormat="1" x14ac:dyDescent="0.2">
      <c r="D2744" s="11"/>
    </row>
    <row r="2745" spans="4:4" customFormat="1" x14ac:dyDescent="0.2">
      <c r="D2745" s="11"/>
    </row>
    <row r="2746" spans="4:4" customFormat="1" x14ac:dyDescent="0.2">
      <c r="D2746" s="11"/>
    </row>
    <row r="2747" spans="4:4" customFormat="1" x14ac:dyDescent="0.2">
      <c r="D2747" s="11"/>
    </row>
    <row r="2748" spans="4:4" customFormat="1" x14ac:dyDescent="0.2">
      <c r="D2748" s="11"/>
    </row>
    <row r="2749" spans="4:4" customFormat="1" x14ac:dyDescent="0.2">
      <c r="D2749" s="11"/>
    </row>
    <row r="2750" spans="4:4" customFormat="1" x14ac:dyDescent="0.2">
      <c r="D2750" s="11"/>
    </row>
    <row r="2751" spans="4:4" customFormat="1" x14ac:dyDescent="0.2">
      <c r="D2751" s="11"/>
    </row>
    <row r="2752" spans="4:4" customFormat="1" x14ac:dyDescent="0.2">
      <c r="D2752" s="11"/>
    </row>
    <row r="2753" spans="4:4" customFormat="1" x14ac:dyDescent="0.2">
      <c r="D2753" s="11"/>
    </row>
    <row r="2754" spans="4:4" customFormat="1" x14ac:dyDescent="0.2">
      <c r="D2754" s="11"/>
    </row>
    <row r="2755" spans="4:4" customFormat="1" x14ac:dyDescent="0.2">
      <c r="D2755" s="11"/>
    </row>
    <row r="2756" spans="4:4" customFormat="1" x14ac:dyDescent="0.2">
      <c r="D2756" s="11"/>
    </row>
    <row r="2757" spans="4:4" customFormat="1" x14ac:dyDescent="0.2">
      <c r="D2757" s="11"/>
    </row>
    <row r="2758" spans="4:4" customFormat="1" x14ac:dyDescent="0.2">
      <c r="D2758" s="11"/>
    </row>
    <row r="2759" spans="4:4" customFormat="1" x14ac:dyDescent="0.2">
      <c r="D2759" s="11"/>
    </row>
    <row r="2760" spans="4:4" customFormat="1" x14ac:dyDescent="0.2">
      <c r="D2760" s="11"/>
    </row>
    <row r="2761" spans="4:4" customFormat="1" x14ac:dyDescent="0.2">
      <c r="D2761" s="11"/>
    </row>
    <row r="2762" spans="4:4" customFormat="1" x14ac:dyDescent="0.2">
      <c r="D2762" s="11"/>
    </row>
    <row r="2763" spans="4:4" customFormat="1" x14ac:dyDescent="0.2">
      <c r="D2763" s="11"/>
    </row>
    <row r="2764" spans="4:4" customFormat="1" x14ac:dyDescent="0.2">
      <c r="D2764" s="11"/>
    </row>
    <row r="2765" spans="4:4" customFormat="1" x14ac:dyDescent="0.2">
      <c r="D2765" s="11"/>
    </row>
    <row r="2766" spans="4:4" customFormat="1" x14ac:dyDescent="0.2">
      <c r="D2766" s="11"/>
    </row>
    <row r="2767" spans="4:4" customFormat="1" x14ac:dyDescent="0.2">
      <c r="D2767" s="11"/>
    </row>
    <row r="2768" spans="4:4" customFormat="1" x14ac:dyDescent="0.2">
      <c r="D2768" s="11"/>
    </row>
    <row r="2769" spans="4:4" customFormat="1" x14ac:dyDescent="0.2">
      <c r="D2769" s="11"/>
    </row>
    <row r="2770" spans="4:4" customFormat="1" x14ac:dyDescent="0.2">
      <c r="D2770" s="11"/>
    </row>
    <row r="2771" spans="4:4" customFormat="1" x14ac:dyDescent="0.2">
      <c r="D2771" s="11"/>
    </row>
    <row r="2772" spans="4:4" customFormat="1" x14ac:dyDescent="0.2">
      <c r="D2772" s="11"/>
    </row>
    <row r="2773" spans="4:4" customFormat="1" x14ac:dyDescent="0.2">
      <c r="D2773" s="11"/>
    </row>
    <row r="2774" spans="4:4" customFormat="1" x14ac:dyDescent="0.2">
      <c r="D2774" s="11"/>
    </row>
    <row r="2775" spans="4:4" customFormat="1" x14ac:dyDescent="0.2">
      <c r="D2775" s="11"/>
    </row>
    <row r="2776" spans="4:4" customFormat="1" x14ac:dyDescent="0.2">
      <c r="D2776" s="11"/>
    </row>
    <row r="2777" spans="4:4" customFormat="1" x14ac:dyDescent="0.2">
      <c r="D2777" s="11"/>
    </row>
    <row r="2778" spans="4:4" customFormat="1" x14ac:dyDescent="0.2">
      <c r="D2778" s="11"/>
    </row>
    <row r="2779" spans="4:4" customFormat="1" x14ac:dyDescent="0.2">
      <c r="D2779" s="11"/>
    </row>
    <row r="2780" spans="4:4" customFormat="1" x14ac:dyDescent="0.2">
      <c r="D2780" s="11"/>
    </row>
    <row r="2781" spans="4:4" customFormat="1" x14ac:dyDescent="0.2">
      <c r="D2781" s="11"/>
    </row>
    <row r="2782" spans="4:4" customFormat="1" x14ac:dyDescent="0.2">
      <c r="D2782" s="11"/>
    </row>
    <row r="2783" spans="4:4" customFormat="1" x14ac:dyDescent="0.2">
      <c r="D2783" s="11"/>
    </row>
    <row r="2784" spans="4:4" customFormat="1" x14ac:dyDescent="0.2">
      <c r="D2784" s="11"/>
    </row>
    <row r="2785" spans="4:4" customFormat="1" x14ac:dyDescent="0.2">
      <c r="D2785" s="11"/>
    </row>
    <row r="2786" spans="4:4" customFormat="1" x14ac:dyDescent="0.2">
      <c r="D2786" s="11"/>
    </row>
    <row r="2787" spans="4:4" customFormat="1" x14ac:dyDescent="0.2">
      <c r="D2787" s="11"/>
    </row>
    <row r="2788" spans="4:4" customFormat="1" x14ac:dyDescent="0.2">
      <c r="D2788" s="11"/>
    </row>
    <row r="2789" spans="4:4" customFormat="1" x14ac:dyDescent="0.2">
      <c r="D2789" s="11"/>
    </row>
    <row r="2790" spans="4:4" customFormat="1" x14ac:dyDescent="0.2">
      <c r="D2790" s="11"/>
    </row>
    <row r="2791" spans="4:4" customFormat="1" x14ac:dyDescent="0.2">
      <c r="D2791" s="11"/>
    </row>
    <row r="2792" spans="4:4" customFormat="1" x14ac:dyDescent="0.2">
      <c r="D2792" s="11"/>
    </row>
    <row r="2793" spans="4:4" customFormat="1" x14ac:dyDescent="0.2">
      <c r="D2793" s="11"/>
    </row>
    <row r="2794" spans="4:4" customFormat="1" x14ac:dyDescent="0.2">
      <c r="D2794" s="11"/>
    </row>
    <row r="2795" spans="4:4" customFormat="1" x14ac:dyDescent="0.2">
      <c r="D2795" s="11"/>
    </row>
    <row r="2796" spans="4:4" customFormat="1" x14ac:dyDescent="0.2">
      <c r="D2796" s="11"/>
    </row>
    <row r="2797" spans="4:4" customFormat="1" x14ac:dyDescent="0.2">
      <c r="D2797" s="11"/>
    </row>
    <row r="2798" spans="4:4" customFormat="1" x14ac:dyDescent="0.2">
      <c r="D2798" s="11"/>
    </row>
    <row r="2799" spans="4:4" customFormat="1" x14ac:dyDescent="0.2">
      <c r="D2799" s="11"/>
    </row>
    <row r="2800" spans="4:4" customFormat="1" x14ac:dyDescent="0.2">
      <c r="D2800" s="11"/>
    </row>
    <row r="2801" spans="4:4" customFormat="1" x14ac:dyDescent="0.2">
      <c r="D2801" s="11"/>
    </row>
    <row r="2802" spans="4:4" customFormat="1" x14ac:dyDescent="0.2">
      <c r="D2802" s="11"/>
    </row>
    <row r="2803" spans="4:4" customFormat="1" x14ac:dyDescent="0.2">
      <c r="D2803" s="11"/>
    </row>
    <row r="2804" spans="4:4" customFormat="1" x14ac:dyDescent="0.2">
      <c r="D2804" s="11"/>
    </row>
    <row r="2805" spans="4:4" customFormat="1" x14ac:dyDescent="0.2">
      <c r="D2805" s="11"/>
    </row>
    <row r="2806" spans="4:4" customFormat="1" x14ac:dyDescent="0.2">
      <c r="D2806" s="11"/>
    </row>
    <row r="2807" spans="4:4" customFormat="1" x14ac:dyDescent="0.2">
      <c r="D2807" s="11"/>
    </row>
    <row r="2808" spans="4:4" customFormat="1" x14ac:dyDescent="0.2">
      <c r="D2808" s="11"/>
    </row>
    <row r="2809" spans="4:4" customFormat="1" x14ac:dyDescent="0.2">
      <c r="D2809" s="11"/>
    </row>
    <row r="2810" spans="4:4" customFormat="1" x14ac:dyDescent="0.2">
      <c r="D2810" s="11"/>
    </row>
    <row r="2811" spans="4:4" customFormat="1" x14ac:dyDescent="0.2">
      <c r="D2811" s="11"/>
    </row>
    <row r="2812" spans="4:4" customFormat="1" x14ac:dyDescent="0.2">
      <c r="D2812" s="11"/>
    </row>
    <row r="2813" spans="4:4" customFormat="1" x14ac:dyDescent="0.2">
      <c r="D2813" s="11"/>
    </row>
    <row r="2814" spans="4:4" customFormat="1" x14ac:dyDescent="0.2">
      <c r="D2814" s="11"/>
    </row>
    <row r="2815" spans="4:4" customFormat="1" x14ac:dyDescent="0.2">
      <c r="D2815" s="11"/>
    </row>
    <row r="2816" spans="4:4" customFormat="1" x14ac:dyDescent="0.2">
      <c r="D2816" s="11"/>
    </row>
    <row r="2817" spans="4:4" customFormat="1" x14ac:dyDescent="0.2">
      <c r="D2817" s="11"/>
    </row>
    <row r="2818" spans="4:4" customFormat="1" x14ac:dyDescent="0.2">
      <c r="D2818" s="11"/>
    </row>
    <row r="2819" spans="4:4" customFormat="1" x14ac:dyDescent="0.2">
      <c r="D2819" s="11"/>
    </row>
    <row r="2820" spans="4:4" customFormat="1" x14ac:dyDescent="0.2">
      <c r="D2820" s="11"/>
    </row>
    <row r="2821" spans="4:4" customFormat="1" x14ac:dyDescent="0.2">
      <c r="D2821" s="11"/>
    </row>
    <row r="2822" spans="4:4" customFormat="1" x14ac:dyDescent="0.2">
      <c r="D2822" s="11"/>
    </row>
    <row r="2823" spans="4:4" customFormat="1" x14ac:dyDescent="0.2">
      <c r="D2823" s="11"/>
    </row>
    <row r="2824" spans="4:4" customFormat="1" x14ac:dyDescent="0.2">
      <c r="D2824" s="11"/>
    </row>
    <row r="2825" spans="4:4" customFormat="1" x14ac:dyDescent="0.2">
      <c r="D2825" s="11"/>
    </row>
    <row r="2826" spans="4:4" customFormat="1" x14ac:dyDescent="0.2">
      <c r="D2826" s="11"/>
    </row>
    <row r="2827" spans="4:4" customFormat="1" x14ac:dyDescent="0.2">
      <c r="D2827" s="11"/>
    </row>
    <row r="2828" spans="4:4" customFormat="1" x14ac:dyDescent="0.2">
      <c r="D2828" s="11"/>
    </row>
    <row r="2829" spans="4:4" customFormat="1" x14ac:dyDescent="0.2">
      <c r="D2829" s="11"/>
    </row>
    <row r="2830" spans="4:4" customFormat="1" x14ac:dyDescent="0.2">
      <c r="D2830" s="11"/>
    </row>
    <row r="2831" spans="4:4" customFormat="1" x14ac:dyDescent="0.2">
      <c r="D2831" s="11"/>
    </row>
    <row r="2832" spans="4:4" customFormat="1" x14ac:dyDescent="0.2">
      <c r="D2832" s="11"/>
    </row>
    <row r="2833" spans="4:4" customFormat="1" x14ac:dyDescent="0.2">
      <c r="D2833" s="11"/>
    </row>
    <row r="2834" spans="4:4" customFormat="1" x14ac:dyDescent="0.2">
      <c r="D2834" s="11"/>
    </row>
    <row r="2835" spans="4:4" customFormat="1" x14ac:dyDescent="0.2">
      <c r="D2835" s="11"/>
    </row>
    <row r="2836" spans="4:4" customFormat="1" x14ac:dyDescent="0.2">
      <c r="D2836" s="11"/>
    </row>
    <row r="2837" spans="4:4" customFormat="1" x14ac:dyDescent="0.2">
      <c r="D2837" s="11"/>
    </row>
    <row r="2838" spans="4:4" customFormat="1" x14ac:dyDescent="0.2">
      <c r="D2838" s="11"/>
    </row>
    <row r="2839" spans="4:4" customFormat="1" x14ac:dyDescent="0.2">
      <c r="D2839" s="11"/>
    </row>
    <row r="2840" spans="4:4" customFormat="1" x14ac:dyDescent="0.2">
      <c r="D2840" s="11"/>
    </row>
    <row r="2841" spans="4:4" customFormat="1" x14ac:dyDescent="0.2">
      <c r="D2841" s="11"/>
    </row>
    <row r="2842" spans="4:4" customFormat="1" x14ac:dyDescent="0.2">
      <c r="D2842" s="11"/>
    </row>
    <row r="2843" spans="4:4" customFormat="1" x14ac:dyDescent="0.2">
      <c r="D2843" s="11"/>
    </row>
    <row r="2844" spans="4:4" customFormat="1" x14ac:dyDescent="0.2">
      <c r="D2844" s="11"/>
    </row>
    <row r="2845" spans="4:4" customFormat="1" x14ac:dyDescent="0.2">
      <c r="D2845" s="11"/>
    </row>
    <row r="2846" spans="4:4" customFormat="1" x14ac:dyDescent="0.2">
      <c r="D2846" s="11"/>
    </row>
    <row r="2847" spans="4:4" customFormat="1" x14ac:dyDescent="0.2">
      <c r="D2847" s="11"/>
    </row>
    <row r="2848" spans="4:4" customFormat="1" x14ac:dyDescent="0.2">
      <c r="D2848" s="11"/>
    </row>
    <row r="2849" spans="4:4" customFormat="1" x14ac:dyDescent="0.2">
      <c r="D2849" s="11"/>
    </row>
    <row r="2850" spans="4:4" customFormat="1" x14ac:dyDescent="0.2">
      <c r="D2850" s="11"/>
    </row>
    <row r="2851" spans="4:4" customFormat="1" x14ac:dyDescent="0.2">
      <c r="D2851" s="11"/>
    </row>
    <row r="2852" spans="4:4" customFormat="1" x14ac:dyDescent="0.2">
      <c r="D2852" s="11"/>
    </row>
    <row r="2853" spans="4:4" customFormat="1" x14ac:dyDescent="0.2">
      <c r="D2853" s="11"/>
    </row>
    <row r="2854" spans="4:4" customFormat="1" x14ac:dyDescent="0.2">
      <c r="D2854" s="11"/>
    </row>
    <row r="2855" spans="4:4" customFormat="1" x14ac:dyDescent="0.2">
      <c r="D2855" s="11"/>
    </row>
    <row r="2856" spans="4:4" customFormat="1" x14ac:dyDescent="0.2">
      <c r="D2856" s="11"/>
    </row>
    <row r="2857" spans="4:4" customFormat="1" x14ac:dyDescent="0.2">
      <c r="D2857" s="11"/>
    </row>
    <row r="2858" spans="4:4" customFormat="1" x14ac:dyDescent="0.2">
      <c r="D2858" s="11"/>
    </row>
    <row r="2859" spans="4:4" customFormat="1" x14ac:dyDescent="0.2">
      <c r="D2859" s="11"/>
    </row>
    <row r="2860" spans="4:4" customFormat="1" x14ac:dyDescent="0.2">
      <c r="D2860" s="11"/>
    </row>
    <row r="2861" spans="4:4" customFormat="1" x14ac:dyDescent="0.2">
      <c r="D2861" s="11"/>
    </row>
    <row r="2862" spans="4:4" customFormat="1" x14ac:dyDescent="0.2">
      <c r="D2862" s="11"/>
    </row>
    <row r="2863" spans="4:4" customFormat="1" x14ac:dyDescent="0.2">
      <c r="D2863" s="11"/>
    </row>
    <row r="2864" spans="4:4" customFormat="1" x14ac:dyDescent="0.2">
      <c r="D2864" s="11"/>
    </row>
    <row r="2865" spans="4:4" customFormat="1" x14ac:dyDescent="0.2">
      <c r="D2865" s="11"/>
    </row>
    <row r="2866" spans="4:4" customFormat="1" x14ac:dyDescent="0.2">
      <c r="D2866" s="11"/>
    </row>
    <row r="2867" spans="4:4" customFormat="1" x14ac:dyDescent="0.2">
      <c r="D2867" s="11"/>
    </row>
    <row r="2868" spans="4:4" customFormat="1" x14ac:dyDescent="0.2">
      <c r="D2868" s="11"/>
    </row>
    <row r="2869" spans="4:4" customFormat="1" x14ac:dyDescent="0.2">
      <c r="D2869" s="11"/>
    </row>
    <row r="2870" spans="4:4" customFormat="1" x14ac:dyDescent="0.2">
      <c r="D2870" s="11"/>
    </row>
    <row r="2871" spans="4:4" customFormat="1" x14ac:dyDescent="0.2">
      <c r="D2871" s="11"/>
    </row>
    <row r="2872" spans="4:4" customFormat="1" x14ac:dyDescent="0.2">
      <c r="D2872" s="11"/>
    </row>
    <row r="2873" spans="4:4" customFormat="1" x14ac:dyDescent="0.2">
      <c r="D2873" s="11"/>
    </row>
    <row r="2874" spans="4:4" customFormat="1" x14ac:dyDescent="0.2">
      <c r="D2874" s="11"/>
    </row>
    <row r="2875" spans="4:4" customFormat="1" x14ac:dyDescent="0.2">
      <c r="D2875" s="11"/>
    </row>
    <row r="2876" spans="4:4" customFormat="1" x14ac:dyDescent="0.2">
      <c r="D2876" s="11"/>
    </row>
    <row r="2877" spans="4:4" customFormat="1" x14ac:dyDescent="0.2">
      <c r="D2877" s="11"/>
    </row>
    <row r="2878" spans="4:4" customFormat="1" x14ac:dyDescent="0.2">
      <c r="D2878" s="11"/>
    </row>
    <row r="2879" spans="4:4" customFormat="1" x14ac:dyDescent="0.2">
      <c r="D2879" s="11"/>
    </row>
    <row r="2880" spans="4:4" customFormat="1" x14ac:dyDescent="0.2">
      <c r="D2880" s="11"/>
    </row>
    <row r="2881" spans="4:4" customFormat="1" x14ac:dyDescent="0.2">
      <c r="D2881" s="11"/>
    </row>
    <row r="2882" spans="4:4" customFormat="1" x14ac:dyDescent="0.2">
      <c r="D2882" s="11"/>
    </row>
    <row r="2883" spans="4:4" customFormat="1" x14ac:dyDescent="0.2">
      <c r="D2883" s="11"/>
    </row>
    <row r="2884" spans="4:4" customFormat="1" x14ac:dyDescent="0.2">
      <c r="D2884" s="11"/>
    </row>
    <row r="2885" spans="4:4" customFormat="1" x14ac:dyDescent="0.2">
      <c r="D2885" s="11"/>
    </row>
    <row r="2886" spans="4:4" customFormat="1" x14ac:dyDescent="0.2">
      <c r="D2886" s="11"/>
    </row>
    <row r="2887" spans="4:4" customFormat="1" x14ac:dyDescent="0.2">
      <c r="D2887" s="11"/>
    </row>
    <row r="2888" spans="4:4" customFormat="1" x14ac:dyDescent="0.2">
      <c r="D2888" s="11"/>
    </row>
    <row r="2889" spans="4:4" customFormat="1" x14ac:dyDescent="0.2">
      <c r="D2889" s="11"/>
    </row>
    <row r="2890" spans="4:4" customFormat="1" x14ac:dyDescent="0.2">
      <c r="D2890" s="11"/>
    </row>
    <row r="2891" spans="4:4" customFormat="1" x14ac:dyDescent="0.2">
      <c r="D2891" s="11"/>
    </row>
    <row r="2892" spans="4:4" customFormat="1" x14ac:dyDescent="0.2">
      <c r="D2892" s="11"/>
    </row>
    <row r="2893" spans="4:4" customFormat="1" x14ac:dyDescent="0.2">
      <c r="D2893" s="11"/>
    </row>
    <row r="2894" spans="4:4" customFormat="1" x14ac:dyDescent="0.2">
      <c r="D2894" s="11"/>
    </row>
    <row r="2895" spans="4:4" customFormat="1" x14ac:dyDescent="0.2">
      <c r="D2895" s="11"/>
    </row>
    <row r="2896" spans="4:4" customFormat="1" x14ac:dyDescent="0.2">
      <c r="D2896" s="11"/>
    </row>
    <row r="2897" spans="4:4" customFormat="1" x14ac:dyDescent="0.2">
      <c r="D2897" s="11"/>
    </row>
    <row r="2898" spans="4:4" customFormat="1" x14ac:dyDescent="0.2">
      <c r="D2898" s="11"/>
    </row>
    <row r="2899" spans="4:4" customFormat="1" x14ac:dyDescent="0.2">
      <c r="D2899" s="11"/>
    </row>
    <row r="2900" spans="4:4" customFormat="1" x14ac:dyDescent="0.2">
      <c r="D2900" s="11"/>
    </row>
    <row r="2901" spans="4:4" customFormat="1" x14ac:dyDescent="0.2">
      <c r="D2901" s="11"/>
    </row>
    <row r="2902" spans="4:4" customFormat="1" x14ac:dyDescent="0.2">
      <c r="D2902" s="11"/>
    </row>
    <row r="2903" spans="4:4" customFormat="1" x14ac:dyDescent="0.2">
      <c r="D2903" s="11"/>
    </row>
    <row r="2904" spans="4:4" customFormat="1" x14ac:dyDescent="0.2">
      <c r="D2904" s="11"/>
    </row>
    <row r="2905" spans="4:4" customFormat="1" x14ac:dyDescent="0.2">
      <c r="D2905" s="11"/>
    </row>
    <row r="2906" spans="4:4" customFormat="1" x14ac:dyDescent="0.2">
      <c r="D2906" s="11"/>
    </row>
    <row r="2907" spans="4:4" customFormat="1" x14ac:dyDescent="0.2">
      <c r="D2907" s="11"/>
    </row>
    <row r="2908" spans="4:4" customFormat="1" x14ac:dyDescent="0.2">
      <c r="D2908" s="11"/>
    </row>
    <row r="2909" spans="4:4" customFormat="1" x14ac:dyDescent="0.2">
      <c r="D2909" s="11"/>
    </row>
    <row r="2910" spans="4:4" customFormat="1" x14ac:dyDescent="0.2">
      <c r="D2910" s="11"/>
    </row>
    <row r="2911" spans="4:4" customFormat="1" x14ac:dyDescent="0.2">
      <c r="D2911" s="11"/>
    </row>
    <row r="2912" spans="4:4" customFormat="1" x14ac:dyDescent="0.2">
      <c r="D2912" s="11"/>
    </row>
    <row r="2913" spans="4:4" customFormat="1" x14ac:dyDescent="0.2">
      <c r="D2913" s="11"/>
    </row>
    <row r="2914" spans="4:4" customFormat="1" x14ac:dyDescent="0.2">
      <c r="D2914" s="11"/>
    </row>
    <row r="2915" spans="4:4" customFormat="1" x14ac:dyDescent="0.2">
      <c r="D2915" s="11"/>
    </row>
    <row r="2916" spans="4:4" customFormat="1" x14ac:dyDescent="0.2">
      <c r="D2916" s="11"/>
    </row>
    <row r="2917" spans="4:4" customFormat="1" x14ac:dyDescent="0.2">
      <c r="D2917" s="11"/>
    </row>
    <row r="2918" spans="4:4" customFormat="1" x14ac:dyDescent="0.2">
      <c r="D2918" s="11"/>
    </row>
    <row r="2919" spans="4:4" customFormat="1" x14ac:dyDescent="0.2">
      <c r="D2919" s="11"/>
    </row>
    <row r="2920" spans="4:4" customFormat="1" x14ac:dyDescent="0.2">
      <c r="D2920" s="11"/>
    </row>
    <row r="2921" spans="4:4" customFormat="1" x14ac:dyDescent="0.2">
      <c r="D2921" s="11"/>
    </row>
    <row r="2922" spans="4:4" customFormat="1" x14ac:dyDescent="0.2">
      <c r="D2922" s="11"/>
    </row>
    <row r="2923" spans="4:4" customFormat="1" x14ac:dyDescent="0.2">
      <c r="D2923" s="11"/>
    </row>
    <row r="2924" spans="4:4" customFormat="1" x14ac:dyDescent="0.2">
      <c r="D2924" s="11"/>
    </row>
    <row r="2925" spans="4:4" customFormat="1" x14ac:dyDescent="0.2">
      <c r="D2925" s="11"/>
    </row>
    <row r="2926" spans="4:4" customFormat="1" x14ac:dyDescent="0.2">
      <c r="D2926" s="11"/>
    </row>
    <row r="2927" spans="4:4" customFormat="1" x14ac:dyDescent="0.2">
      <c r="D2927" s="11"/>
    </row>
    <row r="2928" spans="4:4" customFormat="1" x14ac:dyDescent="0.2">
      <c r="D2928" s="11"/>
    </row>
    <row r="2929" spans="4:4" customFormat="1" x14ac:dyDescent="0.2">
      <c r="D2929" s="11"/>
    </row>
    <row r="2930" spans="4:4" customFormat="1" x14ac:dyDescent="0.2">
      <c r="D2930" s="11"/>
    </row>
    <row r="2931" spans="4:4" customFormat="1" x14ac:dyDescent="0.2">
      <c r="D2931" s="11"/>
    </row>
    <row r="2932" spans="4:4" customFormat="1" x14ac:dyDescent="0.2">
      <c r="D2932" s="11"/>
    </row>
    <row r="2933" spans="4:4" customFormat="1" x14ac:dyDescent="0.2">
      <c r="D2933" s="11"/>
    </row>
    <row r="2934" spans="4:4" customFormat="1" x14ac:dyDescent="0.2">
      <c r="D2934" s="11"/>
    </row>
    <row r="2935" spans="4:4" customFormat="1" x14ac:dyDescent="0.2">
      <c r="D2935" s="11"/>
    </row>
    <row r="2936" spans="4:4" customFormat="1" x14ac:dyDescent="0.2">
      <c r="D2936" s="11"/>
    </row>
    <row r="2937" spans="4:4" customFormat="1" x14ac:dyDescent="0.2">
      <c r="D2937" s="11"/>
    </row>
    <row r="2938" spans="4:4" customFormat="1" x14ac:dyDescent="0.2">
      <c r="D2938" s="11"/>
    </row>
    <row r="2939" spans="4:4" customFormat="1" x14ac:dyDescent="0.2">
      <c r="D2939" s="11"/>
    </row>
    <row r="2940" spans="4:4" customFormat="1" x14ac:dyDescent="0.2">
      <c r="D2940" s="11"/>
    </row>
    <row r="2941" spans="4:4" customFormat="1" x14ac:dyDescent="0.2">
      <c r="D2941" s="11"/>
    </row>
    <row r="2942" spans="4:4" customFormat="1" x14ac:dyDescent="0.2">
      <c r="D2942" s="11"/>
    </row>
    <row r="2943" spans="4:4" customFormat="1" x14ac:dyDescent="0.2">
      <c r="D2943" s="11"/>
    </row>
    <row r="2944" spans="4:4" customFormat="1" x14ac:dyDescent="0.2">
      <c r="D2944" s="11"/>
    </row>
    <row r="2945" spans="4:4" customFormat="1" x14ac:dyDescent="0.2">
      <c r="D2945" s="11"/>
    </row>
    <row r="2946" spans="4:4" customFormat="1" x14ac:dyDescent="0.2">
      <c r="D2946" s="11"/>
    </row>
    <row r="2947" spans="4:4" customFormat="1" x14ac:dyDescent="0.2">
      <c r="D2947" s="11"/>
    </row>
    <row r="2948" spans="4:4" customFormat="1" x14ac:dyDescent="0.2">
      <c r="D2948" s="11"/>
    </row>
    <row r="2949" spans="4:4" customFormat="1" x14ac:dyDescent="0.2">
      <c r="D2949" s="11"/>
    </row>
    <row r="2950" spans="4:4" customFormat="1" x14ac:dyDescent="0.2">
      <c r="D2950" s="11"/>
    </row>
    <row r="2951" spans="4:4" customFormat="1" x14ac:dyDescent="0.2">
      <c r="D2951" s="11"/>
    </row>
    <row r="2952" spans="4:4" customFormat="1" x14ac:dyDescent="0.2">
      <c r="D2952" s="11"/>
    </row>
    <row r="2953" spans="4:4" customFormat="1" x14ac:dyDescent="0.2">
      <c r="D2953" s="11"/>
    </row>
    <row r="2954" spans="4:4" customFormat="1" x14ac:dyDescent="0.2">
      <c r="D2954" s="11"/>
    </row>
    <row r="2955" spans="4:4" customFormat="1" x14ac:dyDescent="0.2">
      <c r="D2955" s="11"/>
    </row>
    <row r="2956" spans="4:4" customFormat="1" x14ac:dyDescent="0.2">
      <c r="D2956" s="11"/>
    </row>
    <row r="2957" spans="4:4" customFormat="1" x14ac:dyDescent="0.2">
      <c r="D2957" s="11"/>
    </row>
    <row r="2958" spans="4:4" customFormat="1" x14ac:dyDescent="0.2">
      <c r="D2958" s="11"/>
    </row>
    <row r="2959" spans="4:4" customFormat="1" x14ac:dyDescent="0.2">
      <c r="D2959" s="11"/>
    </row>
    <row r="2960" spans="4:4" customFormat="1" x14ac:dyDescent="0.2">
      <c r="D2960" s="11"/>
    </row>
    <row r="2961" spans="4:4" customFormat="1" x14ac:dyDescent="0.2">
      <c r="D2961" s="11"/>
    </row>
    <row r="2962" spans="4:4" customFormat="1" x14ac:dyDescent="0.2">
      <c r="D2962" s="11"/>
    </row>
    <row r="2963" spans="4:4" customFormat="1" x14ac:dyDescent="0.2">
      <c r="D2963" s="11"/>
    </row>
    <row r="2964" spans="4:4" customFormat="1" x14ac:dyDescent="0.2">
      <c r="D2964" s="11"/>
    </row>
    <row r="2965" spans="4:4" customFormat="1" x14ac:dyDescent="0.2">
      <c r="D2965" s="11"/>
    </row>
    <row r="2966" spans="4:4" customFormat="1" x14ac:dyDescent="0.2">
      <c r="D2966" s="11"/>
    </row>
    <row r="2967" spans="4:4" customFormat="1" x14ac:dyDescent="0.2">
      <c r="D2967" s="11"/>
    </row>
    <row r="2968" spans="4:4" customFormat="1" x14ac:dyDescent="0.2">
      <c r="D2968" s="11"/>
    </row>
    <row r="2969" spans="4:4" customFormat="1" x14ac:dyDescent="0.2">
      <c r="D2969" s="11"/>
    </row>
    <row r="2970" spans="4:4" customFormat="1" x14ac:dyDescent="0.2">
      <c r="D2970" s="11"/>
    </row>
    <row r="2971" spans="4:4" customFormat="1" x14ac:dyDescent="0.2">
      <c r="D2971" s="11"/>
    </row>
    <row r="2972" spans="4:4" customFormat="1" x14ac:dyDescent="0.2">
      <c r="D2972" s="11"/>
    </row>
    <row r="2973" spans="4:4" customFormat="1" x14ac:dyDescent="0.2">
      <c r="D2973" s="11"/>
    </row>
    <row r="2974" spans="4:4" customFormat="1" x14ac:dyDescent="0.2">
      <c r="D2974" s="11"/>
    </row>
    <row r="2975" spans="4:4" customFormat="1" x14ac:dyDescent="0.2">
      <c r="D2975" s="11"/>
    </row>
    <row r="2976" spans="4:4" customFormat="1" x14ac:dyDescent="0.2">
      <c r="D2976" s="11"/>
    </row>
    <row r="2977" spans="4:4" customFormat="1" x14ac:dyDescent="0.2">
      <c r="D2977" s="11"/>
    </row>
    <row r="2978" spans="4:4" customFormat="1" x14ac:dyDescent="0.2">
      <c r="D2978" s="11"/>
    </row>
    <row r="2979" spans="4:4" customFormat="1" x14ac:dyDescent="0.2">
      <c r="D2979" s="11"/>
    </row>
    <row r="2980" spans="4:4" customFormat="1" x14ac:dyDescent="0.2">
      <c r="D2980" s="11"/>
    </row>
    <row r="2981" spans="4:4" customFormat="1" x14ac:dyDescent="0.2">
      <c r="D2981" s="11"/>
    </row>
    <row r="2982" spans="4:4" customFormat="1" x14ac:dyDescent="0.2">
      <c r="D2982" s="11"/>
    </row>
    <row r="2983" spans="4:4" customFormat="1" x14ac:dyDescent="0.2">
      <c r="D2983" s="11"/>
    </row>
    <row r="2984" spans="4:4" customFormat="1" x14ac:dyDescent="0.2">
      <c r="D2984" s="11"/>
    </row>
    <row r="2985" spans="4:4" customFormat="1" x14ac:dyDescent="0.2">
      <c r="D2985" s="11"/>
    </row>
    <row r="2986" spans="4:4" customFormat="1" x14ac:dyDescent="0.2">
      <c r="D2986" s="11"/>
    </row>
    <row r="2987" spans="4:4" customFormat="1" x14ac:dyDescent="0.2">
      <c r="D2987" s="11"/>
    </row>
    <row r="2988" spans="4:4" customFormat="1" x14ac:dyDescent="0.2">
      <c r="D2988" s="11"/>
    </row>
    <row r="2989" spans="4:4" customFormat="1" x14ac:dyDescent="0.2">
      <c r="D2989" s="11"/>
    </row>
    <row r="2990" spans="4:4" customFormat="1" x14ac:dyDescent="0.2">
      <c r="D2990" s="11"/>
    </row>
    <row r="2991" spans="4:4" customFormat="1" x14ac:dyDescent="0.2">
      <c r="D2991" s="11"/>
    </row>
    <row r="2992" spans="4:4" customFormat="1" x14ac:dyDescent="0.2">
      <c r="D2992" s="11"/>
    </row>
    <row r="2993" spans="4:4" customFormat="1" x14ac:dyDescent="0.2">
      <c r="D2993" s="11"/>
    </row>
    <row r="2994" spans="4:4" customFormat="1" x14ac:dyDescent="0.2">
      <c r="D2994" s="11"/>
    </row>
    <row r="2995" spans="4:4" customFormat="1" x14ac:dyDescent="0.2">
      <c r="D2995" s="11"/>
    </row>
    <row r="2996" spans="4:4" customFormat="1" x14ac:dyDescent="0.2">
      <c r="D2996" s="11"/>
    </row>
    <row r="2997" spans="4:4" customFormat="1" x14ac:dyDescent="0.2">
      <c r="D2997" s="11"/>
    </row>
    <row r="2998" spans="4:4" customFormat="1" x14ac:dyDescent="0.2">
      <c r="D2998" s="11"/>
    </row>
    <row r="2999" spans="4:4" customFormat="1" x14ac:dyDescent="0.2">
      <c r="D2999" s="11"/>
    </row>
    <row r="3000" spans="4:4" customFormat="1" x14ac:dyDescent="0.2">
      <c r="D3000" s="11"/>
    </row>
    <row r="3001" spans="4:4" customFormat="1" x14ac:dyDescent="0.2">
      <c r="D3001" s="11"/>
    </row>
    <row r="3002" spans="4:4" customFormat="1" x14ac:dyDescent="0.2">
      <c r="D3002" s="11"/>
    </row>
    <row r="3003" spans="4:4" customFormat="1" x14ac:dyDescent="0.2">
      <c r="D3003" s="11"/>
    </row>
    <row r="3004" spans="4:4" customFormat="1" x14ac:dyDescent="0.2">
      <c r="D3004" s="11"/>
    </row>
    <row r="3005" spans="4:4" customFormat="1" x14ac:dyDescent="0.2">
      <c r="D3005" s="11"/>
    </row>
    <row r="3006" spans="4:4" customFormat="1" x14ac:dyDescent="0.2">
      <c r="D3006" s="11"/>
    </row>
    <row r="3007" spans="4:4" customFormat="1" x14ac:dyDescent="0.2">
      <c r="D3007" s="11"/>
    </row>
    <row r="3008" spans="4:4" customFormat="1" x14ac:dyDescent="0.2">
      <c r="D3008" s="11"/>
    </row>
    <row r="3009" spans="4:4" customFormat="1" x14ac:dyDescent="0.2">
      <c r="D3009" s="11"/>
    </row>
    <row r="3010" spans="4:4" customFormat="1" x14ac:dyDescent="0.2">
      <c r="D3010" s="11"/>
    </row>
    <row r="3011" spans="4:4" customFormat="1" x14ac:dyDescent="0.2">
      <c r="D3011" s="11"/>
    </row>
    <row r="3012" spans="4:4" customFormat="1" x14ac:dyDescent="0.2">
      <c r="D3012" s="11"/>
    </row>
    <row r="3013" spans="4:4" customFormat="1" x14ac:dyDescent="0.2">
      <c r="D3013" s="11"/>
    </row>
    <row r="3014" spans="4:4" customFormat="1" x14ac:dyDescent="0.2">
      <c r="D3014" s="11"/>
    </row>
    <row r="3015" spans="4:4" customFormat="1" x14ac:dyDescent="0.2">
      <c r="D3015" s="11"/>
    </row>
    <row r="3016" spans="4:4" customFormat="1" x14ac:dyDescent="0.2">
      <c r="D3016" s="11"/>
    </row>
    <row r="3017" spans="4:4" customFormat="1" x14ac:dyDescent="0.2">
      <c r="D3017" s="11"/>
    </row>
    <row r="3018" spans="4:4" customFormat="1" x14ac:dyDescent="0.2">
      <c r="D3018" s="11"/>
    </row>
    <row r="3019" spans="4:4" customFormat="1" x14ac:dyDescent="0.2">
      <c r="D3019" s="11"/>
    </row>
    <row r="3020" spans="4:4" customFormat="1" x14ac:dyDescent="0.2">
      <c r="D3020" s="11"/>
    </row>
    <row r="3021" spans="4:4" customFormat="1" x14ac:dyDescent="0.2">
      <c r="D3021" s="11"/>
    </row>
    <row r="3022" spans="4:4" customFormat="1" x14ac:dyDescent="0.2">
      <c r="D3022" s="11"/>
    </row>
    <row r="3023" spans="4:4" customFormat="1" x14ac:dyDescent="0.2">
      <c r="D3023" s="11"/>
    </row>
    <row r="3024" spans="4:4" customFormat="1" x14ac:dyDescent="0.2">
      <c r="D3024" s="11"/>
    </row>
    <row r="3025" spans="4:4" customFormat="1" x14ac:dyDescent="0.2">
      <c r="D3025" s="11"/>
    </row>
    <row r="3026" spans="4:4" customFormat="1" x14ac:dyDescent="0.2">
      <c r="D3026" s="11"/>
    </row>
    <row r="3027" spans="4:4" customFormat="1" x14ac:dyDescent="0.2">
      <c r="D3027" s="11"/>
    </row>
    <row r="3028" spans="4:4" customFormat="1" x14ac:dyDescent="0.2">
      <c r="D3028" s="11"/>
    </row>
    <row r="3029" spans="4:4" customFormat="1" x14ac:dyDescent="0.2">
      <c r="D3029" s="11"/>
    </row>
    <row r="3030" spans="4:4" customFormat="1" x14ac:dyDescent="0.2">
      <c r="D3030" s="11"/>
    </row>
    <row r="3031" spans="4:4" customFormat="1" x14ac:dyDescent="0.2">
      <c r="D3031" s="11"/>
    </row>
    <row r="3032" spans="4:4" customFormat="1" x14ac:dyDescent="0.2">
      <c r="D3032" s="11"/>
    </row>
    <row r="3033" spans="4:4" customFormat="1" x14ac:dyDescent="0.2">
      <c r="D3033" s="11"/>
    </row>
    <row r="3034" spans="4:4" customFormat="1" x14ac:dyDescent="0.2">
      <c r="D3034" s="11"/>
    </row>
    <row r="3035" spans="4:4" customFormat="1" x14ac:dyDescent="0.2">
      <c r="D3035" s="11"/>
    </row>
    <row r="3036" spans="4:4" customFormat="1" x14ac:dyDescent="0.2">
      <c r="D3036" s="11"/>
    </row>
    <row r="3037" spans="4:4" customFormat="1" x14ac:dyDescent="0.2">
      <c r="D3037" s="11"/>
    </row>
    <row r="3038" spans="4:4" customFormat="1" x14ac:dyDescent="0.2">
      <c r="D3038" s="11"/>
    </row>
    <row r="3039" spans="4:4" customFormat="1" x14ac:dyDescent="0.2">
      <c r="D3039" s="11"/>
    </row>
    <row r="3040" spans="4:4" customFormat="1" x14ac:dyDescent="0.2">
      <c r="D3040" s="11"/>
    </row>
    <row r="3041" spans="4:4" customFormat="1" x14ac:dyDescent="0.2">
      <c r="D3041" s="11"/>
    </row>
    <row r="3042" spans="4:4" customFormat="1" x14ac:dyDescent="0.2">
      <c r="D3042" s="11"/>
    </row>
    <row r="3043" spans="4:4" customFormat="1" x14ac:dyDescent="0.2">
      <c r="D3043" s="11"/>
    </row>
    <row r="3044" spans="4:4" customFormat="1" x14ac:dyDescent="0.2">
      <c r="D3044" s="11"/>
    </row>
    <row r="3045" spans="4:4" customFormat="1" x14ac:dyDescent="0.2">
      <c r="D3045" s="11"/>
    </row>
    <row r="3046" spans="4:4" customFormat="1" x14ac:dyDescent="0.2">
      <c r="D3046" s="11"/>
    </row>
    <row r="3047" spans="4:4" customFormat="1" x14ac:dyDescent="0.2">
      <c r="D3047" s="11"/>
    </row>
    <row r="3048" spans="4:4" customFormat="1" x14ac:dyDescent="0.2">
      <c r="D3048" s="11"/>
    </row>
    <row r="3049" spans="4:4" customFormat="1" x14ac:dyDescent="0.2">
      <c r="D3049" s="11"/>
    </row>
    <row r="3050" spans="4:4" customFormat="1" x14ac:dyDescent="0.2">
      <c r="D3050" s="11"/>
    </row>
    <row r="3051" spans="4:4" customFormat="1" x14ac:dyDescent="0.2">
      <c r="D3051" s="11"/>
    </row>
    <row r="3052" spans="4:4" customFormat="1" x14ac:dyDescent="0.2">
      <c r="D3052" s="11"/>
    </row>
    <row r="3053" spans="4:4" customFormat="1" x14ac:dyDescent="0.2">
      <c r="D3053" s="11"/>
    </row>
    <row r="3054" spans="4:4" customFormat="1" x14ac:dyDescent="0.2">
      <c r="D3054" s="11"/>
    </row>
    <row r="3055" spans="4:4" customFormat="1" x14ac:dyDescent="0.2">
      <c r="D3055" s="11"/>
    </row>
    <row r="3056" spans="4:4" customFormat="1" x14ac:dyDescent="0.2">
      <c r="D3056" s="11"/>
    </row>
    <row r="3057" spans="4:4" customFormat="1" x14ac:dyDescent="0.2">
      <c r="D3057" s="11"/>
    </row>
    <row r="3058" spans="4:4" customFormat="1" x14ac:dyDescent="0.2">
      <c r="D3058" s="11"/>
    </row>
    <row r="3059" spans="4:4" customFormat="1" x14ac:dyDescent="0.2">
      <c r="D3059" s="11"/>
    </row>
    <row r="3060" spans="4:4" customFormat="1" x14ac:dyDescent="0.2">
      <c r="D3060" s="11"/>
    </row>
    <row r="3061" spans="4:4" customFormat="1" x14ac:dyDescent="0.2">
      <c r="D3061" s="11"/>
    </row>
    <row r="3062" spans="4:4" customFormat="1" x14ac:dyDescent="0.2">
      <c r="D3062" s="11"/>
    </row>
    <row r="3063" spans="4:4" customFormat="1" x14ac:dyDescent="0.2">
      <c r="D3063" s="11"/>
    </row>
    <row r="3064" spans="4:4" customFormat="1" x14ac:dyDescent="0.2">
      <c r="D3064" s="11"/>
    </row>
    <row r="3065" spans="4:4" customFormat="1" x14ac:dyDescent="0.2">
      <c r="D3065" s="11"/>
    </row>
    <row r="3066" spans="4:4" customFormat="1" x14ac:dyDescent="0.2">
      <c r="D3066" s="11"/>
    </row>
    <row r="3067" spans="4:4" customFormat="1" x14ac:dyDescent="0.2">
      <c r="D3067" s="11"/>
    </row>
    <row r="3068" spans="4:4" customFormat="1" x14ac:dyDescent="0.2">
      <c r="D3068" s="11"/>
    </row>
    <row r="3069" spans="4:4" customFormat="1" x14ac:dyDescent="0.2">
      <c r="D3069" s="11"/>
    </row>
    <row r="3070" spans="4:4" customFormat="1" x14ac:dyDescent="0.2">
      <c r="D3070" s="11"/>
    </row>
    <row r="3071" spans="4:4" customFormat="1" x14ac:dyDescent="0.2">
      <c r="D3071" s="11"/>
    </row>
    <row r="3072" spans="4:4" customFormat="1" x14ac:dyDescent="0.2">
      <c r="D3072" s="11"/>
    </row>
    <row r="3073" spans="4:4" customFormat="1" x14ac:dyDescent="0.2">
      <c r="D3073" s="11"/>
    </row>
    <row r="3074" spans="4:4" customFormat="1" x14ac:dyDescent="0.2">
      <c r="D3074" s="11"/>
    </row>
    <row r="3075" spans="4:4" customFormat="1" x14ac:dyDescent="0.2">
      <c r="D3075" s="11"/>
    </row>
    <row r="3076" spans="4:4" customFormat="1" x14ac:dyDescent="0.2">
      <c r="D3076" s="11"/>
    </row>
    <row r="3077" spans="4:4" customFormat="1" x14ac:dyDescent="0.2">
      <c r="D3077" s="11"/>
    </row>
    <row r="3078" spans="4:4" customFormat="1" x14ac:dyDescent="0.2">
      <c r="D3078" s="11"/>
    </row>
    <row r="3079" spans="4:4" customFormat="1" x14ac:dyDescent="0.2">
      <c r="D3079" s="11"/>
    </row>
    <row r="3080" spans="4:4" customFormat="1" x14ac:dyDescent="0.2">
      <c r="D3080" s="11"/>
    </row>
    <row r="3081" spans="4:4" customFormat="1" x14ac:dyDescent="0.2">
      <c r="D3081" s="11"/>
    </row>
    <row r="3082" spans="4:4" customFormat="1" x14ac:dyDescent="0.2">
      <c r="D3082" s="11"/>
    </row>
    <row r="3083" spans="4:4" customFormat="1" x14ac:dyDescent="0.2">
      <c r="D3083" s="11"/>
    </row>
    <row r="3084" spans="4:4" customFormat="1" x14ac:dyDescent="0.2">
      <c r="D3084" s="11"/>
    </row>
    <row r="3085" spans="4:4" customFormat="1" x14ac:dyDescent="0.2">
      <c r="D3085" s="11"/>
    </row>
    <row r="3086" spans="4:4" customFormat="1" x14ac:dyDescent="0.2">
      <c r="D3086" s="11"/>
    </row>
    <row r="3087" spans="4:4" customFormat="1" x14ac:dyDescent="0.2">
      <c r="D3087" s="11"/>
    </row>
    <row r="3088" spans="4:4" customFormat="1" x14ac:dyDescent="0.2">
      <c r="D3088" s="11"/>
    </row>
    <row r="3089" spans="4:4" customFormat="1" x14ac:dyDescent="0.2">
      <c r="D3089" s="11"/>
    </row>
    <row r="3090" spans="4:4" customFormat="1" x14ac:dyDescent="0.2">
      <c r="D3090" s="11"/>
    </row>
    <row r="3091" spans="4:4" customFormat="1" x14ac:dyDescent="0.2">
      <c r="D3091" s="11"/>
    </row>
    <row r="3092" spans="4:4" customFormat="1" x14ac:dyDescent="0.2">
      <c r="D3092" s="11"/>
    </row>
    <row r="3093" spans="4:4" customFormat="1" x14ac:dyDescent="0.2">
      <c r="D3093" s="11"/>
    </row>
    <row r="3094" spans="4:4" customFormat="1" x14ac:dyDescent="0.2">
      <c r="D3094" s="11"/>
    </row>
    <row r="3095" spans="4:4" customFormat="1" x14ac:dyDescent="0.2">
      <c r="D3095" s="11"/>
    </row>
    <row r="3096" spans="4:4" customFormat="1" x14ac:dyDescent="0.2">
      <c r="D3096" s="11"/>
    </row>
    <row r="3097" spans="4:4" customFormat="1" x14ac:dyDescent="0.2">
      <c r="D3097" s="11"/>
    </row>
    <row r="3098" spans="4:4" customFormat="1" x14ac:dyDescent="0.2">
      <c r="D3098" s="11"/>
    </row>
    <row r="3099" spans="4:4" customFormat="1" x14ac:dyDescent="0.2">
      <c r="D3099" s="11"/>
    </row>
    <row r="3100" spans="4:4" customFormat="1" x14ac:dyDescent="0.2">
      <c r="D3100" s="11"/>
    </row>
    <row r="3101" spans="4:4" customFormat="1" x14ac:dyDescent="0.2">
      <c r="D3101" s="11"/>
    </row>
    <row r="3102" spans="4:4" customFormat="1" x14ac:dyDescent="0.2">
      <c r="D3102" s="11"/>
    </row>
    <row r="3103" spans="4:4" customFormat="1" x14ac:dyDescent="0.2">
      <c r="D3103" s="11"/>
    </row>
    <row r="3104" spans="4:4" customFormat="1" x14ac:dyDescent="0.2">
      <c r="D3104" s="11"/>
    </row>
    <row r="3105" spans="4:4" customFormat="1" x14ac:dyDescent="0.2">
      <c r="D3105" s="11"/>
    </row>
    <row r="3106" spans="4:4" customFormat="1" x14ac:dyDescent="0.2">
      <c r="D3106" s="11"/>
    </row>
    <row r="3107" spans="4:4" customFormat="1" x14ac:dyDescent="0.2">
      <c r="D3107" s="11"/>
    </row>
    <row r="3108" spans="4:4" customFormat="1" x14ac:dyDescent="0.2">
      <c r="D3108" s="11"/>
    </row>
    <row r="3109" spans="4:4" customFormat="1" x14ac:dyDescent="0.2">
      <c r="D3109" s="11"/>
    </row>
    <row r="3110" spans="4:4" customFormat="1" x14ac:dyDescent="0.2">
      <c r="D3110" s="11"/>
    </row>
    <row r="3111" spans="4:4" customFormat="1" x14ac:dyDescent="0.2">
      <c r="D3111" s="11"/>
    </row>
    <row r="3112" spans="4:4" customFormat="1" x14ac:dyDescent="0.2">
      <c r="D3112" s="11"/>
    </row>
    <row r="3113" spans="4:4" customFormat="1" x14ac:dyDescent="0.2">
      <c r="D3113" s="11"/>
    </row>
    <row r="3114" spans="4:4" customFormat="1" x14ac:dyDescent="0.2">
      <c r="D3114" s="11"/>
    </row>
    <row r="3115" spans="4:4" customFormat="1" x14ac:dyDescent="0.2">
      <c r="D3115" s="11"/>
    </row>
    <row r="3116" spans="4:4" customFormat="1" x14ac:dyDescent="0.2">
      <c r="D3116" s="11"/>
    </row>
    <row r="3117" spans="4:4" customFormat="1" x14ac:dyDescent="0.2">
      <c r="D3117" s="11"/>
    </row>
    <row r="3118" spans="4:4" customFormat="1" x14ac:dyDescent="0.2">
      <c r="D3118" s="11"/>
    </row>
    <row r="3119" spans="4:4" customFormat="1" x14ac:dyDescent="0.2">
      <c r="D3119" s="11"/>
    </row>
    <row r="3120" spans="4:4" customFormat="1" x14ac:dyDescent="0.2">
      <c r="D3120" s="11"/>
    </row>
    <row r="3121" spans="4:4" customFormat="1" x14ac:dyDescent="0.2">
      <c r="D3121" s="11"/>
    </row>
    <row r="3122" spans="4:4" customFormat="1" x14ac:dyDescent="0.2">
      <c r="D3122" s="11"/>
    </row>
    <row r="3123" spans="4:4" customFormat="1" x14ac:dyDescent="0.2">
      <c r="D3123" s="11"/>
    </row>
    <row r="3124" spans="4:4" customFormat="1" x14ac:dyDescent="0.2">
      <c r="D3124" s="11"/>
    </row>
    <row r="3125" spans="4:4" customFormat="1" x14ac:dyDescent="0.2">
      <c r="D3125" s="11"/>
    </row>
    <row r="3126" spans="4:4" customFormat="1" x14ac:dyDescent="0.2">
      <c r="D3126" s="11"/>
    </row>
    <row r="3127" spans="4:4" customFormat="1" x14ac:dyDescent="0.2">
      <c r="D3127" s="11"/>
    </row>
    <row r="3128" spans="4:4" customFormat="1" x14ac:dyDescent="0.2">
      <c r="D3128" s="11"/>
    </row>
    <row r="3129" spans="4:4" customFormat="1" x14ac:dyDescent="0.2">
      <c r="D3129" s="11"/>
    </row>
    <row r="3130" spans="4:4" customFormat="1" x14ac:dyDescent="0.2">
      <c r="D3130" s="11"/>
    </row>
    <row r="3131" spans="4:4" customFormat="1" x14ac:dyDescent="0.2">
      <c r="D3131" s="11"/>
    </row>
    <row r="3132" spans="4:4" customFormat="1" x14ac:dyDescent="0.2">
      <c r="D3132" s="11"/>
    </row>
    <row r="3133" spans="4:4" customFormat="1" x14ac:dyDescent="0.2">
      <c r="D3133" s="11"/>
    </row>
    <row r="3134" spans="4:4" customFormat="1" x14ac:dyDescent="0.2">
      <c r="D3134" s="11"/>
    </row>
    <row r="3135" spans="4:4" customFormat="1" x14ac:dyDescent="0.2">
      <c r="D3135" s="11"/>
    </row>
    <row r="3136" spans="4:4" customFormat="1" x14ac:dyDescent="0.2">
      <c r="D3136" s="11"/>
    </row>
    <row r="3137" spans="4:4" customFormat="1" x14ac:dyDescent="0.2">
      <c r="D3137" s="11"/>
    </row>
    <row r="3138" spans="4:4" customFormat="1" x14ac:dyDescent="0.2">
      <c r="D3138" s="11"/>
    </row>
    <row r="3139" spans="4:4" customFormat="1" x14ac:dyDescent="0.2">
      <c r="D3139" s="11"/>
    </row>
    <row r="3140" spans="4:4" customFormat="1" x14ac:dyDescent="0.2">
      <c r="D3140" s="11"/>
    </row>
    <row r="3141" spans="4:4" customFormat="1" x14ac:dyDescent="0.2">
      <c r="D3141" s="11"/>
    </row>
    <row r="3142" spans="4:4" customFormat="1" x14ac:dyDescent="0.2">
      <c r="D3142" s="11"/>
    </row>
    <row r="3143" spans="4:4" customFormat="1" x14ac:dyDescent="0.2">
      <c r="D3143" s="11"/>
    </row>
    <row r="3144" spans="4:4" customFormat="1" x14ac:dyDescent="0.2">
      <c r="D3144" s="11"/>
    </row>
    <row r="3145" spans="4:4" customFormat="1" x14ac:dyDescent="0.2">
      <c r="D3145" s="11"/>
    </row>
    <row r="3146" spans="4:4" customFormat="1" x14ac:dyDescent="0.2">
      <c r="D3146" s="11"/>
    </row>
    <row r="3147" spans="4:4" customFormat="1" x14ac:dyDescent="0.2">
      <c r="D3147" s="11"/>
    </row>
    <row r="3148" spans="4:4" customFormat="1" x14ac:dyDescent="0.2">
      <c r="D3148" s="11"/>
    </row>
    <row r="3149" spans="4:4" customFormat="1" x14ac:dyDescent="0.2">
      <c r="D3149" s="11"/>
    </row>
    <row r="3150" spans="4:4" customFormat="1" x14ac:dyDescent="0.2">
      <c r="D3150" s="11"/>
    </row>
    <row r="3151" spans="4:4" customFormat="1" x14ac:dyDescent="0.2">
      <c r="D3151" s="11"/>
    </row>
    <row r="3152" spans="4:4" customFormat="1" x14ac:dyDescent="0.2">
      <c r="D3152" s="11"/>
    </row>
    <row r="3153" spans="4:4" customFormat="1" x14ac:dyDescent="0.2">
      <c r="D3153" s="11"/>
    </row>
    <row r="3154" spans="4:4" customFormat="1" x14ac:dyDescent="0.2">
      <c r="D3154" s="11"/>
    </row>
    <row r="3155" spans="4:4" customFormat="1" x14ac:dyDescent="0.2">
      <c r="D3155" s="11"/>
    </row>
    <row r="3156" spans="4:4" customFormat="1" x14ac:dyDescent="0.2">
      <c r="D3156" s="11"/>
    </row>
    <row r="3157" spans="4:4" customFormat="1" x14ac:dyDescent="0.2">
      <c r="D3157" s="11"/>
    </row>
    <row r="3158" spans="4:4" customFormat="1" x14ac:dyDescent="0.2">
      <c r="D3158" s="11"/>
    </row>
    <row r="3159" spans="4:4" customFormat="1" x14ac:dyDescent="0.2">
      <c r="D3159" s="11"/>
    </row>
    <row r="3160" spans="4:4" customFormat="1" x14ac:dyDescent="0.2">
      <c r="D3160" s="11"/>
    </row>
    <row r="3161" spans="4:4" customFormat="1" x14ac:dyDescent="0.2">
      <c r="D3161" s="11"/>
    </row>
    <row r="3162" spans="4:4" customFormat="1" x14ac:dyDescent="0.2">
      <c r="D3162" s="11"/>
    </row>
    <row r="3163" spans="4:4" customFormat="1" x14ac:dyDescent="0.2">
      <c r="D3163" s="11"/>
    </row>
    <row r="3164" spans="4:4" customFormat="1" x14ac:dyDescent="0.2">
      <c r="D3164" s="11"/>
    </row>
    <row r="3165" spans="4:4" customFormat="1" x14ac:dyDescent="0.2">
      <c r="D3165" s="11"/>
    </row>
    <row r="3166" spans="4:4" customFormat="1" x14ac:dyDescent="0.2">
      <c r="D3166" s="11"/>
    </row>
    <row r="3167" spans="4:4" customFormat="1" x14ac:dyDescent="0.2">
      <c r="D3167" s="11"/>
    </row>
    <row r="3168" spans="4:4" customFormat="1" x14ac:dyDescent="0.2">
      <c r="D3168" s="11"/>
    </row>
    <row r="3169" spans="4:4" customFormat="1" x14ac:dyDescent="0.2">
      <c r="D3169" s="11"/>
    </row>
    <row r="3170" spans="4:4" customFormat="1" x14ac:dyDescent="0.2">
      <c r="D3170" s="11"/>
    </row>
    <row r="3171" spans="4:4" customFormat="1" x14ac:dyDescent="0.2">
      <c r="D3171" s="11"/>
    </row>
    <row r="3172" spans="4:4" customFormat="1" x14ac:dyDescent="0.2">
      <c r="D3172" s="11"/>
    </row>
    <row r="3173" spans="4:4" customFormat="1" x14ac:dyDescent="0.2">
      <c r="D3173" s="11"/>
    </row>
    <row r="3174" spans="4:4" customFormat="1" x14ac:dyDescent="0.2">
      <c r="D3174" s="11"/>
    </row>
    <row r="3175" spans="4:4" customFormat="1" x14ac:dyDescent="0.2">
      <c r="D3175" s="11"/>
    </row>
    <row r="3176" spans="4:4" customFormat="1" x14ac:dyDescent="0.2">
      <c r="D3176" s="11"/>
    </row>
    <row r="3177" spans="4:4" customFormat="1" x14ac:dyDescent="0.2">
      <c r="D3177" s="11"/>
    </row>
    <row r="3178" spans="4:4" customFormat="1" x14ac:dyDescent="0.2">
      <c r="D3178" s="11"/>
    </row>
    <row r="3179" spans="4:4" customFormat="1" x14ac:dyDescent="0.2">
      <c r="D3179" s="11"/>
    </row>
    <row r="3180" spans="4:4" customFormat="1" x14ac:dyDescent="0.2">
      <c r="D3180" s="11"/>
    </row>
    <row r="3181" spans="4:4" customFormat="1" x14ac:dyDescent="0.2">
      <c r="D3181" s="11"/>
    </row>
    <row r="3182" spans="4:4" customFormat="1" x14ac:dyDescent="0.2">
      <c r="D3182" s="11"/>
    </row>
    <row r="3183" spans="4:4" customFormat="1" x14ac:dyDescent="0.2">
      <c r="D3183" s="11"/>
    </row>
    <row r="3184" spans="4:4" customFormat="1" x14ac:dyDescent="0.2">
      <c r="D3184" s="11"/>
    </row>
    <row r="3185" spans="4:4" customFormat="1" x14ac:dyDescent="0.2">
      <c r="D3185" s="11"/>
    </row>
    <row r="3186" spans="4:4" customFormat="1" x14ac:dyDescent="0.2">
      <c r="D3186" s="11"/>
    </row>
    <row r="3187" spans="4:4" customFormat="1" x14ac:dyDescent="0.2">
      <c r="D3187" s="11"/>
    </row>
    <row r="3188" spans="4:4" customFormat="1" x14ac:dyDescent="0.2">
      <c r="D3188" s="11"/>
    </row>
    <row r="3189" spans="4:4" customFormat="1" x14ac:dyDescent="0.2">
      <c r="D3189" s="11"/>
    </row>
    <row r="3190" spans="4:4" customFormat="1" x14ac:dyDescent="0.2">
      <c r="D3190" s="11"/>
    </row>
    <row r="3191" spans="4:4" customFormat="1" x14ac:dyDescent="0.2">
      <c r="D3191" s="11"/>
    </row>
    <row r="3192" spans="4:4" customFormat="1" x14ac:dyDescent="0.2">
      <c r="D3192" s="11"/>
    </row>
    <row r="3193" spans="4:4" customFormat="1" x14ac:dyDescent="0.2">
      <c r="D3193" s="11"/>
    </row>
    <row r="3194" spans="4:4" customFormat="1" x14ac:dyDescent="0.2">
      <c r="D3194" s="11"/>
    </row>
    <row r="3195" spans="4:4" customFormat="1" x14ac:dyDescent="0.2">
      <c r="D3195" s="11"/>
    </row>
    <row r="3196" spans="4:4" customFormat="1" x14ac:dyDescent="0.2">
      <c r="D3196" s="11"/>
    </row>
    <row r="3197" spans="4:4" customFormat="1" x14ac:dyDescent="0.2">
      <c r="D3197" s="11"/>
    </row>
    <row r="3198" spans="4:4" customFormat="1" x14ac:dyDescent="0.2">
      <c r="D3198" s="11"/>
    </row>
    <row r="3199" spans="4:4" customFormat="1" x14ac:dyDescent="0.2">
      <c r="D3199" s="11"/>
    </row>
    <row r="3200" spans="4:4" customFormat="1" x14ac:dyDescent="0.2">
      <c r="D3200" s="11"/>
    </row>
    <row r="3201" spans="4:4" customFormat="1" x14ac:dyDescent="0.2">
      <c r="D3201" s="11"/>
    </row>
    <row r="3202" spans="4:4" customFormat="1" x14ac:dyDescent="0.2">
      <c r="D3202" s="11"/>
    </row>
    <row r="3203" spans="4:4" customFormat="1" x14ac:dyDescent="0.2">
      <c r="D3203" s="11"/>
    </row>
    <row r="3204" spans="4:4" customFormat="1" x14ac:dyDescent="0.2">
      <c r="D3204" s="11"/>
    </row>
    <row r="3205" spans="4:4" customFormat="1" x14ac:dyDescent="0.2">
      <c r="D3205" s="11"/>
    </row>
    <row r="3206" spans="4:4" customFormat="1" x14ac:dyDescent="0.2">
      <c r="D3206" s="11"/>
    </row>
    <row r="3207" spans="4:4" customFormat="1" x14ac:dyDescent="0.2">
      <c r="D3207" s="11"/>
    </row>
    <row r="3208" spans="4:4" customFormat="1" x14ac:dyDescent="0.2">
      <c r="D3208" s="11"/>
    </row>
    <row r="3209" spans="4:4" customFormat="1" x14ac:dyDescent="0.2">
      <c r="D3209" s="11"/>
    </row>
    <row r="3210" spans="4:4" customFormat="1" x14ac:dyDescent="0.2">
      <c r="D3210" s="11"/>
    </row>
    <row r="3211" spans="4:4" customFormat="1" x14ac:dyDescent="0.2">
      <c r="D3211" s="11"/>
    </row>
    <row r="3212" spans="4:4" customFormat="1" x14ac:dyDescent="0.2">
      <c r="D3212" s="11"/>
    </row>
    <row r="3213" spans="4:4" customFormat="1" x14ac:dyDescent="0.2">
      <c r="D3213" s="11"/>
    </row>
    <row r="3214" spans="4:4" customFormat="1" x14ac:dyDescent="0.2">
      <c r="D3214" s="11"/>
    </row>
    <row r="3215" spans="4:4" customFormat="1" x14ac:dyDescent="0.2">
      <c r="D3215" s="11"/>
    </row>
    <row r="3216" spans="4:4" customFormat="1" x14ac:dyDescent="0.2">
      <c r="D3216" s="11"/>
    </row>
    <row r="3217" spans="4:4" customFormat="1" x14ac:dyDescent="0.2">
      <c r="D3217" s="11"/>
    </row>
    <row r="3218" spans="4:4" customFormat="1" x14ac:dyDescent="0.2">
      <c r="D3218" s="11"/>
    </row>
    <row r="3219" spans="4:4" customFormat="1" x14ac:dyDescent="0.2">
      <c r="D3219" s="11"/>
    </row>
    <row r="3220" spans="4:4" customFormat="1" x14ac:dyDescent="0.2">
      <c r="D3220" s="11"/>
    </row>
    <row r="3221" spans="4:4" customFormat="1" x14ac:dyDescent="0.2">
      <c r="D3221" s="11"/>
    </row>
    <row r="3222" spans="4:4" customFormat="1" x14ac:dyDescent="0.2">
      <c r="D3222" s="11"/>
    </row>
    <row r="3223" spans="4:4" customFormat="1" x14ac:dyDescent="0.2">
      <c r="D3223" s="11"/>
    </row>
    <row r="3224" spans="4:4" customFormat="1" x14ac:dyDescent="0.2">
      <c r="D3224" s="11"/>
    </row>
    <row r="3225" spans="4:4" customFormat="1" x14ac:dyDescent="0.2">
      <c r="D3225" s="11"/>
    </row>
    <row r="3226" spans="4:4" customFormat="1" x14ac:dyDescent="0.2">
      <c r="D3226" s="11"/>
    </row>
    <row r="3227" spans="4:4" customFormat="1" x14ac:dyDescent="0.2">
      <c r="D3227" s="11"/>
    </row>
    <row r="3228" spans="4:4" customFormat="1" x14ac:dyDescent="0.2">
      <c r="D3228" s="11"/>
    </row>
    <row r="3229" spans="4:4" customFormat="1" x14ac:dyDescent="0.2">
      <c r="D3229" s="11"/>
    </row>
    <row r="3230" spans="4:4" customFormat="1" x14ac:dyDescent="0.2">
      <c r="D3230" s="11"/>
    </row>
    <row r="3231" spans="4:4" customFormat="1" x14ac:dyDescent="0.2">
      <c r="D3231" s="11"/>
    </row>
    <row r="3232" spans="4:4" customFormat="1" x14ac:dyDescent="0.2">
      <c r="D3232" s="11"/>
    </row>
    <row r="3233" spans="4:4" customFormat="1" x14ac:dyDescent="0.2">
      <c r="D3233" s="11"/>
    </row>
    <row r="3234" spans="4:4" customFormat="1" x14ac:dyDescent="0.2">
      <c r="D3234" s="11"/>
    </row>
    <row r="3235" spans="4:4" customFormat="1" x14ac:dyDescent="0.2">
      <c r="D3235" s="11"/>
    </row>
    <row r="3236" spans="4:4" customFormat="1" x14ac:dyDescent="0.2">
      <c r="D3236" s="11"/>
    </row>
    <row r="3237" spans="4:4" customFormat="1" x14ac:dyDescent="0.2">
      <c r="D3237" s="11"/>
    </row>
    <row r="3238" spans="4:4" customFormat="1" x14ac:dyDescent="0.2">
      <c r="D3238" s="11"/>
    </row>
    <row r="3239" spans="4:4" customFormat="1" x14ac:dyDescent="0.2">
      <c r="D3239" s="11"/>
    </row>
    <row r="3240" spans="4:4" customFormat="1" x14ac:dyDescent="0.2">
      <c r="D3240" s="11"/>
    </row>
    <row r="3241" spans="4:4" customFormat="1" x14ac:dyDescent="0.2">
      <c r="D3241" s="11"/>
    </row>
    <row r="3242" spans="4:4" customFormat="1" x14ac:dyDescent="0.2">
      <c r="D3242" s="11"/>
    </row>
    <row r="3243" spans="4:4" customFormat="1" x14ac:dyDescent="0.2">
      <c r="D3243" s="11"/>
    </row>
    <row r="3244" spans="4:4" customFormat="1" x14ac:dyDescent="0.2">
      <c r="D3244" s="11"/>
    </row>
    <row r="3245" spans="4:4" customFormat="1" x14ac:dyDescent="0.2">
      <c r="D3245" s="11"/>
    </row>
    <row r="3246" spans="4:4" customFormat="1" x14ac:dyDescent="0.2">
      <c r="D3246" s="11"/>
    </row>
    <row r="3247" spans="4:4" customFormat="1" x14ac:dyDescent="0.2">
      <c r="D3247" s="11"/>
    </row>
    <row r="3248" spans="4:4" customFormat="1" x14ac:dyDescent="0.2">
      <c r="D3248" s="11"/>
    </row>
    <row r="3249" spans="4:4" customFormat="1" x14ac:dyDescent="0.2">
      <c r="D3249" s="11"/>
    </row>
    <row r="3250" spans="4:4" customFormat="1" x14ac:dyDescent="0.2">
      <c r="D3250" s="11"/>
    </row>
    <row r="3251" spans="4:4" customFormat="1" x14ac:dyDescent="0.2">
      <c r="D3251" s="11"/>
    </row>
    <row r="3252" spans="4:4" customFormat="1" x14ac:dyDescent="0.2">
      <c r="D3252" s="11"/>
    </row>
    <row r="3253" spans="4:4" customFormat="1" x14ac:dyDescent="0.2">
      <c r="D3253" s="11"/>
    </row>
    <row r="3254" spans="4:4" customFormat="1" x14ac:dyDescent="0.2">
      <c r="D3254" s="11"/>
    </row>
    <row r="3255" spans="4:4" customFormat="1" x14ac:dyDescent="0.2">
      <c r="D3255" s="11"/>
    </row>
    <row r="3256" spans="4:4" customFormat="1" x14ac:dyDescent="0.2">
      <c r="D3256" s="11"/>
    </row>
    <row r="3257" spans="4:4" customFormat="1" x14ac:dyDescent="0.2">
      <c r="D3257" s="11"/>
    </row>
    <row r="3258" spans="4:4" customFormat="1" x14ac:dyDescent="0.2">
      <c r="D3258" s="11"/>
    </row>
    <row r="3259" spans="4:4" customFormat="1" x14ac:dyDescent="0.2">
      <c r="D3259" s="11"/>
    </row>
    <row r="3260" spans="4:4" customFormat="1" x14ac:dyDescent="0.2">
      <c r="D3260" s="11"/>
    </row>
    <row r="3261" spans="4:4" customFormat="1" x14ac:dyDescent="0.2">
      <c r="D3261" s="11"/>
    </row>
    <row r="3262" spans="4:4" customFormat="1" x14ac:dyDescent="0.2">
      <c r="D3262" s="11"/>
    </row>
    <row r="3263" spans="4:4" customFormat="1" x14ac:dyDescent="0.2">
      <c r="D3263" s="11"/>
    </row>
    <row r="3264" spans="4:4" customFormat="1" x14ac:dyDescent="0.2">
      <c r="D3264" s="11"/>
    </row>
    <row r="3265" spans="4:4" customFormat="1" x14ac:dyDescent="0.2">
      <c r="D3265" s="11"/>
    </row>
    <row r="3266" spans="4:4" customFormat="1" x14ac:dyDescent="0.2">
      <c r="D3266" s="11"/>
    </row>
    <row r="3267" spans="4:4" customFormat="1" x14ac:dyDescent="0.2">
      <c r="D3267" s="11"/>
    </row>
    <row r="3268" spans="4:4" customFormat="1" x14ac:dyDescent="0.2">
      <c r="D3268" s="11"/>
    </row>
    <row r="3269" spans="4:4" customFormat="1" x14ac:dyDescent="0.2">
      <c r="D3269" s="11"/>
    </row>
    <row r="3270" spans="4:4" customFormat="1" x14ac:dyDescent="0.2">
      <c r="D3270" s="11"/>
    </row>
    <row r="3271" spans="4:4" customFormat="1" x14ac:dyDescent="0.2">
      <c r="D3271" s="11"/>
    </row>
    <row r="3272" spans="4:4" customFormat="1" x14ac:dyDescent="0.2">
      <c r="D3272" s="11"/>
    </row>
    <row r="3273" spans="4:4" customFormat="1" x14ac:dyDescent="0.2">
      <c r="D3273" s="11"/>
    </row>
    <row r="3274" spans="4:4" customFormat="1" x14ac:dyDescent="0.2">
      <c r="D3274" s="11"/>
    </row>
    <row r="3275" spans="4:4" customFormat="1" x14ac:dyDescent="0.2">
      <c r="D3275" s="11"/>
    </row>
    <row r="3276" spans="4:4" customFormat="1" x14ac:dyDescent="0.2">
      <c r="D3276" s="11"/>
    </row>
    <row r="3277" spans="4:4" customFormat="1" x14ac:dyDescent="0.2">
      <c r="D3277" s="11"/>
    </row>
    <row r="3278" spans="4:4" customFormat="1" x14ac:dyDescent="0.2">
      <c r="D3278" s="11"/>
    </row>
    <row r="3279" spans="4:4" customFormat="1" x14ac:dyDescent="0.2">
      <c r="D3279" s="11"/>
    </row>
    <row r="3280" spans="4:4" customFormat="1" x14ac:dyDescent="0.2">
      <c r="D3280" s="11"/>
    </row>
    <row r="3281" spans="4:4" customFormat="1" x14ac:dyDescent="0.2">
      <c r="D3281" s="11"/>
    </row>
    <row r="3282" spans="4:4" customFormat="1" x14ac:dyDescent="0.2">
      <c r="D3282" s="11"/>
    </row>
    <row r="3283" spans="4:4" customFormat="1" x14ac:dyDescent="0.2">
      <c r="D3283" s="11"/>
    </row>
    <row r="3284" spans="4:4" customFormat="1" x14ac:dyDescent="0.2">
      <c r="D3284" s="11"/>
    </row>
    <row r="3285" spans="4:4" customFormat="1" x14ac:dyDescent="0.2">
      <c r="D3285" s="11"/>
    </row>
    <row r="3286" spans="4:4" customFormat="1" x14ac:dyDescent="0.2">
      <c r="D3286" s="11"/>
    </row>
    <row r="3287" spans="4:4" customFormat="1" x14ac:dyDescent="0.2">
      <c r="D3287" s="11"/>
    </row>
    <row r="3288" spans="4:4" customFormat="1" x14ac:dyDescent="0.2">
      <c r="D3288" s="11"/>
    </row>
    <row r="3289" spans="4:4" customFormat="1" x14ac:dyDescent="0.2">
      <c r="D3289" s="11"/>
    </row>
    <row r="3290" spans="4:4" customFormat="1" x14ac:dyDescent="0.2">
      <c r="D3290" s="11"/>
    </row>
    <row r="3291" spans="4:4" customFormat="1" x14ac:dyDescent="0.2">
      <c r="D3291" s="11"/>
    </row>
    <row r="3292" spans="4:4" customFormat="1" x14ac:dyDescent="0.2">
      <c r="D3292" s="11"/>
    </row>
    <row r="3293" spans="4:4" customFormat="1" x14ac:dyDescent="0.2">
      <c r="D3293" s="11"/>
    </row>
    <row r="3294" spans="4:4" customFormat="1" x14ac:dyDescent="0.2">
      <c r="D3294" s="11"/>
    </row>
    <row r="3295" spans="4:4" customFormat="1" x14ac:dyDescent="0.2">
      <c r="D3295" s="11"/>
    </row>
    <row r="3296" spans="4:4" customFormat="1" x14ac:dyDescent="0.2">
      <c r="D3296" s="11"/>
    </row>
    <row r="3297" spans="4:4" customFormat="1" x14ac:dyDescent="0.2">
      <c r="D3297" s="11"/>
    </row>
    <row r="3298" spans="4:4" customFormat="1" x14ac:dyDescent="0.2">
      <c r="D3298" s="11"/>
    </row>
    <row r="3299" spans="4:4" customFormat="1" x14ac:dyDescent="0.2">
      <c r="D3299" s="11"/>
    </row>
    <row r="3300" spans="4:4" customFormat="1" x14ac:dyDescent="0.2">
      <c r="D3300" s="11"/>
    </row>
    <row r="3301" spans="4:4" customFormat="1" x14ac:dyDescent="0.2">
      <c r="D3301" s="11"/>
    </row>
    <row r="3302" spans="4:4" customFormat="1" x14ac:dyDescent="0.2">
      <c r="D3302" s="11"/>
    </row>
    <row r="3303" spans="4:4" customFormat="1" x14ac:dyDescent="0.2">
      <c r="D3303" s="11"/>
    </row>
    <row r="3304" spans="4:4" customFormat="1" x14ac:dyDescent="0.2">
      <c r="D3304" s="11"/>
    </row>
    <row r="3305" spans="4:4" customFormat="1" x14ac:dyDescent="0.2">
      <c r="D3305" s="11"/>
    </row>
    <row r="3306" spans="4:4" customFormat="1" x14ac:dyDescent="0.2">
      <c r="D3306" s="11"/>
    </row>
    <row r="3307" spans="4:4" customFormat="1" x14ac:dyDescent="0.2">
      <c r="D3307" s="11"/>
    </row>
    <row r="3308" spans="4:4" customFormat="1" x14ac:dyDescent="0.2">
      <c r="D3308" s="11"/>
    </row>
    <row r="3309" spans="4:4" customFormat="1" x14ac:dyDescent="0.2">
      <c r="D3309" s="11"/>
    </row>
    <row r="3310" spans="4:4" customFormat="1" x14ac:dyDescent="0.2">
      <c r="D3310" s="11"/>
    </row>
    <row r="3311" spans="4:4" customFormat="1" x14ac:dyDescent="0.2">
      <c r="D3311" s="11"/>
    </row>
    <row r="3312" spans="4:4" customFormat="1" x14ac:dyDescent="0.2">
      <c r="D3312" s="11"/>
    </row>
    <row r="3313" spans="4:4" customFormat="1" x14ac:dyDescent="0.2">
      <c r="D3313" s="11"/>
    </row>
    <row r="3314" spans="4:4" customFormat="1" x14ac:dyDescent="0.2">
      <c r="D3314" s="11"/>
    </row>
    <row r="3315" spans="4:4" customFormat="1" x14ac:dyDescent="0.2">
      <c r="D3315" s="11"/>
    </row>
    <row r="3316" spans="4:4" customFormat="1" x14ac:dyDescent="0.2">
      <c r="D3316" s="11"/>
    </row>
    <row r="3317" spans="4:4" customFormat="1" x14ac:dyDescent="0.2">
      <c r="D3317" s="11"/>
    </row>
    <row r="3318" spans="4:4" customFormat="1" x14ac:dyDescent="0.2">
      <c r="D3318" s="11"/>
    </row>
    <row r="3319" spans="4:4" customFormat="1" x14ac:dyDescent="0.2">
      <c r="D3319" s="11"/>
    </row>
    <row r="3320" spans="4:4" customFormat="1" x14ac:dyDescent="0.2">
      <c r="D3320" s="11"/>
    </row>
    <row r="3321" spans="4:4" customFormat="1" x14ac:dyDescent="0.2">
      <c r="D3321" s="11"/>
    </row>
    <row r="3322" spans="4:4" customFormat="1" x14ac:dyDescent="0.2">
      <c r="D3322" s="11"/>
    </row>
    <row r="3323" spans="4:4" customFormat="1" x14ac:dyDescent="0.2">
      <c r="D3323" s="11"/>
    </row>
    <row r="3324" spans="4:4" customFormat="1" x14ac:dyDescent="0.2">
      <c r="D3324" s="11"/>
    </row>
    <row r="3325" spans="4:4" customFormat="1" x14ac:dyDescent="0.2">
      <c r="D3325" s="11"/>
    </row>
    <row r="3326" spans="4:4" customFormat="1" x14ac:dyDescent="0.2">
      <c r="D3326" s="11"/>
    </row>
    <row r="3327" spans="4:4" customFormat="1" x14ac:dyDescent="0.2">
      <c r="D3327" s="11"/>
    </row>
    <row r="3328" spans="4:4" customFormat="1" x14ac:dyDescent="0.2">
      <c r="D3328" s="11"/>
    </row>
    <row r="3329" spans="4:4" customFormat="1" x14ac:dyDescent="0.2">
      <c r="D3329" s="11"/>
    </row>
    <row r="3330" spans="4:4" customFormat="1" x14ac:dyDescent="0.2">
      <c r="D3330" s="11"/>
    </row>
    <row r="3331" spans="4:4" customFormat="1" x14ac:dyDescent="0.2">
      <c r="D3331" s="11"/>
    </row>
    <row r="3332" spans="4:4" customFormat="1" x14ac:dyDescent="0.2">
      <c r="D3332" s="11"/>
    </row>
    <row r="3333" spans="4:4" customFormat="1" x14ac:dyDescent="0.2">
      <c r="D3333" s="11"/>
    </row>
    <row r="3334" spans="4:4" customFormat="1" x14ac:dyDescent="0.2">
      <c r="D3334" s="11"/>
    </row>
    <row r="3335" spans="4:4" customFormat="1" x14ac:dyDescent="0.2">
      <c r="D3335" s="11"/>
    </row>
    <row r="3336" spans="4:4" customFormat="1" x14ac:dyDescent="0.2">
      <c r="D3336" s="11"/>
    </row>
    <row r="3337" spans="4:4" customFormat="1" x14ac:dyDescent="0.2">
      <c r="D3337" s="11"/>
    </row>
    <row r="3338" spans="4:4" customFormat="1" x14ac:dyDescent="0.2">
      <c r="D3338" s="11"/>
    </row>
    <row r="3339" spans="4:4" customFormat="1" x14ac:dyDescent="0.2">
      <c r="D3339" s="11"/>
    </row>
    <row r="3340" spans="4:4" customFormat="1" x14ac:dyDescent="0.2">
      <c r="D3340" s="11"/>
    </row>
    <row r="3341" spans="4:4" customFormat="1" x14ac:dyDescent="0.2">
      <c r="D3341" s="11"/>
    </row>
    <row r="3342" spans="4:4" customFormat="1" x14ac:dyDescent="0.2">
      <c r="D3342" s="11"/>
    </row>
    <row r="3343" spans="4:4" customFormat="1" x14ac:dyDescent="0.2">
      <c r="D3343" s="11"/>
    </row>
    <row r="3344" spans="4:4" customFormat="1" x14ac:dyDescent="0.2">
      <c r="D3344" s="11"/>
    </row>
    <row r="3345" spans="4:4" customFormat="1" x14ac:dyDescent="0.2">
      <c r="D3345" s="11"/>
    </row>
    <row r="3346" spans="4:4" customFormat="1" x14ac:dyDescent="0.2">
      <c r="D3346" s="11"/>
    </row>
    <row r="3347" spans="4:4" customFormat="1" x14ac:dyDescent="0.2">
      <c r="D3347" s="11"/>
    </row>
    <row r="3348" spans="4:4" customFormat="1" x14ac:dyDescent="0.2">
      <c r="D3348" s="11"/>
    </row>
    <row r="3349" spans="4:4" customFormat="1" x14ac:dyDescent="0.2">
      <c r="D3349" s="11"/>
    </row>
    <row r="3350" spans="4:4" customFormat="1" x14ac:dyDescent="0.2">
      <c r="D3350" s="11"/>
    </row>
    <row r="3351" spans="4:4" customFormat="1" x14ac:dyDescent="0.2">
      <c r="D3351" s="11"/>
    </row>
    <row r="3352" spans="4:4" customFormat="1" x14ac:dyDescent="0.2">
      <c r="D3352" s="11"/>
    </row>
    <row r="3353" spans="4:4" customFormat="1" x14ac:dyDescent="0.2">
      <c r="D3353" s="11"/>
    </row>
    <row r="3354" spans="4:4" customFormat="1" x14ac:dyDescent="0.2">
      <c r="D3354" s="11"/>
    </row>
    <row r="3355" spans="4:4" customFormat="1" x14ac:dyDescent="0.2">
      <c r="D3355" s="11"/>
    </row>
    <row r="3356" spans="4:4" customFormat="1" x14ac:dyDescent="0.2">
      <c r="D3356" s="11"/>
    </row>
    <row r="3357" spans="4:4" customFormat="1" x14ac:dyDescent="0.2">
      <c r="D3357" s="11"/>
    </row>
    <row r="3358" spans="4:4" customFormat="1" x14ac:dyDescent="0.2">
      <c r="D3358" s="11"/>
    </row>
    <row r="3359" spans="4:4" customFormat="1" x14ac:dyDescent="0.2">
      <c r="D3359" s="11"/>
    </row>
    <row r="3360" spans="4:4" customFormat="1" x14ac:dyDescent="0.2">
      <c r="D3360" s="11"/>
    </row>
    <row r="3361" spans="4:4" customFormat="1" x14ac:dyDescent="0.2">
      <c r="D3361" s="11"/>
    </row>
    <row r="3362" spans="4:4" customFormat="1" x14ac:dyDescent="0.2">
      <c r="D3362" s="11"/>
    </row>
    <row r="3363" spans="4:4" customFormat="1" x14ac:dyDescent="0.2">
      <c r="D3363" s="11"/>
    </row>
    <row r="3364" spans="4:4" customFormat="1" x14ac:dyDescent="0.2">
      <c r="D3364" s="11"/>
    </row>
    <row r="3365" spans="4:4" customFormat="1" x14ac:dyDescent="0.2">
      <c r="D3365" s="11"/>
    </row>
    <row r="3366" spans="4:4" customFormat="1" x14ac:dyDescent="0.2">
      <c r="D3366" s="11"/>
    </row>
    <row r="3367" spans="4:4" customFormat="1" x14ac:dyDescent="0.2">
      <c r="D3367" s="11"/>
    </row>
    <row r="3368" spans="4:4" customFormat="1" x14ac:dyDescent="0.2">
      <c r="D3368" s="11"/>
    </row>
    <row r="3369" spans="4:4" customFormat="1" x14ac:dyDescent="0.2">
      <c r="D3369" s="11"/>
    </row>
    <row r="3370" spans="4:4" customFormat="1" x14ac:dyDescent="0.2">
      <c r="D3370" s="11"/>
    </row>
    <row r="3371" spans="4:4" customFormat="1" x14ac:dyDescent="0.2">
      <c r="D3371" s="11"/>
    </row>
    <row r="3372" spans="4:4" customFormat="1" x14ac:dyDescent="0.2">
      <c r="D3372" s="11"/>
    </row>
    <row r="3373" spans="4:4" customFormat="1" x14ac:dyDescent="0.2">
      <c r="D3373" s="11"/>
    </row>
    <row r="3374" spans="4:4" customFormat="1" x14ac:dyDescent="0.2">
      <c r="D3374" s="11"/>
    </row>
    <row r="3375" spans="4:4" customFormat="1" x14ac:dyDescent="0.2">
      <c r="D3375" s="11"/>
    </row>
    <row r="3376" spans="4:4" customFormat="1" x14ac:dyDescent="0.2">
      <c r="D3376" s="11"/>
    </row>
    <row r="3377" spans="4:4" customFormat="1" x14ac:dyDescent="0.2">
      <c r="D3377" s="11"/>
    </row>
    <row r="3378" spans="4:4" customFormat="1" x14ac:dyDescent="0.2">
      <c r="D3378" s="11"/>
    </row>
    <row r="3379" spans="4:4" customFormat="1" x14ac:dyDescent="0.2">
      <c r="D3379" s="11"/>
    </row>
    <row r="3380" spans="4:4" customFormat="1" x14ac:dyDescent="0.2">
      <c r="D3380" s="11"/>
    </row>
    <row r="3381" spans="4:4" customFormat="1" x14ac:dyDescent="0.2">
      <c r="D3381" s="11"/>
    </row>
    <row r="3382" spans="4:4" customFormat="1" x14ac:dyDescent="0.2">
      <c r="D3382" s="11"/>
    </row>
    <row r="3383" spans="4:4" customFormat="1" x14ac:dyDescent="0.2">
      <c r="D3383" s="11"/>
    </row>
    <row r="3384" spans="4:4" customFormat="1" x14ac:dyDescent="0.2">
      <c r="D3384" s="11"/>
    </row>
    <row r="3385" spans="4:4" customFormat="1" x14ac:dyDescent="0.2">
      <c r="D3385" s="11"/>
    </row>
    <row r="3386" spans="4:4" customFormat="1" x14ac:dyDescent="0.2">
      <c r="D3386" s="11"/>
    </row>
    <row r="3387" spans="4:4" customFormat="1" x14ac:dyDescent="0.2">
      <c r="D3387" s="11"/>
    </row>
    <row r="3388" spans="4:4" customFormat="1" x14ac:dyDescent="0.2">
      <c r="D3388" s="11"/>
    </row>
    <row r="3389" spans="4:4" customFormat="1" x14ac:dyDescent="0.2">
      <c r="D3389" s="11"/>
    </row>
    <row r="3390" spans="4:4" customFormat="1" x14ac:dyDescent="0.2">
      <c r="D3390" s="11"/>
    </row>
    <row r="3391" spans="4:4" customFormat="1" x14ac:dyDescent="0.2">
      <c r="D3391" s="11"/>
    </row>
    <row r="3392" spans="4:4" customFormat="1" x14ac:dyDescent="0.2">
      <c r="D3392" s="11"/>
    </row>
    <row r="3393" spans="4:4" customFormat="1" x14ac:dyDescent="0.2">
      <c r="D3393" s="11"/>
    </row>
    <row r="3394" spans="4:4" customFormat="1" x14ac:dyDescent="0.2">
      <c r="D3394" s="11"/>
    </row>
    <row r="3395" spans="4:4" customFormat="1" x14ac:dyDescent="0.2">
      <c r="D3395" s="11"/>
    </row>
    <row r="3396" spans="4:4" customFormat="1" x14ac:dyDescent="0.2">
      <c r="D3396" s="11"/>
    </row>
    <row r="3397" spans="4:4" customFormat="1" x14ac:dyDescent="0.2">
      <c r="D3397" s="11"/>
    </row>
    <row r="3398" spans="4:4" customFormat="1" x14ac:dyDescent="0.2">
      <c r="D3398" s="11"/>
    </row>
    <row r="3399" spans="4:4" customFormat="1" x14ac:dyDescent="0.2">
      <c r="D3399" s="11"/>
    </row>
    <row r="3400" spans="4:4" customFormat="1" x14ac:dyDescent="0.2">
      <c r="D3400" s="11"/>
    </row>
    <row r="3401" spans="4:4" customFormat="1" x14ac:dyDescent="0.2">
      <c r="D3401" s="11"/>
    </row>
    <row r="3402" spans="4:4" customFormat="1" x14ac:dyDescent="0.2">
      <c r="D3402" s="11"/>
    </row>
    <row r="3403" spans="4:4" customFormat="1" x14ac:dyDescent="0.2">
      <c r="D3403" s="11"/>
    </row>
    <row r="3404" spans="4:4" customFormat="1" x14ac:dyDescent="0.2">
      <c r="D3404" s="11"/>
    </row>
    <row r="3405" spans="4:4" customFormat="1" x14ac:dyDescent="0.2">
      <c r="D3405" s="11"/>
    </row>
    <row r="3406" spans="4:4" customFormat="1" x14ac:dyDescent="0.2">
      <c r="D3406" s="11"/>
    </row>
    <row r="3407" spans="4:4" customFormat="1" x14ac:dyDescent="0.2">
      <c r="D3407" s="11"/>
    </row>
    <row r="3408" spans="4:4" customFormat="1" x14ac:dyDescent="0.2">
      <c r="D3408" s="11"/>
    </row>
    <row r="3409" spans="4:4" customFormat="1" x14ac:dyDescent="0.2">
      <c r="D3409" s="11"/>
    </row>
    <row r="3410" spans="4:4" customFormat="1" x14ac:dyDescent="0.2">
      <c r="D3410" s="11"/>
    </row>
    <row r="3411" spans="4:4" customFormat="1" x14ac:dyDescent="0.2">
      <c r="D3411" s="11"/>
    </row>
    <row r="3412" spans="4:4" customFormat="1" x14ac:dyDescent="0.2">
      <c r="D3412" s="11"/>
    </row>
    <row r="3413" spans="4:4" customFormat="1" x14ac:dyDescent="0.2">
      <c r="D3413" s="11"/>
    </row>
    <row r="3414" spans="4:4" customFormat="1" x14ac:dyDescent="0.2">
      <c r="D3414" s="11"/>
    </row>
    <row r="3415" spans="4:4" customFormat="1" x14ac:dyDescent="0.2">
      <c r="D3415" s="11"/>
    </row>
    <row r="3416" spans="4:4" customFormat="1" x14ac:dyDescent="0.2">
      <c r="D3416" s="11"/>
    </row>
    <row r="3417" spans="4:4" customFormat="1" x14ac:dyDescent="0.2">
      <c r="D3417" s="11"/>
    </row>
    <row r="3418" spans="4:4" customFormat="1" x14ac:dyDescent="0.2">
      <c r="D3418" s="11"/>
    </row>
    <row r="3419" spans="4:4" customFormat="1" x14ac:dyDescent="0.2">
      <c r="D3419" s="11"/>
    </row>
    <row r="3420" spans="4:4" customFormat="1" x14ac:dyDescent="0.2">
      <c r="D3420" s="11"/>
    </row>
    <row r="3421" spans="4:4" customFormat="1" x14ac:dyDescent="0.2">
      <c r="D3421" s="11"/>
    </row>
    <row r="3422" spans="4:4" customFormat="1" x14ac:dyDescent="0.2">
      <c r="D3422" s="11"/>
    </row>
    <row r="3423" spans="4:4" customFormat="1" x14ac:dyDescent="0.2">
      <c r="D3423" s="11"/>
    </row>
    <row r="3424" spans="4:4" customFormat="1" x14ac:dyDescent="0.2">
      <c r="D3424" s="11"/>
    </row>
    <row r="3425" spans="4:4" customFormat="1" x14ac:dyDescent="0.2">
      <c r="D3425" s="11"/>
    </row>
    <row r="3426" spans="4:4" customFormat="1" x14ac:dyDescent="0.2">
      <c r="D3426" s="11"/>
    </row>
    <row r="3427" spans="4:4" customFormat="1" x14ac:dyDescent="0.2">
      <c r="D3427" s="11"/>
    </row>
    <row r="3428" spans="4:4" customFormat="1" x14ac:dyDescent="0.2">
      <c r="D3428" s="11"/>
    </row>
    <row r="3429" spans="4:4" customFormat="1" x14ac:dyDescent="0.2">
      <c r="D3429" s="11"/>
    </row>
    <row r="3430" spans="4:4" customFormat="1" x14ac:dyDescent="0.2">
      <c r="D3430" s="11"/>
    </row>
    <row r="3431" spans="4:4" customFormat="1" x14ac:dyDescent="0.2">
      <c r="D3431" s="11"/>
    </row>
    <row r="3432" spans="4:4" customFormat="1" x14ac:dyDescent="0.2">
      <c r="D3432" s="11"/>
    </row>
    <row r="3433" spans="4:4" customFormat="1" x14ac:dyDescent="0.2">
      <c r="D3433" s="11"/>
    </row>
    <row r="3434" spans="4:4" customFormat="1" x14ac:dyDescent="0.2">
      <c r="D3434" s="11"/>
    </row>
    <row r="3435" spans="4:4" customFormat="1" x14ac:dyDescent="0.2">
      <c r="D3435" s="11"/>
    </row>
    <row r="3436" spans="4:4" customFormat="1" x14ac:dyDescent="0.2">
      <c r="D3436" s="11"/>
    </row>
    <row r="3437" spans="4:4" customFormat="1" x14ac:dyDescent="0.2">
      <c r="D3437" s="11"/>
    </row>
    <row r="3438" spans="4:4" customFormat="1" x14ac:dyDescent="0.2">
      <c r="D3438" s="11"/>
    </row>
    <row r="3439" spans="4:4" customFormat="1" x14ac:dyDescent="0.2">
      <c r="D3439" s="11"/>
    </row>
    <row r="3440" spans="4:4" customFormat="1" x14ac:dyDescent="0.2">
      <c r="D3440" s="11"/>
    </row>
    <row r="3441" spans="4:4" customFormat="1" x14ac:dyDescent="0.2">
      <c r="D3441" s="11"/>
    </row>
    <row r="3442" spans="4:4" customFormat="1" x14ac:dyDescent="0.2">
      <c r="D3442" s="11"/>
    </row>
    <row r="3443" spans="4:4" customFormat="1" x14ac:dyDescent="0.2">
      <c r="D3443" s="11"/>
    </row>
    <row r="3444" spans="4:4" customFormat="1" x14ac:dyDescent="0.2">
      <c r="D3444" s="11"/>
    </row>
    <row r="3445" spans="4:4" customFormat="1" x14ac:dyDescent="0.2">
      <c r="D3445" s="11"/>
    </row>
    <row r="3446" spans="4:4" customFormat="1" x14ac:dyDescent="0.2">
      <c r="D3446" s="11"/>
    </row>
    <row r="3447" spans="4:4" customFormat="1" x14ac:dyDescent="0.2">
      <c r="D3447" s="11"/>
    </row>
    <row r="3448" spans="4:4" customFormat="1" x14ac:dyDescent="0.2">
      <c r="D3448" s="11"/>
    </row>
    <row r="3449" spans="4:4" customFormat="1" x14ac:dyDescent="0.2">
      <c r="D3449" s="11"/>
    </row>
    <row r="3450" spans="4:4" customFormat="1" x14ac:dyDescent="0.2">
      <c r="D3450" s="11"/>
    </row>
    <row r="3451" spans="4:4" customFormat="1" x14ac:dyDescent="0.2">
      <c r="D3451" s="11"/>
    </row>
    <row r="3452" spans="4:4" customFormat="1" x14ac:dyDescent="0.2">
      <c r="D3452" s="11"/>
    </row>
    <row r="3453" spans="4:4" customFormat="1" x14ac:dyDescent="0.2">
      <c r="D3453" s="11"/>
    </row>
    <row r="3454" spans="4:4" customFormat="1" x14ac:dyDescent="0.2">
      <c r="D3454" s="11"/>
    </row>
    <row r="3455" spans="4:4" customFormat="1" x14ac:dyDescent="0.2">
      <c r="D3455" s="11"/>
    </row>
    <row r="3456" spans="4:4" customFormat="1" x14ac:dyDescent="0.2">
      <c r="D3456" s="11"/>
    </row>
    <row r="3457" spans="4:4" customFormat="1" x14ac:dyDescent="0.2">
      <c r="D3457" s="11"/>
    </row>
    <row r="3458" spans="4:4" customFormat="1" x14ac:dyDescent="0.2">
      <c r="D3458" s="11"/>
    </row>
    <row r="3459" spans="4:4" customFormat="1" x14ac:dyDescent="0.2">
      <c r="D3459" s="11"/>
    </row>
    <row r="3460" spans="4:4" customFormat="1" x14ac:dyDescent="0.2">
      <c r="D3460" s="11"/>
    </row>
    <row r="3461" spans="4:4" customFormat="1" x14ac:dyDescent="0.2">
      <c r="D3461" s="11"/>
    </row>
    <row r="3462" spans="4:4" customFormat="1" x14ac:dyDescent="0.2">
      <c r="D3462" s="11"/>
    </row>
    <row r="3463" spans="4:4" customFormat="1" x14ac:dyDescent="0.2">
      <c r="D3463" s="11"/>
    </row>
    <row r="3464" spans="4:4" customFormat="1" x14ac:dyDescent="0.2">
      <c r="D3464" s="11"/>
    </row>
    <row r="3465" spans="4:4" customFormat="1" x14ac:dyDescent="0.2">
      <c r="D3465" s="11"/>
    </row>
    <row r="3466" spans="4:4" customFormat="1" x14ac:dyDescent="0.2">
      <c r="D3466" s="11"/>
    </row>
    <row r="3467" spans="4:4" customFormat="1" x14ac:dyDescent="0.2">
      <c r="D3467" s="11"/>
    </row>
    <row r="3468" spans="4:4" customFormat="1" x14ac:dyDescent="0.2">
      <c r="D3468" s="11"/>
    </row>
    <row r="3469" spans="4:4" customFormat="1" x14ac:dyDescent="0.2">
      <c r="D3469" s="11"/>
    </row>
    <row r="3470" spans="4:4" customFormat="1" x14ac:dyDescent="0.2">
      <c r="D3470" s="11"/>
    </row>
    <row r="3471" spans="4:4" customFormat="1" x14ac:dyDescent="0.2">
      <c r="D3471" s="11"/>
    </row>
    <row r="3472" spans="4:4" customFormat="1" x14ac:dyDescent="0.2">
      <c r="D3472" s="11"/>
    </row>
    <row r="3473" spans="4:4" customFormat="1" x14ac:dyDescent="0.2">
      <c r="D3473" s="11"/>
    </row>
    <row r="3474" spans="4:4" customFormat="1" x14ac:dyDescent="0.2">
      <c r="D3474" s="11"/>
    </row>
    <row r="3475" spans="4:4" customFormat="1" x14ac:dyDescent="0.2">
      <c r="D3475" s="11"/>
    </row>
    <row r="3476" spans="4:4" customFormat="1" x14ac:dyDescent="0.2">
      <c r="D3476" s="11"/>
    </row>
    <row r="3477" spans="4:4" customFormat="1" x14ac:dyDescent="0.2">
      <c r="D3477" s="11"/>
    </row>
    <row r="3478" spans="4:4" customFormat="1" x14ac:dyDescent="0.2">
      <c r="D3478" s="11"/>
    </row>
    <row r="3479" spans="4:4" customFormat="1" x14ac:dyDescent="0.2">
      <c r="D3479" s="11"/>
    </row>
    <row r="3480" spans="4:4" customFormat="1" x14ac:dyDescent="0.2">
      <c r="D3480" s="11"/>
    </row>
    <row r="3481" spans="4:4" customFormat="1" x14ac:dyDescent="0.2">
      <c r="D3481" s="11"/>
    </row>
    <row r="3482" spans="4:4" customFormat="1" x14ac:dyDescent="0.2">
      <c r="D3482" s="11"/>
    </row>
    <row r="3483" spans="4:4" customFormat="1" x14ac:dyDescent="0.2">
      <c r="D3483" s="11"/>
    </row>
    <row r="3484" spans="4:4" customFormat="1" x14ac:dyDescent="0.2">
      <c r="D3484" s="11"/>
    </row>
    <row r="3485" spans="4:4" customFormat="1" x14ac:dyDescent="0.2">
      <c r="D3485" s="11"/>
    </row>
    <row r="3486" spans="4:4" customFormat="1" x14ac:dyDescent="0.2">
      <c r="D3486" s="11"/>
    </row>
    <row r="3487" spans="4:4" customFormat="1" x14ac:dyDescent="0.2">
      <c r="D3487" s="11"/>
    </row>
    <row r="3488" spans="4:4" customFormat="1" x14ac:dyDescent="0.2">
      <c r="D3488" s="11"/>
    </row>
    <row r="3489" spans="4:4" customFormat="1" x14ac:dyDescent="0.2">
      <c r="D3489" s="11"/>
    </row>
    <row r="3490" spans="4:4" customFormat="1" x14ac:dyDescent="0.2">
      <c r="D3490" s="11"/>
    </row>
    <row r="3491" spans="4:4" customFormat="1" x14ac:dyDescent="0.2">
      <c r="D3491" s="11"/>
    </row>
    <row r="3492" spans="4:4" customFormat="1" x14ac:dyDescent="0.2">
      <c r="D3492" s="11"/>
    </row>
    <row r="3493" spans="4:4" customFormat="1" x14ac:dyDescent="0.2">
      <c r="D3493" s="11"/>
    </row>
    <row r="3494" spans="4:4" customFormat="1" x14ac:dyDescent="0.2">
      <c r="D3494" s="11"/>
    </row>
    <row r="3495" spans="4:4" customFormat="1" x14ac:dyDescent="0.2">
      <c r="D3495" s="11"/>
    </row>
    <row r="3496" spans="4:4" customFormat="1" x14ac:dyDescent="0.2">
      <c r="D3496" s="11"/>
    </row>
    <row r="3497" spans="4:4" customFormat="1" x14ac:dyDescent="0.2">
      <c r="D3497" s="11"/>
    </row>
    <row r="3498" spans="4:4" customFormat="1" x14ac:dyDescent="0.2">
      <c r="D3498" s="11"/>
    </row>
    <row r="3499" spans="4:4" customFormat="1" x14ac:dyDescent="0.2">
      <c r="D3499" s="11"/>
    </row>
    <row r="3500" spans="4:4" customFormat="1" x14ac:dyDescent="0.2">
      <c r="D3500" s="11"/>
    </row>
    <row r="3501" spans="4:4" customFormat="1" x14ac:dyDescent="0.2">
      <c r="D3501" s="11"/>
    </row>
    <row r="3502" spans="4:4" customFormat="1" x14ac:dyDescent="0.2">
      <c r="D3502" s="11"/>
    </row>
    <row r="3503" spans="4:4" customFormat="1" x14ac:dyDescent="0.2">
      <c r="D3503" s="11"/>
    </row>
    <row r="3504" spans="4:4" customFormat="1" x14ac:dyDescent="0.2">
      <c r="D3504" s="11"/>
    </row>
    <row r="3505" spans="4:4" customFormat="1" x14ac:dyDescent="0.2">
      <c r="D3505" s="11"/>
    </row>
    <row r="3506" spans="4:4" customFormat="1" x14ac:dyDescent="0.2">
      <c r="D3506" s="11"/>
    </row>
    <row r="3507" spans="4:4" customFormat="1" x14ac:dyDescent="0.2">
      <c r="D3507" s="11"/>
    </row>
    <row r="3508" spans="4:4" customFormat="1" x14ac:dyDescent="0.2">
      <c r="D3508" s="11"/>
    </row>
    <row r="3509" spans="4:4" customFormat="1" x14ac:dyDescent="0.2">
      <c r="D3509" s="11"/>
    </row>
    <row r="3510" spans="4:4" customFormat="1" x14ac:dyDescent="0.2">
      <c r="D3510" s="11"/>
    </row>
    <row r="3511" spans="4:4" customFormat="1" x14ac:dyDescent="0.2">
      <c r="D3511" s="11"/>
    </row>
    <row r="3512" spans="4:4" customFormat="1" x14ac:dyDescent="0.2">
      <c r="D3512" s="11"/>
    </row>
    <row r="3513" spans="4:4" customFormat="1" x14ac:dyDescent="0.2">
      <c r="D3513" s="11"/>
    </row>
    <row r="3514" spans="4:4" customFormat="1" x14ac:dyDescent="0.2">
      <c r="D3514" s="11"/>
    </row>
    <row r="3515" spans="4:4" customFormat="1" x14ac:dyDescent="0.2">
      <c r="D3515" s="11"/>
    </row>
    <row r="3516" spans="4:4" customFormat="1" x14ac:dyDescent="0.2">
      <c r="D3516" s="11"/>
    </row>
    <row r="3517" spans="4:4" customFormat="1" x14ac:dyDescent="0.2">
      <c r="D3517" s="11"/>
    </row>
    <row r="3518" spans="4:4" customFormat="1" x14ac:dyDescent="0.2">
      <c r="D3518" s="11"/>
    </row>
    <row r="3519" spans="4:4" customFormat="1" x14ac:dyDescent="0.2">
      <c r="D3519" s="11"/>
    </row>
    <row r="3520" spans="4:4" customFormat="1" x14ac:dyDescent="0.2">
      <c r="D3520" s="11"/>
    </row>
    <row r="3521" spans="4:4" customFormat="1" x14ac:dyDescent="0.2">
      <c r="D3521" s="11"/>
    </row>
    <row r="3522" spans="4:4" customFormat="1" x14ac:dyDescent="0.2">
      <c r="D3522" s="11"/>
    </row>
    <row r="3523" spans="4:4" customFormat="1" x14ac:dyDescent="0.2">
      <c r="D3523" s="11"/>
    </row>
    <row r="3524" spans="4:4" customFormat="1" x14ac:dyDescent="0.2">
      <c r="D3524" s="11"/>
    </row>
    <row r="3525" spans="4:4" customFormat="1" x14ac:dyDescent="0.2">
      <c r="D3525" s="11"/>
    </row>
    <row r="3526" spans="4:4" customFormat="1" x14ac:dyDescent="0.2">
      <c r="D3526" s="11"/>
    </row>
    <row r="3527" spans="4:4" customFormat="1" x14ac:dyDescent="0.2">
      <c r="D3527" s="11"/>
    </row>
  </sheetData>
  <mergeCells count="556">
    <mergeCell ref="C2:F2"/>
    <mergeCell ref="C1:F1"/>
    <mergeCell ref="D4:D5"/>
    <mergeCell ref="F4:F5"/>
    <mergeCell ref="A271:B271"/>
    <mergeCell ref="A269:B269"/>
    <mergeCell ref="A270:B270"/>
    <mergeCell ref="A267:B267"/>
    <mergeCell ref="A268:B268"/>
    <mergeCell ref="A265:B265"/>
    <mergeCell ref="A266:B266"/>
    <mergeCell ref="A263:B263"/>
    <mergeCell ref="A264:B264"/>
    <mergeCell ref="A261:B261"/>
    <mergeCell ref="A262:B262"/>
    <mergeCell ref="A259:B259"/>
    <mergeCell ref="A260:B260"/>
    <mergeCell ref="A257:B257"/>
    <mergeCell ref="A258:B258"/>
    <mergeCell ref="A255:B255"/>
    <mergeCell ref="A256:B256"/>
    <mergeCell ref="A253:B253"/>
    <mergeCell ref="A254:B254"/>
    <mergeCell ref="A251:B251"/>
    <mergeCell ref="A252:B252"/>
    <mergeCell ref="A249:B249"/>
    <mergeCell ref="A250:B250"/>
    <mergeCell ref="A247:B247"/>
    <mergeCell ref="A248:B248"/>
    <mergeCell ref="A245:B245"/>
    <mergeCell ref="A246:B246"/>
    <mergeCell ref="A243:B243"/>
    <mergeCell ref="A244:B244"/>
    <mergeCell ref="A241:B241"/>
    <mergeCell ref="A242:B242"/>
    <mergeCell ref="A239:B239"/>
    <mergeCell ref="A240:B240"/>
    <mergeCell ref="A237:B237"/>
    <mergeCell ref="A238:B238"/>
    <mergeCell ref="A235:B235"/>
    <mergeCell ref="A236:B236"/>
    <mergeCell ref="A233:B233"/>
    <mergeCell ref="A234:B234"/>
    <mergeCell ref="A231:B231"/>
    <mergeCell ref="A232:B232"/>
    <mergeCell ref="A229:B229"/>
    <mergeCell ref="A230:B230"/>
    <mergeCell ref="A227:B227"/>
    <mergeCell ref="A228:B228"/>
    <mergeCell ref="A225:B225"/>
    <mergeCell ref="A226:B226"/>
    <mergeCell ref="A223:B223"/>
    <mergeCell ref="A224:B224"/>
    <mergeCell ref="A221:B221"/>
    <mergeCell ref="A222:B222"/>
    <mergeCell ref="A219:B219"/>
    <mergeCell ref="A220:B220"/>
    <mergeCell ref="A217:B217"/>
    <mergeCell ref="A218:B218"/>
    <mergeCell ref="A215:B215"/>
    <mergeCell ref="A216:B216"/>
    <mergeCell ref="A213:B213"/>
    <mergeCell ref="A214:B214"/>
    <mergeCell ref="A211:B211"/>
    <mergeCell ref="A212:B212"/>
    <mergeCell ref="A209:B209"/>
    <mergeCell ref="A210:B210"/>
    <mergeCell ref="A207:B207"/>
    <mergeCell ref="A208:B208"/>
    <mergeCell ref="A205:B205"/>
    <mergeCell ref="A206:B206"/>
    <mergeCell ref="A203:B203"/>
    <mergeCell ref="A204:B204"/>
    <mergeCell ref="A201:B201"/>
    <mergeCell ref="A202:B202"/>
    <mergeCell ref="A199:B199"/>
    <mergeCell ref="A200:B200"/>
    <mergeCell ref="A197:B197"/>
    <mergeCell ref="A198:B198"/>
    <mergeCell ref="A195:B195"/>
    <mergeCell ref="A196:B196"/>
    <mergeCell ref="A193:B193"/>
    <mergeCell ref="A194:B194"/>
    <mergeCell ref="A191:B191"/>
    <mergeCell ref="A192:B192"/>
    <mergeCell ref="A189:B189"/>
    <mergeCell ref="A190:B190"/>
    <mergeCell ref="A187:B187"/>
    <mergeCell ref="A188:B188"/>
    <mergeCell ref="A185:B185"/>
    <mergeCell ref="A186:B186"/>
    <mergeCell ref="A183:B183"/>
    <mergeCell ref="A184:B184"/>
    <mergeCell ref="A181:B181"/>
    <mergeCell ref="A182:B182"/>
    <mergeCell ref="A179:B179"/>
    <mergeCell ref="A180:B180"/>
    <mergeCell ref="A177:B177"/>
    <mergeCell ref="A178:B178"/>
    <mergeCell ref="A175:B175"/>
    <mergeCell ref="A176:B176"/>
    <mergeCell ref="A173:B173"/>
    <mergeCell ref="A174:B174"/>
    <mergeCell ref="A171:B171"/>
    <mergeCell ref="A172:B172"/>
    <mergeCell ref="A169:B169"/>
    <mergeCell ref="A170:B170"/>
    <mergeCell ref="A167:B167"/>
    <mergeCell ref="A168:B168"/>
    <mergeCell ref="A165:B165"/>
    <mergeCell ref="A166:B166"/>
    <mergeCell ref="A163:B163"/>
    <mergeCell ref="A164:B164"/>
    <mergeCell ref="A161:B161"/>
    <mergeCell ref="A162:B162"/>
    <mergeCell ref="A159:B159"/>
    <mergeCell ref="A160:B160"/>
    <mergeCell ref="A157:B157"/>
    <mergeCell ref="A158:B158"/>
    <mergeCell ref="A155:B155"/>
    <mergeCell ref="A156:B156"/>
    <mergeCell ref="A153:B153"/>
    <mergeCell ref="A154:B154"/>
    <mergeCell ref="A151:B151"/>
    <mergeCell ref="A152:B152"/>
    <mergeCell ref="A149:B149"/>
    <mergeCell ref="A150:B150"/>
    <mergeCell ref="A147:B147"/>
    <mergeCell ref="A148:B148"/>
    <mergeCell ref="A145:B145"/>
    <mergeCell ref="A146:B146"/>
    <mergeCell ref="A143:B143"/>
    <mergeCell ref="A144:B144"/>
    <mergeCell ref="A141:B141"/>
    <mergeCell ref="A142:B142"/>
    <mergeCell ref="A139:B139"/>
    <mergeCell ref="A140:B140"/>
    <mergeCell ref="A137:B137"/>
    <mergeCell ref="A138:B138"/>
    <mergeCell ref="A135:B135"/>
    <mergeCell ref="A136:B136"/>
    <mergeCell ref="A133:B133"/>
    <mergeCell ref="A134:B134"/>
    <mergeCell ref="A131:B131"/>
    <mergeCell ref="A132:B132"/>
    <mergeCell ref="A129:B129"/>
    <mergeCell ref="A130:B130"/>
    <mergeCell ref="A127:B127"/>
    <mergeCell ref="A128:B128"/>
    <mergeCell ref="A125:B125"/>
    <mergeCell ref="A126:B126"/>
    <mergeCell ref="A123:B123"/>
    <mergeCell ref="A124:B124"/>
    <mergeCell ref="A121:B121"/>
    <mergeCell ref="A122:B122"/>
    <mergeCell ref="A119:B119"/>
    <mergeCell ref="A120:B120"/>
    <mergeCell ref="A117:B117"/>
    <mergeCell ref="A118:B118"/>
    <mergeCell ref="A115:B115"/>
    <mergeCell ref="A116:B116"/>
    <mergeCell ref="A113:B113"/>
    <mergeCell ref="A114:B114"/>
    <mergeCell ref="A111:B111"/>
    <mergeCell ref="A112:B112"/>
    <mergeCell ref="A109:B109"/>
    <mergeCell ref="A110:B110"/>
    <mergeCell ref="A107:B107"/>
    <mergeCell ref="A108:B108"/>
    <mergeCell ref="A105:B105"/>
    <mergeCell ref="A106:B106"/>
    <mergeCell ref="A103:B103"/>
    <mergeCell ref="A104:B104"/>
    <mergeCell ref="A101:B101"/>
    <mergeCell ref="A102:B102"/>
    <mergeCell ref="A99:B99"/>
    <mergeCell ref="A100:B100"/>
    <mergeCell ref="A97:B97"/>
    <mergeCell ref="A98:B98"/>
    <mergeCell ref="A95:B95"/>
    <mergeCell ref="A96:B96"/>
    <mergeCell ref="A93:B93"/>
    <mergeCell ref="A94:B94"/>
    <mergeCell ref="A91:B91"/>
    <mergeCell ref="A92:B92"/>
    <mergeCell ref="A89:B89"/>
    <mergeCell ref="A90:B90"/>
    <mergeCell ref="A87:B87"/>
    <mergeCell ref="A88:B88"/>
    <mergeCell ref="A85:B85"/>
    <mergeCell ref="A86:B86"/>
    <mergeCell ref="A83:B83"/>
    <mergeCell ref="A84:B84"/>
    <mergeCell ref="A81:B81"/>
    <mergeCell ref="A82:B82"/>
    <mergeCell ref="A79:B79"/>
    <mergeCell ref="A80:B80"/>
    <mergeCell ref="A77:B77"/>
    <mergeCell ref="A78:B78"/>
    <mergeCell ref="A75:B75"/>
    <mergeCell ref="A76:B76"/>
    <mergeCell ref="A73:B73"/>
    <mergeCell ref="A74:B74"/>
    <mergeCell ref="A71:B71"/>
    <mergeCell ref="A72:B72"/>
    <mergeCell ref="A69:B69"/>
    <mergeCell ref="A70:B70"/>
    <mergeCell ref="A67:B67"/>
    <mergeCell ref="A68:B68"/>
    <mergeCell ref="A65:B65"/>
    <mergeCell ref="A66:B66"/>
    <mergeCell ref="A63:B63"/>
    <mergeCell ref="A64:B64"/>
    <mergeCell ref="A61:B61"/>
    <mergeCell ref="A62:B62"/>
    <mergeCell ref="A43:B43"/>
    <mergeCell ref="A44:B44"/>
    <mergeCell ref="A41:B41"/>
    <mergeCell ref="A42:B42"/>
    <mergeCell ref="A59:B59"/>
    <mergeCell ref="A60:B60"/>
    <mergeCell ref="A57:B57"/>
    <mergeCell ref="A58:B58"/>
    <mergeCell ref="A55:B55"/>
    <mergeCell ref="A56:B56"/>
    <mergeCell ref="A53:B53"/>
    <mergeCell ref="A54:B54"/>
    <mergeCell ref="A51:B51"/>
    <mergeCell ref="A52:B52"/>
    <mergeCell ref="A4:B5"/>
    <mergeCell ref="A6:B6"/>
    <mergeCell ref="A273:B274"/>
    <mergeCell ref="A19:B19"/>
    <mergeCell ref="A20:B20"/>
    <mergeCell ref="A17:B17"/>
    <mergeCell ref="A18:B18"/>
    <mergeCell ref="A15:B15"/>
    <mergeCell ref="A16:B16"/>
    <mergeCell ref="A13:B13"/>
    <mergeCell ref="A14:B14"/>
    <mergeCell ref="A11:B11"/>
    <mergeCell ref="A12:B12"/>
    <mergeCell ref="A29:B29"/>
    <mergeCell ref="A30:B30"/>
    <mergeCell ref="A27:B27"/>
    <mergeCell ref="A28:B28"/>
    <mergeCell ref="A25:B25"/>
    <mergeCell ref="A26:B26"/>
    <mergeCell ref="A23:B23"/>
    <mergeCell ref="A24:B24"/>
    <mergeCell ref="A21:B21"/>
    <mergeCell ref="A22:B22"/>
    <mergeCell ref="A39:B39"/>
    <mergeCell ref="A275:B275"/>
    <mergeCell ref="A276:B276"/>
    <mergeCell ref="F273:F274"/>
    <mergeCell ref="C273:C274"/>
    <mergeCell ref="D273:D274"/>
    <mergeCell ref="A9:B9"/>
    <mergeCell ref="A10:B10"/>
    <mergeCell ref="A7:B7"/>
    <mergeCell ref="A8:B8"/>
    <mergeCell ref="A40:B40"/>
    <mergeCell ref="A37:B37"/>
    <mergeCell ref="A38:B38"/>
    <mergeCell ref="A35:B35"/>
    <mergeCell ref="A36:B36"/>
    <mergeCell ref="A33:B33"/>
    <mergeCell ref="A34:B34"/>
    <mergeCell ref="A31:B31"/>
    <mergeCell ref="A32:B32"/>
    <mergeCell ref="A49:B49"/>
    <mergeCell ref="A50:B50"/>
    <mergeCell ref="A47:B47"/>
    <mergeCell ref="A48:B48"/>
    <mergeCell ref="A45:B45"/>
    <mergeCell ref="A46:B46"/>
    <mergeCell ref="A283:B283"/>
    <mergeCell ref="A284:B284"/>
    <mergeCell ref="A285:B285"/>
    <mergeCell ref="A280:B280"/>
    <mergeCell ref="A281:B281"/>
    <mergeCell ref="A282:B282"/>
    <mergeCell ref="A277:B277"/>
    <mergeCell ref="A278:B278"/>
    <mergeCell ref="A279:B279"/>
    <mergeCell ref="A292:B292"/>
    <mergeCell ref="A293:B293"/>
    <mergeCell ref="A294:B294"/>
    <mergeCell ref="A289:B289"/>
    <mergeCell ref="A290:B290"/>
    <mergeCell ref="A291:B291"/>
    <mergeCell ref="A286:B286"/>
    <mergeCell ref="A287:B287"/>
    <mergeCell ref="A288:B288"/>
    <mergeCell ref="A301:B301"/>
    <mergeCell ref="A302:B302"/>
    <mergeCell ref="A303:B303"/>
    <mergeCell ref="A298:B298"/>
    <mergeCell ref="A299:B299"/>
    <mergeCell ref="A300:B300"/>
    <mergeCell ref="A295:B295"/>
    <mergeCell ref="A296:B296"/>
    <mergeCell ref="A297:B297"/>
    <mergeCell ref="A310:B310"/>
    <mergeCell ref="A311:B311"/>
    <mergeCell ref="A312:B312"/>
    <mergeCell ref="A307:B307"/>
    <mergeCell ref="A308:B308"/>
    <mergeCell ref="A309:B309"/>
    <mergeCell ref="A304:B304"/>
    <mergeCell ref="A305:B305"/>
    <mergeCell ref="A306:B306"/>
    <mergeCell ref="A319:B319"/>
    <mergeCell ref="A320:B320"/>
    <mergeCell ref="A321:B321"/>
    <mergeCell ref="A316:B316"/>
    <mergeCell ref="A317:B317"/>
    <mergeCell ref="A318:B318"/>
    <mergeCell ref="A313:B313"/>
    <mergeCell ref="A314:B314"/>
    <mergeCell ref="A315:B315"/>
    <mergeCell ref="A328:B328"/>
    <mergeCell ref="A329:B329"/>
    <mergeCell ref="A330:B330"/>
    <mergeCell ref="A325:B325"/>
    <mergeCell ref="A326:B326"/>
    <mergeCell ref="A327:B327"/>
    <mergeCell ref="A322:B322"/>
    <mergeCell ref="A323:B323"/>
    <mergeCell ref="A324:B324"/>
    <mergeCell ref="A337:B337"/>
    <mergeCell ref="A338:B338"/>
    <mergeCell ref="A339:B339"/>
    <mergeCell ref="A334:B334"/>
    <mergeCell ref="A335:B335"/>
    <mergeCell ref="A336:B336"/>
    <mergeCell ref="A331:B331"/>
    <mergeCell ref="A332:B332"/>
    <mergeCell ref="A333:B333"/>
    <mergeCell ref="A346:B346"/>
    <mergeCell ref="A347:B347"/>
    <mergeCell ref="A348:B348"/>
    <mergeCell ref="A343:B343"/>
    <mergeCell ref="A344:B344"/>
    <mergeCell ref="A345:B345"/>
    <mergeCell ref="A340:B340"/>
    <mergeCell ref="A341:B341"/>
    <mergeCell ref="A342:B342"/>
    <mergeCell ref="A355:B355"/>
    <mergeCell ref="A356:B356"/>
    <mergeCell ref="A357:B357"/>
    <mergeCell ref="A352:B352"/>
    <mergeCell ref="A353:B353"/>
    <mergeCell ref="A354:B354"/>
    <mergeCell ref="A349:B349"/>
    <mergeCell ref="A350:B350"/>
    <mergeCell ref="A351:B351"/>
    <mergeCell ref="A364:B364"/>
    <mergeCell ref="A365:B365"/>
    <mergeCell ref="A366:B366"/>
    <mergeCell ref="A361:B361"/>
    <mergeCell ref="A362:B362"/>
    <mergeCell ref="A363:B363"/>
    <mergeCell ref="A358:B358"/>
    <mergeCell ref="A359:B359"/>
    <mergeCell ref="A360:B360"/>
    <mergeCell ref="A373:B373"/>
    <mergeCell ref="A374:B374"/>
    <mergeCell ref="A375:B375"/>
    <mergeCell ref="A370:B370"/>
    <mergeCell ref="A371:B371"/>
    <mergeCell ref="A372:B372"/>
    <mergeCell ref="A367:B367"/>
    <mergeCell ref="A368:B368"/>
    <mergeCell ref="A369:B369"/>
    <mergeCell ref="A382:B382"/>
    <mergeCell ref="A383:B383"/>
    <mergeCell ref="A384:B384"/>
    <mergeCell ref="A379:B379"/>
    <mergeCell ref="A380:B380"/>
    <mergeCell ref="A381:B381"/>
    <mergeCell ref="A376:B376"/>
    <mergeCell ref="A377:B377"/>
    <mergeCell ref="A378:B378"/>
    <mergeCell ref="A391:B391"/>
    <mergeCell ref="A392:B392"/>
    <mergeCell ref="A393:B393"/>
    <mergeCell ref="A388:B388"/>
    <mergeCell ref="A389:B389"/>
    <mergeCell ref="A390:B390"/>
    <mergeCell ref="A385:B385"/>
    <mergeCell ref="A386:B386"/>
    <mergeCell ref="A387:B387"/>
    <mergeCell ref="A400:B400"/>
    <mergeCell ref="A401:B401"/>
    <mergeCell ref="A402:B402"/>
    <mergeCell ref="A397:B397"/>
    <mergeCell ref="A398:B398"/>
    <mergeCell ref="A399:B399"/>
    <mergeCell ref="A394:B394"/>
    <mergeCell ref="A395:B395"/>
    <mergeCell ref="A396:B396"/>
    <mergeCell ref="A409:B409"/>
    <mergeCell ref="A410:B410"/>
    <mergeCell ref="A411:B411"/>
    <mergeCell ref="A406:B406"/>
    <mergeCell ref="A407:B407"/>
    <mergeCell ref="A408:B408"/>
    <mergeCell ref="A403:B403"/>
    <mergeCell ref="A404:B404"/>
    <mergeCell ref="A405:B405"/>
    <mergeCell ref="A418:B418"/>
    <mergeCell ref="A419:B419"/>
    <mergeCell ref="A420:B420"/>
    <mergeCell ref="A415:B415"/>
    <mergeCell ref="A416:B416"/>
    <mergeCell ref="A417:B417"/>
    <mergeCell ref="A412:B412"/>
    <mergeCell ref="A413:B413"/>
    <mergeCell ref="A414:B414"/>
    <mergeCell ref="A427:B427"/>
    <mergeCell ref="A428:B428"/>
    <mergeCell ref="A429:B429"/>
    <mergeCell ref="A424:B424"/>
    <mergeCell ref="A425:B425"/>
    <mergeCell ref="A426:B426"/>
    <mergeCell ref="A421:B421"/>
    <mergeCell ref="A422:B422"/>
    <mergeCell ref="A423:B423"/>
    <mergeCell ref="A436:B436"/>
    <mergeCell ref="A437:B437"/>
    <mergeCell ref="A438:B438"/>
    <mergeCell ref="A433:B433"/>
    <mergeCell ref="A434:B434"/>
    <mergeCell ref="A435:B435"/>
    <mergeCell ref="A430:B430"/>
    <mergeCell ref="A431:B431"/>
    <mergeCell ref="A432:B432"/>
    <mergeCell ref="A445:B445"/>
    <mergeCell ref="A446:B446"/>
    <mergeCell ref="A447:B447"/>
    <mergeCell ref="A442:B442"/>
    <mergeCell ref="A443:B443"/>
    <mergeCell ref="A444:B444"/>
    <mergeCell ref="A439:B439"/>
    <mergeCell ref="A440:B440"/>
    <mergeCell ref="A441:B441"/>
    <mergeCell ref="A454:B454"/>
    <mergeCell ref="A455:B455"/>
    <mergeCell ref="A456:B456"/>
    <mergeCell ref="A451:B451"/>
    <mergeCell ref="A452:B452"/>
    <mergeCell ref="A453:B453"/>
    <mergeCell ref="A448:B448"/>
    <mergeCell ref="A449:B449"/>
    <mergeCell ref="A450:B450"/>
    <mergeCell ref="A463:B463"/>
    <mergeCell ref="A464:B464"/>
    <mergeCell ref="A465:B465"/>
    <mergeCell ref="A460:B460"/>
    <mergeCell ref="A461:B461"/>
    <mergeCell ref="A462:B462"/>
    <mergeCell ref="A457:B457"/>
    <mergeCell ref="A458:B458"/>
    <mergeCell ref="A459:B459"/>
    <mergeCell ref="A472:B472"/>
    <mergeCell ref="A473:B473"/>
    <mergeCell ref="A474:B474"/>
    <mergeCell ref="A469:B469"/>
    <mergeCell ref="A470:B470"/>
    <mergeCell ref="A471:B471"/>
    <mergeCell ref="A466:B466"/>
    <mergeCell ref="A467:B467"/>
    <mergeCell ref="A468:B468"/>
    <mergeCell ref="A481:B481"/>
    <mergeCell ref="A482:B482"/>
    <mergeCell ref="A483:B483"/>
    <mergeCell ref="A478:B478"/>
    <mergeCell ref="A479:B479"/>
    <mergeCell ref="A480:B480"/>
    <mergeCell ref="A475:B475"/>
    <mergeCell ref="A476:B476"/>
    <mergeCell ref="A477:B477"/>
    <mergeCell ref="A490:B490"/>
    <mergeCell ref="A491:B491"/>
    <mergeCell ref="A492:B492"/>
    <mergeCell ref="A487:B487"/>
    <mergeCell ref="A488:B488"/>
    <mergeCell ref="A489:B489"/>
    <mergeCell ref="A484:B484"/>
    <mergeCell ref="A485:B485"/>
    <mergeCell ref="A486:B486"/>
    <mergeCell ref="A499:B499"/>
    <mergeCell ref="A500:B500"/>
    <mergeCell ref="A501:B501"/>
    <mergeCell ref="A496:B496"/>
    <mergeCell ref="A497:B497"/>
    <mergeCell ref="A498:B498"/>
    <mergeCell ref="A493:B493"/>
    <mergeCell ref="A494:B494"/>
    <mergeCell ref="A495:B495"/>
    <mergeCell ref="A508:B508"/>
    <mergeCell ref="A509:B509"/>
    <mergeCell ref="A510:B510"/>
    <mergeCell ref="A505:B505"/>
    <mergeCell ref="A506:B506"/>
    <mergeCell ref="A507:B507"/>
    <mergeCell ref="A502:B502"/>
    <mergeCell ref="A503:B503"/>
    <mergeCell ref="A504:B504"/>
    <mergeCell ref="A517:B517"/>
    <mergeCell ref="A518:B518"/>
    <mergeCell ref="A519:B519"/>
    <mergeCell ref="A514:B514"/>
    <mergeCell ref="A515:B515"/>
    <mergeCell ref="A516:B516"/>
    <mergeCell ref="A511:B511"/>
    <mergeCell ref="A512:B512"/>
    <mergeCell ref="A513:B513"/>
    <mergeCell ref="A526:B526"/>
    <mergeCell ref="A527:B527"/>
    <mergeCell ref="A528:B528"/>
    <mergeCell ref="A523:B523"/>
    <mergeCell ref="A524:B524"/>
    <mergeCell ref="A525:B525"/>
    <mergeCell ref="A520:B520"/>
    <mergeCell ref="A521:B521"/>
    <mergeCell ref="A522:B522"/>
    <mergeCell ref="A535:B535"/>
    <mergeCell ref="A536:B536"/>
    <mergeCell ref="A537:B537"/>
    <mergeCell ref="A532:B532"/>
    <mergeCell ref="A533:B533"/>
    <mergeCell ref="A534:B534"/>
    <mergeCell ref="A529:B529"/>
    <mergeCell ref="A530:B530"/>
    <mergeCell ref="A531:B531"/>
    <mergeCell ref="A544:B544"/>
    <mergeCell ref="A545:B545"/>
    <mergeCell ref="A546:B546"/>
    <mergeCell ref="A541:B541"/>
    <mergeCell ref="A542:B542"/>
    <mergeCell ref="A543:B543"/>
    <mergeCell ref="A538:B538"/>
    <mergeCell ref="A539:B539"/>
    <mergeCell ref="A540:B540"/>
    <mergeCell ref="A553:B553"/>
    <mergeCell ref="A554:B554"/>
    <mergeCell ref="A555:B555"/>
    <mergeCell ref="A550:B550"/>
    <mergeCell ref="A551:B551"/>
    <mergeCell ref="A552:B552"/>
    <mergeCell ref="A547:B547"/>
    <mergeCell ref="A548:B548"/>
    <mergeCell ref="A549:B549"/>
  </mergeCells>
  <pageMargins left="0.7" right="0.7" top="0.75" bottom="0.75" header="0.3" footer="0.3"/>
  <pageSetup paperSize="9" orientation="portrait" r:id="rId1"/>
  <headerFooter>
    <oddFooter>&amp;C&amp;P/&amp;N.oldal</oddFooter>
  </headerFooter>
  <ignoredErrors>
    <ignoredError sqref="A92:A12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tabSelected="1" view="pageBreakPreview" topLeftCell="A464" zoomScaleNormal="100" zoomScaleSheetLayoutView="100" workbookViewId="0">
      <selection activeCell="A496" sqref="A496:XFD555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23" customWidth="1"/>
    <col min="5" max="7" width="8.88671875" hidden="1" customWidth="1"/>
    <col min="9" max="10" width="0" hidden="1" customWidth="1"/>
    <col min="14" max="14" width="8.88671875" customWidth="1"/>
  </cols>
  <sheetData>
    <row r="1" spans="1:15" ht="15" customHeight="1" x14ac:dyDescent="0.2">
      <c r="D1" s="233" t="s">
        <v>871</v>
      </c>
      <c r="E1" s="233"/>
      <c r="F1" s="233"/>
      <c r="G1" s="233"/>
      <c r="H1" s="233"/>
    </row>
    <row r="2" spans="1:15" x14ac:dyDescent="0.2">
      <c r="C2" s="229" t="str">
        <f>családseg.!C2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872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122"/>
      <c r="F5" s="210" t="s">
        <v>512</v>
      </c>
      <c r="G5" s="210" t="s">
        <v>856</v>
      </c>
      <c r="H5" s="210" t="s">
        <v>862</v>
      </c>
      <c r="I5" s="230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30" customHeight="1" x14ac:dyDescent="0.2">
      <c r="A6" s="214"/>
      <c r="B6" s="220"/>
      <c r="C6" s="212"/>
      <c r="D6" s="210"/>
      <c r="E6" s="122"/>
      <c r="F6" s="210"/>
      <c r="G6" s="210"/>
      <c r="H6" s="210"/>
      <c r="I6" s="231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124" t="s">
        <v>4</v>
      </c>
      <c r="D7" s="125" t="s">
        <v>5</v>
      </c>
      <c r="E7" s="125"/>
      <c r="F7" s="142" t="s">
        <v>513</v>
      </c>
      <c r="G7" s="142" t="s">
        <v>857</v>
      </c>
      <c r="H7" s="142" t="s">
        <v>858</v>
      </c>
      <c r="I7" s="151" t="s">
        <v>866</v>
      </c>
      <c r="J7" s="151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77">
        <f>igazgatás!F8+adók!F8+temető!F8+rendezvények!F8+'téli közf.'!F8+hosszúi.közf.!F8+'út üzemelt.'!F8+közvilágítás!F8+zöldterület!F8+'város-község'!F8+könyvtár!F8+közművelődés!F8+gyermekjólét!F8+családtámogatás!F8+családseg.!F8+'Önkorm elsz.'!F8</f>
        <v>7979</v>
      </c>
      <c r="G8" s="77">
        <f>igazgatás!G8+adók!G8+temető!G8+rendezvények!G8+'téli közf.'!G8+hosszúi.közf.!G8+'út üzemelt.'!G8+közvilágítás!G8+zöldterület!G8+'város-község'!G8+könyvtár!G8+közművelődés!G8+gyermekjólét!G8+családtámogatás!G8+családseg.!G8+'Önkorm elsz.'!G8</f>
        <v>425</v>
      </c>
      <c r="H8" s="77">
        <f>igazgatás!H8+adók!H8+temető!H8+rendezvények!H8+'téli közf.'!H8+hosszúi.közf.!H8+'út üzemelt.'!H8+közvilágítás!H8+zöldterület!H8+'város-község'!H8+könyvtár!H8+közművelődés!H8+gyermekjólét!H8+családtámogatás!H8+családseg.!H8+'Önkorm elsz.'!H8</f>
        <v>8404</v>
      </c>
      <c r="I8" s="77">
        <f>igazgatás!I8+adók!I8+temető!I8+rendezvények!I8+'téli közf.'!I8+hosszúi.közf.!I8+'út üzemelt.'!I8+közvilágítás!I8+zöldterület!I8+'város-község'!I8+könyvtár!I8+közművelődés!I8+gyermekjólét!I8+családtámogatás!I8+családseg.!I8+'Önkorm elsz.'!I8</f>
        <v>8404</v>
      </c>
      <c r="J8" s="153">
        <f t="shared" ref="J8:J71" si="0">IF(H8=0," ",I8/H8)</f>
        <v>1</v>
      </c>
      <c r="K8" s="77">
        <f>igazgatás!K8+adók!K8+temető!K8+rendezvények!K8+'téli közf.'!K8+hosszúi.közf.!K8+'út üzemelt.'!K8+közvilágítás!K8+zöldterület!K8+'város-község'!K8+könyvtár!K8+közművelődés!K8+gyermekjólét!K8+családtámogatás!K8+családseg.!K8+'Önkorm elsz.'!K8</f>
        <v>8126</v>
      </c>
      <c r="L8" s="77">
        <f>igazgatás!L8+adók!L8+temető!L8+rendezvények!L8+'téli közf.'!L8+hosszúi.közf.!L8+'út üzemelt.'!L8+közvilágítás!L8+zöldterület!L8+'város-község'!L8+könyvtár!L8+közművelődés!L8+gyermekjólét!L8+családtámogatás!L8+családseg.!L8+'Önkorm elsz.'!L8</f>
        <v>0</v>
      </c>
      <c r="M8" s="77">
        <f>igazgatás!M8+adók!M8+temető!M8+rendezvények!M8+'téli közf.'!M8+hosszúi.közf.!M8+'út üzemelt.'!M8+közvilágítás!M8+zöldterület!M8+'város-község'!M8+könyvtár!M8+közművelődés!M8+gyermekjólét!M8+családtámogatás!M8+családseg.!M8+'Önkorm elsz.'!M8</f>
        <v>8126</v>
      </c>
      <c r="N8" s="77">
        <f>igazgatás!N8+adók!N8+temető!N8+rendezvények!N8+'téli közf.'!N8+hosszúi.közf.!N8+'út üzemelt.'!N8+közvilágítás!N8+zöldterület!N8+'város-község'!N8+könyvtár!N8+közművelődés!N8+gyermekjólét!N8+családtámogatás!N8+családseg.!N8+'Önkorm elsz.'!N8</f>
        <v>6195</v>
      </c>
      <c r="O8" s="153">
        <f t="shared" ref="O8" si="1">IF(M8=0," ",N8/M8)</f>
        <v>0.76236770858971203</v>
      </c>
    </row>
    <row r="9" spans="1:15" ht="25.5" x14ac:dyDescent="0.2">
      <c r="A9" s="215" t="s">
        <v>9</v>
      </c>
      <c r="B9" s="216"/>
      <c r="C9" s="3" t="s">
        <v>10</v>
      </c>
      <c r="D9" s="14" t="s">
        <v>11</v>
      </c>
      <c r="E9" s="14"/>
      <c r="F9" s="77">
        <f>igazgatás!F9+adók!F9+temető!F9+rendezvények!F9+'téli közf.'!F9+hosszúi.közf.!F9+'út üzemelt.'!F9+közvilágítás!F9+zöldterület!F9+'város-község'!F9+könyvtár!F9+közművelődés!F9+gyermekjólét!F9+családtámogatás!F9+családseg.!F9+'Önkorm elsz.'!F9</f>
        <v>0</v>
      </c>
      <c r="G9" s="77">
        <f>igazgatás!G9+adók!G9+temető!G9+rendezvények!G9+'téli közf.'!G9+hosszúi.közf.!G9+'út üzemelt.'!G9+közvilágítás!G9+zöldterület!G9+'város-község'!G9+könyvtár!G9+közművelődés!G9+gyermekjólét!G9+családtámogatás!G9+családseg.!G9+'Önkorm elsz.'!G9</f>
        <v>0</v>
      </c>
      <c r="H9" s="77">
        <f>igazgatás!H9+adók!H9+temető!H9+rendezvények!H9+'téli közf.'!H9+hosszúi.közf.!H9+'út üzemelt.'!H9+közvilágítás!H9+zöldterület!H9+'város-község'!H9+könyvtár!H9+közművelődés!H9+gyermekjólét!H9+családtámogatás!H9+családseg.!H9+'Önkorm elsz.'!H9</f>
        <v>0</v>
      </c>
      <c r="I9" s="77">
        <f>igazgatás!I9+adók!I9+temető!I9+rendezvények!I9+'téli közf.'!I9+hosszúi.közf.!I9+'út üzemelt.'!I9+közvilágítás!I9+zöldterület!I9+'város-község'!I9+könyvtár!I9+közművelődés!I9+gyermekjólét!I9+családtámogatás!I9+családseg.!I9+'Önkorm elsz.'!I9</f>
        <v>0</v>
      </c>
      <c r="J9" s="153" t="str">
        <f t="shared" si="0"/>
        <v xml:space="preserve"> </v>
      </c>
      <c r="K9" s="77">
        <f>igazgatás!K9+adók!K9+temető!K9+rendezvények!K9+'téli közf.'!K9+hosszúi.közf.!K9+'út üzemelt.'!K9+közvilágítás!K9+zöldterület!K9+'város-község'!K9+könyvtár!K9+közművelődés!K9+gyermekjólét!K9+családtámogatás!K9+családseg.!K9+'Önkorm elsz.'!K9</f>
        <v>0</v>
      </c>
      <c r="L9" s="77">
        <f>igazgatás!L9+adók!L9+temető!L9+rendezvények!L9+'téli közf.'!L9+hosszúi.közf.!L9+'út üzemelt.'!L9+közvilágítás!L9+zöldterület!L9+'város-község'!L9+könyvtár!L9+közművelődés!L9+gyermekjólét!L9+családtámogatás!L9+családseg.!L9+'Önkorm elsz.'!L9</f>
        <v>0</v>
      </c>
      <c r="M9" s="77">
        <f>igazgatás!M9+adók!M9+temető!M9+rendezvények!M9+'téli közf.'!M9+hosszúi.közf.!M9+'út üzemelt.'!M9+közvilágítás!M9+zöldterület!M9+'város-község'!M9+könyvtár!M9+közművelődés!M9+gyermekjólét!M9+családtámogatás!M9+családseg.!M9+'Önkorm elsz.'!M9</f>
        <v>0</v>
      </c>
      <c r="N9" s="77">
        <f>igazgatás!N9+adók!N9+temető!N9+rendezvények!N9+'téli közf.'!N9+hosszúi.közf.!N9+'út üzemelt.'!N9+közvilágítás!N9+zöldterület!N9+'város-község'!N9+könyvtár!N9+közművelődés!N9+gyermekjólét!N9+családtámogatás!N9+családseg.!N9+'Önkorm elsz.'!N9</f>
        <v>0</v>
      </c>
      <c r="O9" s="153" t="str">
        <f t="shared" ref="O9:O72" si="2">IF(M9=0," ",N9/M9)</f>
        <v xml:space="preserve"> </v>
      </c>
    </row>
    <row r="10" spans="1:15" ht="25.5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>
        <f>igazgatás!F10+adók!F10+temető!F10+rendezvények!F10+'téli közf.'!F10+hosszúi.közf.!F10+'út üzemelt.'!F10+közvilágítás!F10+zöldterület!F10+'város-község'!F10+könyvtár!F10+közművelődés!F10+gyermekjólét!F10+családtámogatás!F10+családseg.!F10+'Önkorm elsz.'!F10</f>
        <v>1413</v>
      </c>
      <c r="G10" s="77">
        <f>igazgatás!G10+adók!G10+temető!G10+rendezvények!G10+'téli közf.'!G10+hosszúi.közf.!G10+'út üzemelt.'!G10+közvilágítás!G10+zöldterület!G10+'város-község'!G10+könyvtár!G10+közművelődés!G10+gyermekjólét!G10+családtámogatás!G10+családseg.!G10+'Önkorm elsz.'!G10</f>
        <v>443</v>
      </c>
      <c r="H10" s="77">
        <f>igazgatás!H10+adók!H10+temető!H10+rendezvények!H10+'téli közf.'!H10+hosszúi.közf.!H10+'út üzemelt.'!H10+közvilágítás!H10+zöldterület!H10+'város-község'!H10+könyvtár!H10+közművelődés!H10+gyermekjólét!H10+családtámogatás!H10+családseg.!H10+'Önkorm elsz.'!H10</f>
        <v>1856</v>
      </c>
      <c r="I10" s="77">
        <f>igazgatás!I10+adók!I10+temető!I10+rendezvények!I10+'téli közf.'!I10+hosszúi.közf.!I10+'út üzemelt.'!I10+közvilágítás!I10+zöldterület!I10+'város-község'!I10+könyvtár!I10+közművelődés!I10+gyermekjólét!I10+családtámogatás!I10+családseg.!I10+'Önkorm elsz.'!I10</f>
        <v>1856</v>
      </c>
      <c r="J10" s="153">
        <f t="shared" si="0"/>
        <v>1</v>
      </c>
      <c r="K10" s="77">
        <f>igazgatás!K10+adók!K10+temető!K10+rendezvények!K10+'téli közf.'!K10+hosszúi.közf.!K10+'út üzemelt.'!K10+közvilágítás!K10+zöldterület!K10+'város-község'!K10+könyvtár!K10+közművelődés!K10+gyermekjólét!K10+családtámogatás!K10+családseg.!K10+'Önkorm elsz.'!K10</f>
        <v>1940</v>
      </c>
      <c r="L10" s="77">
        <f>igazgatás!L10+adók!L10+temető!L10+rendezvények!L10+'téli közf.'!L10+hosszúi.közf.!L10+'út üzemelt.'!L10+közvilágítás!L10+zöldterület!L10+'város-község'!L10+könyvtár!L10+közművelődés!L10+gyermekjólét!L10+családtámogatás!L10+családseg.!L10+'Önkorm elsz.'!L10</f>
        <v>0</v>
      </c>
      <c r="M10" s="77">
        <f>igazgatás!M10+adók!M10+temető!M10+rendezvények!M10+'téli közf.'!M10+hosszúi.közf.!M10+'út üzemelt.'!M10+közvilágítás!M10+zöldterület!M10+'város-község'!M10+könyvtár!M10+közművelődés!M10+gyermekjólét!M10+családtámogatás!M10+családseg.!M10+'Önkorm elsz.'!M10</f>
        <v>1940</v>
      </c>
      <c r="N10" s="77">
        <f>igazgatás!N10+adók!N10+temető!N10+rendezvények!N10+'téli közf.'!N10+hosszúi.közf.!N10+'út üzemelt.'!N10+közvilágítás!N10+zöldterület!N10+'város-község'!N10+könyvtár!N10+közművelődés!N10+gyermekjólét!N10+családtámogatás!N10+családseg.!N10+'Önkorm elsz.'!N10</f>
        <v>1752</v>
      </c>
      <c r="O10" s="153">
        <f t="shared" si="2"/>
        <v>0.90309278350515465</v>
      </c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>
        <f>igazgatás!F11+adók!F11+temető!F11+rendezvények!F11+'téli közf.'!F11+hosszúi.közf.!F11+'út üzemelt.'!F11+közvilágítás!F11+zöldterület!F11+'város-község'!F11+könyvtár!F11+közművelődés!F11+gyermekjólét!F11+családtámogatás!F11+családseg.!F11+'Önkorm elsz.'!F11</f>
        <v>560</v>
      </c>
      <c r="G11" s="77">
        <f>igazgatás!G11+adók!G11+temető!G11+rendezvények!G11+'téli közf.'!G11+hosszúi.közf.!G11+'út üzemelt.'!G11+közvilágítás!G11+zöldterület!G11+'város-község'!G11+könyvtár!G11+közművelődés!G11+gyermekjólét!G11+családtámogatás!G11+családseg.!G11+'Önkorm elsz.'!G11</f>
        <v>0</v>
      </c>
      <c r="H11" s="77">
        <f>igazgatás!H11+adók!H11+temető!H11+rendezvények!H11+'téli közf.'!H11+hosszúi.közf.!H11+'út üzemelt.'!H11+közvilágítás!H11+zöldterület!H11+'város-község'!H11+könyvtár!H11+közművelődés!H11+gyermekjólét!H11+családtámogatás!H11+családseg.!H11+'Önkorm elsz.'!H11</f>
        <v>560</v>
      </c>
      <c r="I11" s="77">
        <f>igazgatás!I11+adók!I11+temető!I11+rendezvények!I11+'téli közf.'!I11+hosszúi.közf.!I11+'út üzemelt.'!I11+közvilágítás!I11+zöldterület!I11+'város-község'!I11+könyvtár!I11+közművelődés!I11+gyermekjólét!I11+családtámogatás!I11+családseg.!I11+'Önkorm elsz.'!I11</f>
        <v>560</v>
      </c>
      <c r="J11" s="153">
        <f t="shared" si="0"/>
        <v>1</v>
      </c>
      <c r="K11" s="77">
        <f>igazgatás!K11+adók!K11+temető!K11+rendezvények!K11+'téli közf.'!K11+hosszúi.közf.!K11+'út üzemelt.'!K11+közvilágítás!K11+zöldterület!K11+'város-község'!K11+könyvtár!K11+közművelődés!K11+gyermekjólét!K11+családtámogatás!K11+családseg.!K11+'Önkorm elsz.'!K11</f>
        <v>1200</v>
      </c>
      <c r="L11" s="77">
        <f>igazgatás!L11+adók!L11+temető!L11+rendezvények!L11+'téli közf.'!L11+hosszúi.közf.!L11+'út üzemelt.'!L11+közvilágítás!L11+zöldterület!L11+'város-község'!L11+könyvtár!L11+közművelődés!L11+gyermekjólét!L11+családtámogatás!L11+családseg.!L11+'Önkorm elsz.'!L11</f>
        <v>0</v>
      </c>
      <c r="M11" s="77">
        <f>igazgatás!M11+adók!M11+temető!M11+rendezvények!M11+'téli közf.'!M11+hosszúi.közf.!M11+'út üzemelt.'!M11+közvilágítás!M11+zöldterület!M11+'város-község'!M11+könyvtár!M11+közművelődés!M11+gyermekjólét!M11+családtámogatás!M11+családseg.!M11+'Önkorm elsz.'!M11</f>
        <v>1200</v>
      </c>
      <c r="N11" s="77">
        <f>igazgatás!N11+adók!N11+temető!N11+rendezvények!N11+'téli közf.'!N11+hosszúi.közf.!N11+'út üzemelt.'!N11+közvilágítás!N11+zöldterület!N11+'város-község'!N11+könyvtár!N11+közművelődés!N11+gyermekjólét!N11+családtámogatás!N11+családseg.!N11+'Önkorm elsz.'!N11</f>
        <v>912</v>
      </c>
      <c r="O11" s="153">
        <f t="shared" si="2"/>
        <v>0.76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>
        <f>igazgatás!F12+adók!F12+temető!F12+rendezvények!F12+'téli közf.'!F12+hosszúi.közf.!F12+'út üzemelt.'!F12+közvilágítás!F12+zöldterület!F12+'város-község'!F12+könyvtár!F12+közművelődés!F12+gyermekjólét!F12+családtámogatás!F12+családseg.!F12+'Önkorm elsz.'!F12</f>
        <v>23</v>
      </c>
      <c r="G12" s="77">
        <f>igazgatás!G12+adók!G12+temető!G12+rendezvények!G12+'téli közf.'!G12+hosszúi.közf.!G12+'út üzemelt.'!G12+közvilágítás!G12+zöldterület!G12+'város-község'!G12+könyvtár!G12+közművelődés!G12+gyermekjólét!G12+családtámogatás!G12+családseg.!G12+'Önkorm elsz.'!G12</f>
        <v>40</v>
      </c>
      <c r="H12" s="77">
        <f>igazgatás!H12+adók!H12+temető!H12+rendezvények!H12+'téli közf.'!H12+hosszúi.közf.!H12+'út üzemelt.'!H12+közvilágítás!H12+zöldterület!H12+'város-község'!H12+könyvtár!H12+közművelődés!H12+gyermekjólét!H12+családtámogatás!H12+családseg.!H12+'Önkorm elsz.'!H12</f>
        <v>63</v>
      </c>
      <c r="I12" s="77">
        <f>igazgatás!I12+adók!I12+temető!I12+rendezvények!I12+'téli közf.'!I12+hosszúi.közf.!I12+'út üzemelt.'!I12+közvilágítás!I12+zöldterület!I12+'város-község'!I12+könyvtár!I12+közművelődés!I12+gyermekjólét!I12+családtámogatás!I12+családseg.!I12+'Önkorm elsz.'!I12</f>
        <v>63</v>
      </c>
      <c r="J12" s="153">
        <f t="shared" si="0"/>
        <v>1</v>
      </c>
      <c r="K12" s="77">
        <f>igazgatás!K12+adók!K12+temető!K12+rendezvények!K12+'téli közf.'!K12+hosszúi.közf.!K12+'út üzemelt.'!K12+közvilágítás!K12+zöldterület!K12+'város-község'!K12+könyvtár!K12+közművelődés!K12+gyermekjólét!K12+családtámogatás!K12+családseg.!K12+'Önkorm elsz.'!K12</f>
        <v>0</v>
      </c>
      <c r="L12" s="77">
        <f>igazgatás!L12+adók!L12+temető!L12+rendezvények!L12+'téli közf.'!L12+hosszúi.közf.!L12+'út üzemelt.'!L12+közvilágítás!L12+zöldterület!L12+'város-község'!L12+könyvtár!L12+közművelődés!L12+gyermekjólét!L12+családtámogatás!L12+családseg.!L12+'Önkorm elsz.'!L12</f>
        <v>0</v>
      </c>
      <c r="M12" s="77">
        <f>igazgatás!M12+adók!M12+temető!M12+rendezvények!M12+'téli közf.'!M12+hosszúi.közf.!M12+'út üzemelt.'!M12+közvilágítás!M12+zöldterület!M12+'város-község'!M12+könyvtár!M12+közművelődés!M12+gyermekjólét!M12+családtámogatás!M12+családseg.!M12+'Önkorm elsz.'!M12</f>
        <v>0</v>
      </c>
      <c r="N12" s="77">
        <f>igazgatás!N12+adók!N12+temető!N12+rendezvények!N12+'téli közf.'!N12+hosszúi.közf.!N12+'út üzemelt.'!N12+közvilágítás!N12+zöldterület!N12+'város-község'!N12+könyvtár!N12+közművelődés!N12+gyermekjólét!N12+családtámogatás!N12+családseg.!N12+'Önkorm elsz.'!N12</f>
        <v>0</v>
      </c>
      <c r="O12" s="153" t="str">
        <f t="shared" si="2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>
        <f>igazgatás!F13+adók!F13+temető!F13+rendezvények!F13+'téli közf.'!F13+hosszúi.közf.!F13+'út üzemelt.'!F13+közvilágítás!F13+zöldterület!F13+'város-község'!F13+könyvtár!F13+közművelődés!F13+gyermekjólét!F13+családtámogatás!F13+családseg.!F13+'Önkorm elsz.'!F13</f>
        <v>0</v>
      </c>
      <c r="G13" s="77">
        <f>igazgatás!G13+adók!G13+temető!G13+rendezvények!G13+'téli közf.'!G13+hosszúi.közf.!G13+'út üzemelt.'!G13+közvilágítás!G13+zöldterület!G13+'város-község'!G13+könyvtár!G13+közművelődés!G13+gyermekjólét!G13+családtámogatás!G13+családseg.!G13+'Önkorm elsz.'!G13</f>
        <v>515</v>
      </c>
      <c r="H13" s="77">
        <f>igazgatás!H13+adók!H13+temető!H13+rendezvények!H13+'téli közf.'!H13+hosszúi.közf.!H13+'út üzemelt.'!H13+közvilágítás!H13+zöldterület!H13+'város-község'!H13+könyvtár!H13+közművelődés!H13+gyermekjólét!H13+családtámogatás!H13+családseg.!H13+'Önkorm elsz.'!H13</f>
        <v>515</v>
      </c>
      <c r="I13" s="77">
        <f>igazgatás!I13+adók!I13+temető!I13+rendezvények!I13+'téli közf.'!I13+hosszúi.közf.!I13+'út üzemelt.'!I13+közvilágítás!I13+zöldterület!I13+'város-község'!I13+könyvtár!I13+közművelődés!I13+gyermekjólét!I13+családtámogatás!I13+családseg.!I13+'Önkorm elsz.'!I13</f>
        <v>515</v>
      </c>
      <c r="J13" s="153">
        <f t="shared" si="0"/>
        <v>1</v>
      </c>
      <c r="K13" s="77">
        <f>igazgatás!K13+adók!K13+temető!K13+rendezvények!K13+'téli közf.'!K13+hosszúi.közf.!K13+'út üzemelt.'!K13+közvilágítás!K13+zöldterület!K13+'város-község'!K13+könyvtár!K13+közművelődés!K13+gyermekjólét!K13+családtámogatás!K13+családseg.!K13+'Önkorm elsz.'!K13</f>
        <v>0</v>
      </c>
      <c r="L13" s="77">
        <f>igazgatás!L13+adók!L13+temető!L13+rendezvények!L13+'téli közf.'!L13+hosszúi.közf.!L13+'út üzemelt.'!L13+közvilágítás!L13+zöldterület!L13+'város-község'!L13+könyvtár!L13+közművelődés!L13+gyermekjólét!L13+családtámogatás!L13+családseg.!L13+'Önkorm elsz.'!L13</f>
        <v>0</v>
      </c>
      <c r="M13" s="77">
        <f>igazgatás!M13+adók!M13+temető!M13+rendezvények!M13+'téli közf.'!M13+hosszúi.közf.!M13+'út üzemelt.'!M13+közvilágítás!M13+zöldterület!M13+'város-község'!M13+könyvtár!M13+közművelődés!M13+gyermekjólét!M13+családtámogatás!M13+családseg.!M13+'Önkorm elsz.'!M13</f>
        <v>0</v>
      </c>
      <c r="N13" s="77">
        <f>igazgatás!N13+adók!N13+temető!N13+rendezvények!N13+'téli közf.'!N13+hosszúi.közf.!N13+'út üzemelt.'!N13+közvilágítás!N13+zöldterület!N13+'város-község'!N13+könyvtár!N13+közművelődés!N13+gyermekjólét!N13+családtámogatás!N13+családseg.!N13+'Önkorm elsz.'!N13</f>
        <v>0</v>
      </c>
      <c r="O13" s="153" t="str">
        <f t="shared" si="2"/>
        <v xml:space="preserve"> </v>
      </c>
    </row>
    <row r="14" spans="1:15" s="91" customFormat="1" ht="15.75" x14ac:dyDescent="0.25">
      <c r="A14" s="217" t="s">
        <v>24</v>
      </c>
      <c r="B14" s="218"/>
      <c r="C14" s="4" t="s">
        <v>25</v>
      </c>
      <c r="D14" s="15" t="s">
        <v>26</v>
      </c>
      <c r="E14" s="15"/>
      <c r="F14" s="78">
        <f>igazgatás!F14+adók!F14+temető!F14+rendezvények!F14+'téli közf.'!F14+hosszúi.közf.!F14+'út üzemelt.'!F14+közvilágítás!F14+zöldterület!F14+'város-község'!F14+könyvtár!F14+közművelődés!F14+gyermekjólét!F14+családtámogatás!F14+családseg.!F14+'Önkorm elsz.'!F14</f>
        <v>9975</v>
      </c>
      <c r="G14" s="78">
        <f>igazgatás!G14+adók!G14+temető!G14+rendezvények!G14+'téli közf.'!G14+hosszúi.közf.!G14+'út üzemelt.'!G14+közvilágítás!G14+zöldterület!G14+'város-község'!G14+könyvtár!G14+közművelődés!G14+gyermekjólét!G14+családtámogatás!G14+családseg.!G14+'Önkorm elsz.'!G14</f>
        <v>1423</v>
      </c>
      <c r="H14" s="78">
        <f>igazgatás!H14+adók!H14+temető!H14+rendezvények!H14+'téli közf.'!H14+hosszúi.közf.!H14+'út üzemelt.'!H14+közvilágítás!H14+zöldterület!H14+'város-község'!H14+könyvtár!H14+közművelődés!H14+gyermekjólét!H14+családtámogatás!H14+családseg.!H14+'Önkorm elsz.'!H14</f>
        <v>11398</v>
      </c>
      <c r="I14" s="78">
        <f>igazgatás!I14+adók!I14+temető!I14+rendezvények!I14+'téli közf.'!I14+hosszúi.közf.!I14+'út üzemelt.'!I14+közvilágítás!I14+zöldterület!I14+'város-község'!I14+könyvtár!I14+közművelődés!I14+gyermekjólét!I14+családtámogatás!I14+családseg.!I14+'Önkorm elsz.'!I14</f>
        <v>11398</v>
      </c>
      <c r="J14" s="78">
        <f>igazgatás!J14+adók!J14+temető!J14+rendezvények!J14+'téli közf.'!J14+hosszúi.közf.!J14+'út üzemelt.'!J14+közvilágítás!J14+zöldterület!J14+'város-község'!J14+könyvtár!J14+közművelődés!J14+gyermekjólét!J14+családtámogatás!J14+családseg.!J14+'Önkorm elsz.'!J14</f>
        <v>5</v>
      </c>
      <c r="K14" s="78">
        <f>igazgatás!K14+adók!K14+temető!K14+rendezvények!K14+'téli közf.'!K14+hosszúi.közf.!K14+'út üzemelt.'!K14+közvilágítás!K14+zöldterület!K14+'város-község'!K14+könyvtár!K14+közművelődés!K14+gyermekjólét!K14+családtámogatás!K14+családseg.!K14+'Önkorm elsz.'!K14</f>
        <v>11266</v>
      </c>
      <c r="L14" s="78">
        <f>igazgatás!L14+adók!L14+temető!L14+rendezvények!L14+'téli közf.'!L14+hosszúi.közf.!L14+'út üzemelt.'!L14+közvilágítás!L14+zöldterület!L14+'város-község'!L14+könyvtár!L14+közművelődés!L14+gyermekjólét!L14+családtámogatás!L14+családseg.!L14+'Önkorm elsz.'!L14</f>
        <v>0</v>
      </c>
      <c r="M14" s="78">
        <f>igazgatás!M14+adók!M14+temető!M14+rendezvények!M14+'téli közf.'!M14+hosszúi.közf.!M14+'út üzemelt.'!M14+közvilágítás!M14+zöldterület!M14+'város-község'!M14+könyvtár!M14+közművelődés!M14+gyermekjólét!M14+családtámogatás!M14+családseg.!M14+'Önkorm elsz.'!M14</f>
        <v>11266</v>
      </c>
      <c r="N14" s="78">
        <f>SUM(N8:N13)</f>
        <v>8859</v>
      </c>
      <c r="O14" s="170">
        <f t="shared" si="2"/>
        <v>0.78634830463341021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>
        <f>igazgatás!F15+adók!F15+temető!F15+rendezvények!F15+'téli közf.'!F15+hosszúi.közf.!F15+'út üzemelt.'!F15+közvilágítás!F15+zöldterület!F15+'város-község'!F15+könyvtár!F15+közművelődés!F15+gyermekjólét!F15+családtámogatás!F15+családseg.!F15+'Önkorm elsz.'!F15</f>
        <v>0</v>
      </c>
      <c r="G15" s="77">
        <f>igazgatás!G15+adók!G15+temető!G15+rendezvények!G15+'téli közf.'!G15+hosszúi.közf.!G15+'út üzemelt.'!G15+közvilágítás!G15+zöldterület!G15+'város-község'!G15+könyvtár!G15+közművelődés!G15+gyermekjólét!G15+családtámogatás!G15+családseg.!G15+'Önkorm elsz.'!G15</f>
        <v>0</v>
      </c>
      <c r="H15" s="77">
        <f>igazgatás!H15+adók!H15+temető!H15+rendezvények!H15+'téli közf.'!H15+hosszúi.közf.!H15+'út üzemelt.'!H15+közvilágítás!H15+zöldterület!H15+'város-község'!H15+könyvtár!H15+közművelődés!H15+gyermekjólét!H15+családtámogatás!H15+családseg.!H15+'Önkorm elsz.'!H15</f>
        <v>0</v>
      </c>
      <c r="I15" s="77">
        <f>igazgatás!I15+adók!I15+temető!I15+rendezvények!I15+'téli közf.'!I15+hosszúi.közf.!I15+'út üzemelt.'!I15+közvilágítás!I15+zöldterület!I15+'város-község'!I15+könyvtár!I15+közművelődés!I15+gyermekjólét!I15+családtámogatás!I15+családseg.!I15+'Önkorm elsz.'!I15</f>
        <v>0</v>
      </c>
      <c r="J15" s="153" t="str">
        <f t="shared" si="0"/>
        <v xml:space="preserve"> </v>
      </c>
      <c r="K15" s="77">
        <f>igazgatás!K15+adók!K15+temető!K15+rendezvények!K15+'téli közf.'!K15+hosszúi.közf.!K15+'út üzemelt.'!K15+közvilágítás!K15+zöldterület!K15+'város-község'!K15+könyvtár!K15+közművelődés!K15+gyermekjólét!K15+családtámogatás!K15+családseg.!K15+'Önkorm elsz.'!K15</f>
        <v>0</v>
      </c>
      <c r="L15" s="77">
        <f>igazgatás!L15+adók!L15+temető!L15+rendezvények!L15+'téli közf.'!L15+hosszúi.közf.!L15+'út üzemelt.'!L15+közvilágítás!L15+zöldterület!L15+'város-község'!L15+könyvtár!L15+közművelődés!L15+gyermekjólét!L15+családtámogatás!L15+családseg.!L15+'Önkorm elsz.'!L15</f>
        <v>0</v>
      </c>
      <c r="M15" s="77">
        <f>igazgatás!M15+adók!M15+temető!M15+rendezvények!M15+'téli közf.'!M15+hosszúi.közf.!M15+'út üzemelt.'!M15+közvilágítás!M15+zöldterület!M15+'város-község'!M15+könyvtár!M15+közművelődés!M15+gyermekjólét!M15+családtámogatás!M15+családseg.!M15+'Önkorm elsz.'!M15</f>
        <v>0</v>
      </c>
      <c r="N15" s="77">
        <f>igazgatás!N15+adók!N15+temető!N15+rendezvények!N15+'téli közf.'!N15+hosszúi.közf.!N15+'út üzemelt.'!N15+közvilágítás!N15+zöldterület!N15+'város-község'!N15+könyvtár!N15+közművelődés!N15+gyermekjólét!N15+családtámogatás!N15+családseg.!N15+'Önkorm elsz.'!N15</f>
        <v>0</v>
      </c>
      <c r="O15" s="153" t="str">
        <f t="shared" si="2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>
        <f>igazgatás!F16+adók!F16+temető!F16+rendezvények!F16+'téli közf.'!F16+hosszúi.közf.!F16+'út üzemelt.'!F16+közvilágítás!F16+zöldterület!F16+'város-község'!F16+könyvtár!F16+közművelődés!F16+gyermekjólét!F16+családtámogatás!F16+családseg.!F16+'Önkorm elsz.'!F16</f>
        <v>0</v>
      </c>
      <c r="G16" s="77">
        <f>igazgatás!G16+adók!G16+temető!G16+rendezvények!G16+'téli közf.'!G16+hosszúi.közf.!G16+'út üzemelt.'!G16+közvilágítás!G16+zöldterület!G16+'város-község'!G16+könyvtár!G16+közművelődés!G16+gyermekjólét!G16+családtámogatás!G16+családseg.!G16+'Önkorm elsz.'!G16</f>
        <v>0</v>
      </c>
      <c r="H16" s="77">
        <f>igazgatás!H16+adók!H16+temető!H16+rendezvények!H16+'téli közf.'!H16+hosszúi.közf.!H16+'út üzemelt.'!H16+közvilágítás!H16+zöldterület!H16+'város-község'!H16+könyvtár!H16+közművelődés!H16+gyermekjólét!H16+családtámogatás!H16+családseg.!H16+'Önkorm elsz.'!H16</f>
        <v>0</v>
      </c>
      <c r="I16" s="77">
        <f>igazgatás!I16+adók!I16+temető!I16+rendezvények!I16+'téli közf.'!I16+hosszúi.közf.!I16+'út üzemelt.'!I16+közvilágítás!I16+zöldterület!I16+'város-község'!I16+könyvtár!I16+közművelődés!I16+gyermekjólét!I16+családtámogatás!I16+családseg.!I16+'Önkorm elsz.'!I16</f>
        <v>0</v>
      </c>
      <c r="J16" s="153" t="str">
        <f t="shared" si="0"/>
        <v xml:space="preserve"> </v>
      </c>
      <c r="K16" s="77">
        <f>igazgatás!K16+adók!K16+temető!K16+rendezvények!K16+'téli közf.'!K16+hosszúi.közf.!K16+'út üzemelt.'!K16+közvilágítás!K16+zöldterület!K16+'város-község'!K16+könyvtár!K16+közművelődés!K16+gyermekjólét!K16+családtámogatás!K16+családseg.!K16+'Önkorm elsz.'!K16</f>
        <v>0</v>
      </c>
      <c r="L16" s="77">
        <f>igazgatás!L16+adók!L16+temető!L16+rendezvények!L16+'téli közf.'!L16+hosszúi.közf.!L16+'út üzemelt.'!L16+közvilágítás!L16+zöldterület!L16+'város-község'!L16+könyvtár!L16+közművelődés!L16+gyermekjólét!L16+családtámogatás!L16+családseg.!L16+'Önkorm elsz.'!L16</f>
        <v>0</v>
      </c>
      <c r="M16" s="77">
        <f>igazgatás!M16+adók!M16+temető!M16+rendezvények!M16+'téli közf.'!M16+hosszúi.közf.!M16+'út üzemelt.'!M16+közvilágítás!M16+zöldterület!M16+'város-község'!M16+könyvtár!M16+közművelődés!M16+gyermekjólét!M16+családtámogatás!M16+családseg.!M16+'Önkorm elsz.'!M16</f>
        <v>0</v>
      </c>
      <c r="N16" s="77">
        <f>igazgatás!N16+adók!N16+temető!N16+rendezvények!N16+'téli közf.'!N16+hosszúi.közf.!N16+'út üzemelt.'!N16+közvilágítás!N16+zöldterület!N16+'város-község'!N16+könyvtár!N16+közművelődés!N16+gyermekjólét!N16+családtámogatás!N16+családseg.!N16+'Önkorm elsz.'!N16</f>
        <v>0</v>
      </c>
      <c r="O16" s="153" t="str">
        <f t="shared" si="2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igazgatás!F17+adók!F17+temető!F17+rendezvények!F17+'téli közf.'!F17+hosszúi.közf.!F17+'út üzemelt.'!F17+közvilágítás!F17+zöldterület!F17+'város-község'!F17+könyvtár!F17+közművelődés!F17+gyermekjólét!F17+családtámogatás!F17+családseg.!F17+'Önkorm elsz.'!F17</f>
        <v>0</v>
      </c>
      <c r="G17" s="77">
        <f>igazgatás!G17+adók!G17+temető!G17+rendezvények!G17+'téli közf.'!G17+hosszúi.közf.!G17+'út üzemelt.'!G17+közvilágítás!G17+zöldterület!G17+'város-község'!G17+könyvtár!G17+közművelődés!G17+gyermekjólét!G17+családtámogatás!G17+családseg.!G17+'Önkorm elsz.'!G17</f>
        <v>0</v>
      </c>
      <c r="H17" s="77">
        <f>igazgatás!H17+adók!H17+temető!H17+rendezvények!H17+'téli közf.'!H17+hosszúi.közf.!H17+'út üzemelt.'!H17+közvilágítás!H17+zöldterület!H17+'város-község'!H17+könyvtár!H17+közművelődés!H17+gyermekjólét!H17+családtámogatás!H17+családseg.!H17+'Önkorm elsz.'!H17</f>
        <v>0</v>
      </c>
      <c r="I17" s="77">
        <f>igazgatás!I17+adók!I17+temető!I17+rendezvények!I17+'téli közf.'!I17+hosszúi.közf.!I17+'út üzemelt.'!I17+közvilágítás!I17+zöldterület!I17+'város-község'!I17+könyvtár!I17+közművelődés!I17+gyermekjólét!I17+családtámogatás!I17+családseg.!I17+'Önkorm elsz.'!I17</f>
        <v>0</v>
      </c>
      <c r="J17" s="153" t="str">
        <f t="shared" si="0"/>
        <v xml:space="preserve"> </v>
      </c>
      <c r="K17" s="77">
        <f>igazgatás!K17+adók!K17+temető!K17+rendezvények!K17+'téli közf.'!K17+hosszúi.közf.!K17+'út üzemelt.'!K17+közvilágítás!K17+zöldterület!K17+'város-község'!K17+könyvtár!K17+közművelődés!K17+gyermekjólét!K17+családtámogatás!K17+családseg.!K17+'Önkorm elsz.'!K17</f>
        <v>0</v>
      </c>
      <c r="L17" s="77">
        <f>igazgatás!L17+adók!L17+temető!L17+rendezvények!L17+'téli közf.'!L17+hosszúi.közf.!L17+'út üzemelt.'!L17+közvilágítás!L17+zöldterület!L17+'város-község'!L17+könyvtár!L17+közművelődés!L17+gyermekjólét!L17+családtámogatás!L17+családseg.!L17+'Önkorm elsz.'!L17</f>
        <v>0</v>
      </c>
      <c r="M17" s="77">
        <f>igazgatás!M17+adók!M17+temető!M17+rendezvények!M17+'téli közf.'!M17+hosszúi.közf.!M17+'út üzemelt.'!M17+közvilágítás!M17+zöldterület!M17+'város-község'!M17+könyvtár!M17+közművelődés!M17+gyermekjólét!M17+családtámogatás!M17+családseg.!M17+'Önkorm elsz.'!M17</f>
        <v>0</v>
      </c>
      <c r="N17" s="77">
        <f>igazgatás!N17+adók!N17+temető!N17+rendezvények!N17+'téli közf.'!N17+hosszúi.közf.!N17+'út üzemelt.'!N17+közvilágítás!N17+zöldterület!N17+'város-község'!N17+könyvtár!N17+közművelődés!N17+gyermekjólét!N17+családtámogatás!N17+családseg.!N17+'Önkorm elsz.'!N17</f>
        <v>0</v>
      </c>
      <c r="O17" s="153" t="str">
        <f t="shared" si="2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>
        <f>igazgatás!F18+adók!F18+temető!F18+rendezvények!F18+'téli közf.'!F18+hosszúi.közf.!F18+'út üzemelt.'!F18+közvilágítás!F18+zöldterület!F18+'város-község'!F18+könyvtár!F18+közművelődés!F18+gyermekjólét!F18+családtámogatás!F18+családseg.!F18+'Önkorm elsz.'!F18</f>
        <v>0</v>
      </c>
      <c r="G18" s="77">
        <f>igazgatás!G18+adók!G18+temető!G18+rendezvények!G18+'téli közf.'!G18+hosszúi.közf.!G18+'út üzemelt.'!G18+közvilágítás!G18+zöldterület!G18+'város-község'!G18+könyvtár!G18+közművelődés!G18+gyermekjólét!G18+családtámogatás!G18+családseg.!G18+'Önkorm elsz.'!G18</f>
        <v>0</v>
      </c>
      <c r="H18" s="77">
        <f>igazgatás!H18+adók!H18+temető!H18+rendezvények!H18+'téli közf.'!H18+hosszúi.közf.!H18+'út üzemelt.'!H18+közvilágítás!H18+zöldterület!H18+'város-község'!H18+könyvtár!H18+közművelődés!H18+gyermekjólét!H18+családtámogatás!H18+családseg.!H18+'Önkorm elsz.'!H18</f>
        <v>0</v>
      </c>
      <c r="I18" s="77">
        <f>igazgatás!I18+adók!I18+temető!I18+rendezvények!I18+'téli közf.'!I18+hosszúi.közf.!I18+'út üzemelt.'!I18+közvilágítás!I18+zöldterület!I18+'város-község'!I18+könyvtár!I18+közművelődés!I18+gyermekjólét!I18+családtámogatás!I18+családseg.!I18+'Önkorm elsz.'!I18</f>
        <v>0</v>
      </c>
      <c r="J18" s="153" t="str">
        <f t="shared" si="0"/>
        <v xml:space="preserve"> </v>
      </c>
      <c r="K18" s="77">
        <f>igazgatás!K18+adók!K18+temető!K18+rendezvények!K18+'téli közf.'!K18+hosszúi.közf.!K18+'út üzemelt.'!K18+közvilágítás!K18+zöldterület!K18+'város-község'!K18+könyvtár!K18+közművelődés!K18+gyermekjólét!K18+családtámogatás!K18+családseg.!K18+'Önkorm elsz.'!K18</f>
        <v>0</v>
      </c>
      <c r="L18" s="77">
        <f>igazgatás!L18+adók!L18+temető!L18+rendezvények!L18+'téli közf.'!L18+hosszúi.közf.!L18+'út üzemelt.'!L18+közvilágítás!L18+zöldterület!L18+'város-község'!L18+könyvtár!L18+közművelődés!L18+gyermekjólét!L18+családtámogatás!L18+családseg.!L18+'Önkorm elsz.'!L18</f>
        <v>0</v>
      </c>
      <c r="M18" s="77">
        <f>igazgatás!M18+adók!M18+temető!M18+rendezvények!M18+'téli közf.'!M18+hosszúi.közf.!M18+'út üzemelt.'!M18+közvilágítás!M18+zöldterület!M18+'város-község'!M18+könyvtár!M18+közművelődés!M18+gyermekjólét!M18+családtámogatás!M18+családseg.!M18+'Önkorm elsz.'!M18</f>
        <v>0</v>
      </c>
      <c r="N18" s="77">
        <f>igazgatás!N18+adók!N18+temető!N18+rendezvények!N18+'téli közf.'!N18+hosszúi.közf.!N18+'út üzemelt.'!N18+közvilágítás!N18+zöldterület!N18+'város-község'!N18+könyvtár!N18+közművelődés!N18+gyermekjólét!N18+családtámogatás!N18+családseg.!N18+'Önkorm elsz.'!N18</f>
        <v>0</v>
      </c>
      <c r="O18" s="153" t="str">
        <f t="shared" si="2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>
        <f>igazgatás!F19+adók!F19+temető!F19+rendezvények!F19+'téli közf.'!F19+hosszúi.közf.!F19+'út üzemelt.'!F19+közvilágítás!F19+zöldterület!F19+'város-község'!F19+könyvtár!F19+közművelődés!F19+gyermekjólét!F19+családtámogatás!F19+családseg.!F19+'Önkorm elsz.'!F19</f>
        <v>0</v>
      </c>
      <c r="G19" s="77">
        <f>igazgatás!G19+adók!G19+temető!G19+rendezvények!G19+'téli közf.'!G19+hosszúi.közf.!G19+'út üzemelt.'!G19+közvilágítás!G19+zöldterület!G19+'város-község'!G19+könyvtár!G19+közművelődés!G19+gyermekjólét!G19+családtámogatás!G19+családseg.!G19+'Önkorm elsz.'!G19</f>
        <v>0</v>
      </c>
      <c r="H19" s="77">
        <f>igazgatás!H19+adók!H19+temető!H19+rendezvények!H19+'téli közf.'!H19+hosszúi.közf.!H19+'út üzemelt.'!H19+közvilágítás!H19+zöldterület!H19+'város-község'!H19+könyvtár!H19+közművelődés!H19+gyermekjólét!H19+családtámogatás!H19+családseg.!H19+'Önkorm elsz.'!H19</f>
        <v>0</v>
      </c>
      <c r="I19" s="77">
        <f>igazgatás!I19+adók!I19+temető!I19+rendezvények!I19+'téli közf.'!I19+hosszúi.közf.!I19+'út üzemelt.'!I19+közvilágítás!I19+zöldterület!I19+'város-község'!I19+könyvtár!I19+közművelődés!I19+gyermekjólét!I19+családtámogatás!I19+családseg.!I19+'Önkorm elsz.'!I19</f>
        <v>0</v>
      </c>
      <c r="J19" s="153" t="str">
        <f t="shared" si="0"/>
        <v xml:space="preserve"> </v>
      </c>
      <c r="K19" s="77">
        <f>igazgatás!K19+adók!K19+temető!K19+rendezvények!K19+'téli közf.'!K19+hosszúi.közf.!K19+'út üzemelt.'!K19+közvilágítás!K19+zöldterület!K19+'város-község'!K19+könyvtár!K19+közművelődés!K19+gyermekjólét!K19+családtámogatás!K19+családseg.!K19+'Önkorm elsz.'!K19</f>
        <v>0</v>
      </c>
      <c r="L19" s="77">
        <f>igazgatás!L19+adók!L19+temető!L19+rendezvények!L19+'téli közf.'!L19+hosszúi.közf.!L19+'út üzemelt.'!L19+közvilágítás!L19+zöldterület!L19+'város-község'!L19+könyvtár!L19+közművelődés!L19+gyermekjólét!L19+családtámogatás!L19+családseg.!L19+'Önkorm elsz.'!L19</f>
        <v>0</v>
      </c>
      <c r="M19" s="77">
        <f>igazgatás!M19+adók!M19+temető!M19+rendezvények!M19+'téli közf.'!M19+hosszúi.közf.!M19+'út üzemelt.'!M19+közvilágítás!M19+zöldterület!M19+'város-község'!M19+könyvtár!M19+közművelődés!M19+gyermekjólét!M19+családtámogatás!M19+családseg.!M19+'Önkorm elsz.'!M19</f>
        <v>0</v>
      </c>
      <c r="N19" s="77">
        <f>igazgatás!N19+adók!N19+temető!N19+rendezvények!N19+'téli közf.'!N19+hosszúi.közf.!N19+'út üzemelt.'!N19+közvilágítás!N19+zöldterület!N19+'város-község'!N19+könyvtár!N19+közművelődés!N19+gyermekjólét!N19+családtámogatás!N19+családseg.!N19+'Önkorm elsz.'!N19</f>
        <v>0</v>
      </c>
      <c r="O19" s="153" t="str">
        <f t="shared" si="2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>
        <f>igazgatás!F20+adók!F20+temető!F20+rendezvények!F20+'téli közf.'!F20+hosszúi.közf.!F20+'út üzemelt.'!F20+közvilágítás!F20+zöldterület!F20+'város-község'!F20+könyvtár!F20+közművelődés!F20+gyermekjólét!F20+családtámogatás!F20+családseg.!F20+'Önkorm elsz.'!F20</f>
        <v>0</v>
      </c>
      <c r="G20" s="77">
        <f>igazgatás!G20+adók!G20+temető!G20+rendezvények!G20+'téli közf.'!G20+hosszúi.közf.!G20+'út üzemelt.'!G20+közvilágítás!G20+zöldterület!G20+'város-község'!G20+könyvtár!G20+közművelődés!G20+gyermekjólét!G20+családtámogatás!G20+családseg.!G20+'Önkorm elsz.'!G20</f>
        <v>0</v>
      </c>
      <c r="H20" s="77">
        <f>igazgatás!H20+adók!H20+temető!H20+rendezvények!H20+'téli közf.'!H20+hosszúi.közf.!H20+'út üzemelt.'!H20+közvilágítás!H20+zöldterület!H20+'város-község'!H20+könyvtár!H20+közművelődés!H20+gyermekjólét!H20+családtámogatás!H20+családseg.!H20+'Önkorm elsz.'!H20</f>
        <v>0</v>
      </c>
      <c r="I20" s="77">
        <f>igazgatás!I20+adók!I20+temető!I20+rendezvények!I20+'téli közf.'!I20+hosszúi.közf.!I20+'út üzemelt.'!I20+közvilágítás!I20+zöldterület!I20+'város-község'!I20+könyvtár!I20+közművelődés!I20+gyermekjólét!I20+családtámogatás!I20+családseg.!I20+'Önkorm elsz.'!I20</f>
        <v>0</v>
      </c>
      <c r="J20" s="153" t="str">
        <f t="shared" si="0"/>
        <v xml:space="preserve"> </v>
      </c>
      <c r="K20" s="77">
        <f>igazgatás!K20+adók!K20+temető!K20+rendezvények!K20+'téli közf.'!K20+hosszúi.közf.!K20+'út üzemelt.'!K20+közvilágítás!K20+zöldterület!K20+'város-község'!K20+könyvtár!K20+közművelődés!K20+gyermekjólét!K20+családtámogatás!K20+családseg.!K20+'Önkorm elsz.'!K20</f>
        <v>0</v>
      </c>
      <c r="L20" s="77">
        <f>igazgatás!L20+adók!L20+temető!L20+rendezvények!L20+'téli közf.'!L20+hosszúi.közf.!L20+'út üzemelt.'!L20+közvilágítás!L20+zöldterület!L20+'város-község'!L20+könyvtár!L20+közművelődés!L20+gyermekjólét!L20+családtámogatás!L20+családseg.!L20+'Önkorm elsz.'!L20</f>
        <v>0</v>
      </c>
      <c r="M20" s="77">
        <f>igazgatás!M20+adók!M20+temető!M20+rendezvények!M20+'téli közf.'!M20+hosszúi.közf.!M20+'út üzemelt.'!M20+közvilágítás!M20+zöldterület!M20+'város-község'!M20+könyvtár!M20+közművelődés!M20+gyermekjólét!M20+családtámogatás!M20+családseg.!M20+'Önkorm elsz.'!M20</f>
        <v>0</v>
      </c>
      <c r="N20" s="77">
        <f>igazgatás!N20+adók!N20+temető!N20+rendezvények!N20+'téli közf.'!N20+hosszúi.közf.!N20+'út üzemelt.'!N20+közvilágítás!N20+zöldterület!N20+'város-község'!N20+könyvtár!N20+közművelődés!N20+gyermekjólét!N20+családtámogatás!N20+családseg.!N20+'Önkorm elsz.'!N20</f>
        <v>0</v>
      </c>
      <c r="O20" s="153" t="str">
        <f t="shared" si="2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>
        <f>igazgatás!F21+adók!F21+temető!F21+rendezvények!F21+'téli közf.'!F21+hosszúi.közf.!F21+'út üzemelt.'!F21+közvilágítás!F21+zöldterület!F21+'város-község'!F21+könyvtár!F21+közművelődés!F21+gyermekjólét!F21+családtámogatás!F21+családseg.!F21+'Önkorm elsz.'!F21</f>
        <v>0</v>
      </c>
      <c r="G21" s="77">
        <f>igazgatás!G21+adók!G21+temető!G21+rendezvények!G21+'téli közf.'!G21+hosszúi.közf.!G21+'út üzemelt.'!G21+közvilágítás!G21+zöldterület!G21+'város-község'!G21+könyvtár!G21+közművelődés!G21+gyermekjólét!G21+családtámogatás!G21+családseg.!G21+'Önkorm elsz.'!G21</f>
        <v>0</v>
      </c>
      <c r="H21" s="77">
        <f>igazgatás!H21+adók!H21+temető!H21+rendezvények!H21+'téli közf.'!H21+hosszúi.közf.!H21+'út üzemelt.'!H21+közvilágítás!H21+zöldterület!H21+'város-község'!H21+könyvtár!H21+közművelődés!H21+gyermekjólét!H21+családtámogatás!H21+családseg.!H21+'Önkorm elsz.'!H21</f>
        <v>0</v>
      </c>
      <c r="I21" s="77">
        <f>igazgatás!I21+adók!I21+temető!I21+rendezvények!I21+'téli közf.'!I21+hosszúi.közf.!I21+'út üzemelt.'!I21+közvilágítás!I21+zöldterület!I21+'város-község'!I21+könyvtár!I21+közművelődés!I21+gyermekjólét!I21+családtámogatás!I21+családseg.!I21+'Önkorm elsz.'!I21</f>
        <v>0</v>
      </c>
      <c r="J21" s="153" t="str">
        <f t="shared" si="0"/>
        <v xml:space="preserve"> </v>
      </c>
      <c r="K21" s="77">
        <f>igazgatás!K21+adók!K21+temető!K21+rendezvények!K21+'téli közf.'!K21+hosszúi.közf.!K21+'út üzemelt.'!K21+közvilágítás!K21+zöldterület!K21+'város-község'!K21+könyvtár!K21+közművelődés!K21+gyermekjólét!K21+családtámogatás!K21+családseg.!K21+'Önkorm elsz.'!K21</f>
        <v>0</v>
      </c>
      <c r="L21" s="77">
        <f>igazgatás!L21+adók!L21+temető!L21+rendezvények!L21+'téli közf.'!L21+hosszúi.közf.!L21+'út üzemelt.'!L21+közvilágítás!L21+zöldterület!L21+'város-község'!L21+könyvtár!L21+közművelődés!L21+gyermekjólét!L21+családtámogatás!L21+családseg.!L21+'Önkorm elsz.'!L21</f>
        <v>0</v>
      </c>
      <c r="M21" s="77">
        <f>igazgatás!M21+adók!M21+temető!M21+rendezvények!M21+'téli közf.'!M21+hosszúi.közf.!M21+'út üzemelt.'!M21+közvilágítás!M21+zöldterület!M21+'város-község'!M21+könyvtár!M21+közművelődés!M21+gyermekjólét!M21+családtámogatás!M21+családseg.!M21+'Önkorm elsz.'!M21</f>
        <v>0</v>
      </c>
      <c r="N21" s="77">
        <f>igazgatás!N21+adók!N21+temető!N21+rendezvények!N21+'téli közf.'!N21+hosszúi.közf.!N21+'út üzemelt.'!N21+közvilágítás!N21+zöldterület!N21+'város-község'!N21+könyvtár!N21+közművelődés!N21+gyermekjólét!N21+családtámogatás!N21+családseg.!N21+'Önkorm elsz.'!N21</f>
        <v>0</v>
      </c>
      <c r="O21" s="153" t="str">
        <f t="shared" si="2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>
        <f>igazgatás!F22+adók!F22+temető!F22+rendezvények!F22+'téli közf.'!F22+hosszúi.közf.!F22+'út üzemelt.'!F22+közvilágítás!F22+zöldterület!F22+'város-község'!F22+könyvtár!F22+közművelődés!F22+gyermekjólét!F22+családtámogatás!F22+családseg.!F22+'Önkorm elsz.'!F22</f>
        <v>0</v>
      </c>
      <c r="G22" s="77">
        <f>igazgatás!G22+adók!G22+temető!G22+rendezvények!G22+'téli közf.'!G22+hosszúi.közf.!G22+'út üzemelt.'!G22+közvilágítás!G22+zöldterület!G22+'város-község'!G22+könyvtár!G22+közművelődés!G22+gyermekjólét!G22+családtámogatás!G22+családseg.!G22+'Önkorm elsz.'!G22</f>
        <v>0</v>
      </c>
      <c r="H22" s="77">
        <f>igazgatás!H22+adók!H22+temető!H22+rendezvények!H22+'téli közf.'!H22+hosszúi.közf.!H22+'út üzemelt.'!H22+közvilágítás!H22+zöldterület!H22+'város-község'!H22+könyvtár!H22+közművelődés!H22+gyermekjólét!H22+családtámogatás!H22+családseg.!H22+'Önkorm elsz.'!H22</f>
        <v>0</v>
      </c>
      <c r="I22" s="77">
        <f>igazgatás!I22+adók!I22+temető!I22+rendezvények!I22+'téli közf.'!I22+hosszúi.közf.!I22+'út üzemelt.'!I22+közvilágítás!I22+zöldterület!I22+'város-község'!I22+könyvtár!I22+közművelődés!I22+gyermekjólét!I22+családtámogatás!I22+családseg.!I22+'Önkorm elsz.'!I22</f>
        <v>0</v>
      </c>
      <c r="J22" s="153" t="str">
        <f t="shared" si="0"/>
        <v xml:space="preserve"> </v>
      </c>
      <c r="K22" s="77">
        <f>igazgatás!K22+adók!K22+temető!K22+rendezvények!K22+'téli közf.'!K22+hosszúi.közf.!K22+'út üzemelt.'!K22+közvilágítás!K22+zöldterület!K22+'város-község'!K22+könyvtár!K22+közművelődés!K22+gyermekjólét!K22+családtámogatás!K22+családseg.!K22+'Önkorm elsz.'!K22</f>
        <v>0</v>
      </c>
      <c r="L22" s="77">
        <f>igazgatás!L22+adók!L22+temető!L22+rendezvények!L22+'téli közf.'!L22+hosszúi.közf.!L22+'út üzemelt.'!L22+közvilágítás!L22+zöldterület!L22+'város-község'!L22+könyvtár!L22+közművelődés!L22+gyermekjólét!L22+családtámogatás!L22+családseg.!L22+'Önkorm elsz.'!L22</f>
        <v>0</v>
      </c>
      <c r="M22" s="77">
        <f>igazgatás!M22+adók!M22+temető!M22+rendezvények!M22+'téli közf.'!M22+hosszúi.közf.!M22+'út üzemelt.'!M22+közvilágítás!M22+zöldterület!M22+'város-község'!M22+könyvtár!M22+közművelődés!M22+gyermekjólét!M22+családtámogatás!M22+családseg.!M22+'Önkorm elsz.'!M22</f>
        <v>0</v>
      </c>
      <c r="N22" s="77">
        <f>igazgatás!N22+adók!N22+temető!N22+rendezvények!N22+'téli közf.'!N22+hosszúi.közf.!N22+'út üzemelt.'!N22+közvilágítás!N22+zöldterület!N22+'város-község'!N22+könyvtár!N22+közművelődés!N22+gyermekjólét!N22+családtámogatás!N22+családseg.!N22+'Önkorm elsz.'!N22</f>
        <v>0</v>
      </c>
      <c r="O22" s="153" t="str">
        <f t="shared" si="2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>
        <f>igazgatás!F23+adók!F23+temető!F23+rendezvények!F23+'téli közf.'!F23+hosszúi.közf.!F23+'út üzemelt.'!F23+közvilágítás!F23+zöldterület!F23+'város-község'!F23+könyvtár!F23+közművelődés!F23+gyermekjólét!F23+családtámogatás!F23+családseg.!F23+'Önkorm elsz.'!F23</f>
        <v>0</v>
      </c>
      <c r="G23" s="77">
        <f>igazgatás!G23+adók!G23+temető!G23+rendezvények!G23+'téli közf.'!G23+hosszúi.közf.!G23+'út üzemelt.'!G23+közvilágítás!G23+zöldterület!G23+'város-község'!G23+könyvtár!G23+közművelődés!G23+gyermekjólét!G23+családtámogatás!G23+családseg.!G23+'Önkorm elsz.'!G23</f>
        <v>0</v>
      </c>
      <c r="H23" s="77">
        <f>igazgatás!H23+adók!H23+temető!H23+rendezvények!H23+'téli közf.'!H23+hosszúi.közf.!H23+'út üzemelt.'!H23+közvilágítás!H23+zöldterület!H23+'város-község'!H23+könyvtár!H23+közművelődés!H23+gyermekjólét!H23+családtámogatás!H23+családseg.!H23+'Önkorm elsz.'!H23</f>
        <v>0</v>
      </c>
      <c r="I23" s="77">
        <f>igazgatás!I23+adók!I23+temető!I23+rendezvények!I23+'téli közf.'!I23+hosszúi.közf.!I23+'út üzemelt.'!I23+közvilágítás!I23+zöldterület!I23+'város-község'!I23+könyvtár!I23+közművelődés!I23+gyermekjólét!I23+családtámogatás!I23+családseg.!I23+'Önkorm elsz.'!I23</f>
        <v>0</v>
      </c>
      <c r="J23" s="153" t="str">
        <f t="shared" si="0"/>
        <v xml:space="preserve"> </v>
      </c>
      <c r="K23" s="77">
        <f>igazgatás!K23+adók!K23+temető!K23+rendezvények!K23+'téli közf.'!K23+hosszúi.közf.!K23+'út üzemelt.'!K23+közvilágítás!K23+zöldterület!K23+'város-község'!K23+könyvtár!K23+közművelődés!K23+gyermekjólét!K23+családtámogatás!K23+családseg.!K23+'Önkorm elsz.'!K23</f>
        <v>0</v>
      </c>
      <c r="L23" s="77">
        <f>igazgatás!L23+adók!L23+temető!L23+rendezvények!L23+'téli közf.'!L23+hosszúi.közf.!L23+'út üzemelt.'!L23+közvilágítás!L23+zöldterület!L23+'város-község'!L23+könyvtár!L23+közművelődés!L23+gyermekjólét!L23+családtámogatás!L23+családseg.!L23+'Önkorm elsz.'!L23</f>
        <v>0</v>
      </c>
      <c r="M23" s="77">
        <f>igazgatás!M23+adók!M23+temető!M23+rendezvények!M23+'téli közf.'!M23+hosszúi.közf.!M23+'út üzemelt.'!M23+közvilágítás!M23+zöldterület!M23+'város-község'!M23+könyvtár!M23+közművelődés!M23+gyermekjólét!M23+családtámogatás!M23+családseg.!M23+'Önkorm elsz.'!M23</f>
        <v>0</v>
      </c>
      <c r="N23" s="77">
        <f>igazgatás!N23+adók!N23+temető!N23+rendezvények!N23+'téli közf.'!N23+hosszúi.közf.!N23+'út üzemelt.'!N23+közvilágítás!N23+zöldterület!N23+'város-község'!N23+könyvtár!N23+közművelődés!N23+gyermekjólét!N23+családtámogatás!N23+családseg.!N23+'Önkorm elsz.'!N23</f>
        <v>0</v>
      </c>
      <c r="O23" s="153" t="str">
        <f t="shared" si="2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>
        <f>igazgatás!F24+adók!F24+temető!F24+rendezvények!F24+'téli közf.'!F24+hosszúi.közf.!F24+'út üzemelt.'!F24+közvilágítás!F24+zöldterület!F24+'város-község'!F24+könyvtár!F24+közművelődés!F24+gyermekjólét!F24+családtámogatás!F24+családseg.!F24+'Önkorm elsz.'!F24</f>
        <v>0</v>
      </c>
      <c r="G24" s="77">
        <f>igazgatás!G24+adók!G24+temető!G24+rendezvények!G24+'téli közf.'!G24+hosszúi.közf.!G24+'út üzemelt.'!G24+közvilágítás!G24+zöldterület!G24+'város-község'!G24+könyvtár!G24+közművelődés!G24+gyermekjólét!G24+családtámogatás!G24+családseg.!G24+'Önkorm elsz.'!G24</f>
        <v>0</v>
      </c>
      <c r="H24" s="77">
        <f>igazgatás!H24+adók!H24+temető!H24+rendezvények!H24+'téli közf.'!H24+hosszúi.közf.!H24+'út üzemelt.'!H24+közvilágítás!H24+zöldterület!H24+'város-község'!H24+könyvtár!H24+közművelődés!H24+gyermekjólét!H24+családtámogatás!H24+családseg.!H24+'Önkorm elsz.'!H24</f>
        <v>0</v>
      </c>
      <c r="I24" s="77">
        <f>igazgatás!I24+adók!I24+temető!I24+rendezvények!I24+'téli közf.'!I24+hosszúi.közf.!I24+'út üzemelt.'!I24+közvilágítás!I24+zöldterület!I24+'város-község'!I24+könyvtár!I24+közművelődés!I24+gyermekjólét!I24+családtámogatás!I24+családseg.!I24+'Önkorm elsz.'!I24</f>
        <v>0</v>
      </c>
      <c r="J24" s="153" t="str">
        <f t="shared" si="0"/>
        <v xml:space="preserve"> </v>
      </c>
      <c r="K24" s="77">
        <f>igazgatás!K24+adók!K24+temető!K24+rendezvények!K24+'téli közf.'!K24+hosszúi.közf.!K24+'út üzemelt.'!K24+közvilágítás!K24+zöldterület!K24+'város-község'!K24+könyvtár!K24+közművelődés!K24+gyermekjólét!K24+családtámogatás!K24+családseg.!K24+'Önkorm elsz.'!K24</f>
        <v>0</v>
      </c>
      <c r="L24" s="77">
        <f>igazgatás!L24+adók!L24+temető!L24+rendezvények!L24+'téli közf.'!L24+hosszúi.közf.!L24+'út üzemelt.'!L24+közvilágítás!L24+zöldterület!L24+'város-község'!L24+könyvtár!L24+közművelődés!L24+gyermekjólét!L24+családtámogatás!L24+családseg.!L24+'Önkorm elsz.'!L24</f>
        <v>0</v>
      </c>
      <c r="M24" s="77">
        <f>igazgatás!M24+adók!M24+temető!M24+rendezvények!M24+'téli közf.'!M24+hosszúi.közf.!M24+'út üzemelt.'!M24+közvilágítás!M24+zöldterület!M24+'város-község'!M24+könyvtár!M24+közművelődés!M24+gyermekjólét!M24+családtámogatás!M24+családseg.!M24+'Önkorm elsz.'!M24</f>
        <v>0</v>
      </c>
      <c r="N24" s="77">
        <f>igazgatás!N24+adók!N24+temető!N24+rendezvények!N24+'téli közf.'!N24+hosszúi.közf.!N24+'út üzemelt.'!N24+közvilágítás!N24+zöldterület!N24+'város-község'!N24+könyvtár!N24+közművelődés!N24+gyermekjólét!N24+családtámogatás!N24+családseg.!N24+'Önkorm elsz.'!N24</f>
        <v>0</v>
      </c>
      <c r="O24" s="153" t="str">
        <f t="shared" si="2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>
        <f>igazgatás!F25+adók!F25+temető!F25+rendezvények!F25+'téli közf.'!F25+hosszúi.közf.!F25+'út üzemelt.'!F25+közvilágítás!F25+zöldterület!F25+'város-község'!F25+könyvtár!F25+közművelődés!F25+gyermekjólét!F25+családtámogatás!F25+családseg.!F25+'Önkorm elsz.'!F25</f>
        <v>0</v>
      </c>
      <c r="G25" s="77">
        <f>igazgatás!G25+adók!G25+temető!G25+rendezvények!G25+'téli közf.'!G25+hosszúi.közf.!G25+'út üzemelt.'!G25+közvilágítás!G25+zöldterület!G25+'város-község'!G25+könyvtár!G25+közművelődés!G25+gyermekjólét!G25+családtámogatás!G25+családseg.!G25+'Önkorm elsz.'!G25</f>
        <v>0</v>
      </c>
      <c r="H25" s="77">
        <f>igazgatás!H25+adók!H25+temető!H25+rendezvények!H25+'téli közf.'!H25+hosszúi.közf.!H25+'út üzemelt.'!H25+közvilágítás!H25+zöldterület!H25+'város-község'!H25+könyvtár!H25+közművelődés!H25+gyermekjólét!H25+családtámogatás!H25+családseg.!H25+'Önkorm elsz.'!H25</f>
        <v>0</v>
      </c>
      <c r="I25" s="77">
        <f>igazgatás!I25+adók!I25+temető!I25+rendezvények!I25+'téli közf.'!I25+hosszúi.közf.!I25+'út üzemelt.'!I25+közvilágítás!I25+zöldterület!I25+'város-község'!I25+könyvtár!I25+közművelődés!I25+gyermekjólét!I25+családtámogatás!I25+családseg.!I25+'Önkorm elsz.'!I25</f>
        <v>0</v>
      </c>
      <c r="J25" s="153" t="str">
        <f t="shared" si="0"/>
        <v xml:space="preserve"> </v>
      </c>
      <c r="K25" s="77">
        <f>igazgatás!K25+adók!K25+temető!K25+rendezvények!K25+'téli közf.'!K25+hosszúi.közf.!K25+'út üzemelt.'!K25+közvilágítás!K25+zöldterület!K25+'város-község'!K25+könyvtár!K25+közművelődés!K25+gyermekjólét!K25+családtámogatás!K25+családseg.!K25+'Önkorm elsz.'!K25</f>
        <v>0</v>
      </c>
      <c r="L25" s="77">
        <f>igazgatás!L25+adók!L25+temető!L25+rendezvények!L25+'téli közf.'!L25+hosszúi.közf.!L25+'út üzemelt.'!L25+közvilágítás!L25+zöldterület!L25+'város-község'!L25+könyvtár!L25+közművelődés!L25+gyermekjólét!L25+családtámogatás!L25+családseg.!L25+'Önkorm elsz.'!L25</f>
        <v>0</v>
      </c>
      <c r="M25" s="77">
        <f>igazgatás!M25+adók!M25+temető!M25+rendezvények!M25+'téli közf.'!M25+hosszúi.közf.!M25+'út üzemelt.'!M25+közvilágítás!M25+zöldterület!M25+'város-község'!M25+könyvtár!M25+közművelődés!M25+gyermekjólét!M25+családtámogatás!M25+családseg.!M25+'Önkorm elsz.'!M25</f>
        <v>0</v>
      </c>
      <c r="N25" s="77">
        <f>igazgatás!N25+adók!N25+temető!N25+rendezvények!N25+'téli közf.'!N25+hosszúi.közf.!N25+'út üzemelt.'!N25+közvilágítás!N25+zöldterület!N25+'város-község'!N25+könyvtár!N25+közművelődés!N25+gyermekjólét!N25+családtámogatás!N25+családseg.!N25+'Önkorm elsz.'!N25</f>
        <v>0</v>
      </c>
      <c r="O25" s="153" t="str">
        <f t="shared" si="2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>
        <f>igazgatás!F26+adók!F26+temető!F26+rendezvények!F26+'téli közf.'!F26+hosszúi.közf.!F26+'út üzemelt.'!F26+közvilágítás!F26+zöldterület!F26+'város-község'!F26+könyvtár!F26+közművelődés!F26+gyermekjólét!F26+családtámogatás!F26+családseg.!F26+'Önkorm elsz.'!F26</f>
        <v>0</v>
      </c>
      <c r="G26" s="77">
        <f>igazgatás!G26+adók!G26+temető!G26+rendezvények!G26+'téli közf.'!G26+hosszúi.közf.!G26+'út üzemelt.'!G26+közvilágítás!G26+zöldterület!G26+'város-község'!G26+könyvtár!G26+közművelődés!G26+gyermekjólét!G26+családtámogatás!G26+családseg.!G26+'Önkorm elsz.'!G26</f>
        <v>0</v>
      </c>
      <c r="H26" s="77">
        <f>igazgatás!H26+adók!H26+temető!H26+rendezvények!H26+'téli közf.'!H26+hosszúi.közf.!H26+'út üzemelt.'!H26+közvilágítás!H26+zöldterület!H26+'város-község'!H26+könyvtár!H26+közművelődés!H26+gyermekjólét!H26+családtámogatás!H26+családseg.!H26+'Önkorm elsz.'!H26</f>
        <v>0</v>
      </c>
      <c r="I26" s="77">
        <f>igazgatás!I26+adók!I26+temető!I26+rendezvények!I26+'téli közf.'!I26+hosszúi.közf.!I26+'út üzemelt.'!I26+közvilágítás!I26+zöldterület!I26+'város-község'!I26+könyvtár!I26+közművelődés!I26+gyermekjólét!I26+családtámogatás!I26+családseg.!I26+'Önkorm elsz.'!I26</f>
        <v>0</v>
      </c>
      <c r="J26" s="153" t="str">
        <f t="shared" si="0"/>
        <v xml:space="preserve"> </v>
      </c>
      <c r="K26" s="77">
        <f>igazgatás!K26+adók!K26+temető!K26+rendezvények!K26+'téli közf.'!K26+hosszúi.közf.!K26+'út üzemelt.'!K26+közvilágítás!K26+zöldterület!K26+'város-község'!K26+könyvtár!K26+közművelődés!K26+gyermekjólét!K26+családtámogatás!K26+családseg.!K26+'Önkorm elsz.'!K26</f>
        <v>0</v>
      </c>
      <c r="L26" s="77">
        <f>igazgatás!L26+adók!L26+temető!L26+rendezvények!L26+'téli közf.'!L26+hosszúi.közf.!L26+'út üzemelt.'!L26+közvilágítás!L26+zöldterület!L26+'város-község'!L26+könyvtár!L26+közművelődés!L26+gyermekjólét!L26+családtámogatás!L26+családseg.!L26+'Önkorm elsz.'!L26</f>
        <v>0</v>
      </c>
      <c r="M26" s="77">
        <f>igazgatás!M26+adók!M26+temető!M26+rendezvények!M26+'téli közf.'!M26+hosszúi.közf.!M26+'út üzemelt.'!M26+közvilágítás!M26+zöldterület!M26+'város-község'!M26+könyvtár!M26+közművelődés!M26+gyermekjólét!M26+családtámogatás!M26+családseg.!M26+'Önkorm elsz.'!M26</f>
        <v>0</v>
      </c>
      <c r="N26" s="77">
        <f>igazgatás!N26+adók!N26+temető!N26+rendezvények!N26+'téli közf.'!N26+hosszúi.közf.!N26+'út üzemelt.'!N26+közvilágítás!N26+zöldterület!N26+'város-község'!N26+könyvtár!N26+közművelődés!N26+gyermekjólét!N26+családtámogatás!N26+családseg.!N26+'Önkorm elsz.'!N26</f>
        <v>0</v>
      </c>
      <c r="O26" s="153" t="str">
        <f t="shared" si="2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>
        <f>igazgatás!F27+adók!F27+temető!F27+rendezvények!F27+'téli közf.'!F27+hosszúi.közf.!F27+'út üzemelt.'!F27+közvilágítás!F27+zöldterület!F27+'város-község'!F27+könyvtár!F27+közművelődés!F27+gyermekjólét!F27+családtámogatás!F27+családseg.!F27+'Önkorm elsz.'!F27</f>
        <v>0</v>
      </c>
      <c r="G27" s="77">
        <f>igazgatás!G27+adók!G27+temető!G27+rendezvények!G27+'téli közf.'!G27+hosszúi.közf.!G27+'út üzemelt.'!G27+közvilágítás!G27+zöldterület!G27+'város-község'!G27+könyvtár!G27+közművelődés!G27+gyermekjólét!G27+családtámogatás!G27+családseg.!G27+'Önkorm elsz.'!G27</f>
        <v>0</v>
      </c>
      <c r="H27" s="77">
        <f>igazgatás!H27+adók!H27+temető!H27+rendezvények!H27+'téli közf.'!H27+hosszúi.közf.!H27+'út üzemelt.'!H27+közvilágítás!H27+zöldterület!H27+'város-község'!H27+könyvtár!H27+közművelődés!H27+gyermekjólét!H27+családtámogatás!H27+családseg.!H27+'Önkorm elsz.'!H27</f>
        <v>0</v>
      </c>
      <c r="I27" s="77">
        <f>igazgatás!I27+adók!I27+temető!I27+rendezvények!I27+'téli közf.'!I27+hosszúi.közf.!I27+'út üzemelt.'!I27+közvilágítás!I27+zöldterület!I27+'város-község'!I27+könyvtár!I27+közművelődés!I27+gyermekjólét!I27+családtámogatás!I27+családseg.!I27+'Önkorm elsz.'!I27</f>
        <v>0</v>
      </c>
      <c r="J27" s="153" t="str">
        <f t="shared" si="0"/>
        <v xml:space="preserve"> </v>
      </c>
      <c r="K27" s="77">
        <f>igazgatás!K27+adók!K27+temető!K27+rendezvények!K27+'téli közf.'!K27+hosszúi.közf.!K27+'út üzemelt.'!K27+közvilágítás!K27+zöldterület!K27+'város-község'!K27+könyvtár!K27+közművelődés!K27+gyermekjólét!K27+családtámogatás!K27+családseg.!K27+'Önkorm elsz.'!K27</f>
        <v>0</v>
      </c>
      <c r="L27" s="77">
        <f>igazgatás!L27+adók!L27+temető!L27+rendezvények!L27+'téli közf.'!L27+hosszúi.közf.!L27+'út üzemelt.'!L27+közvilágítás!L27+zöldterület!L27+'város-község'!L27+könyvtár!L27+közművelődés!L27+gyermekjólét!L27+családtámogatás!L27+családseg.!L27+'Önkorm elsz.'!L27</f>
        <v>0</v>
      </c>
      <c r="M27" s="77">
        <f>igazgatás!M27+adók!M27+temető!M27+rendezvények!M27+'téli közf.'!M27+hosszúi.közf.!M27+'út üzemelt.'!M27+közvilágítás!M27+zöldterület!M27+'város-község'!M27+könyvtár!M27+közművelődés!M27+gyermekjólét!M27+családtámogatás!M27+családseg.!M27+'Önkorm elsz.'!M27</f>
        <v>0</v>
      </c>
      <c r="N27" s="77">
        <f>igazgatás!N27+adók!N27+temető!N27+rendezvények!N27+'téli közf.'!N27+hosszúi.közf.!N27+'út üzemelt.'!N27+közvilágítás!N27+zöldterület!N27+'város-község'!N27+könyvtár!N27+közművelődés!N27+gyermekjólét!N27+családtámogatás!N27+családseg.!N27+'Önkorm elsz.'!N27</f>
        <v>0</v>
      </c>
      <c r="O27" s="153" t="str">
        <f t="shared" si="2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igazgatás!F28+adók!F28+temető!F28+rendezvények!F28+'téli közf.'!F28+hosszúi.közf.!F28+'út üzemelt.'!F28+közvilágítás!F28+zöldterület!F28+'város-község'!F28+könyvtár!F28+közművelődés!F28+gyermekjólét!F28+családtámogatás!F28+családseg.!F28+'Önkorm elsz.'!F28</f>
        <v>0</v>
      </c>
      <c r="G28" s="77">
        <f>igazgatás!G28+adók!G28+temető!G28+rendezvények!G28+'téli közf.'!G28+hosszúi.közf.!G28+'út üzemelt.'!G28+közvilágítás!G28+zöldterület!G28+'város-község'!G28+könyvtár!G28+közművelődés!G28+gyermekjólét!G28+családtámogatás!G28+családseg.!G28+'Önkorm elsz.'!G28</f>
        <v>0</v>
      </c>
      <c r="H28" s="77">
        <f>igazgatás!H28+adók!H28+temető!H28+rendezvények!H28+'téli közf.'!H28+hosszúi.közf.!H28+'út üzemelt.'!H28+közvilágítás!H28+zöldterület!H28+'város-község'!H28+könyvtár!H28+közművelődés!H28+gyermekjólét!H28+családtámogatás!H28+családseg.!H28+'Önkorm elsz.'!H28</f>
        <v>0</v>
      </c>
      <c r="I28" s="77">
        <f>igazgatás!I28+adók!I28+temető!I28+rendezvények!I28+'téli közf.'!I28+hosszúi.közf.!I28+'út üzemelt.'!I28+közvilágítás!I28+zöldterület!I28+'város-község'!I28+könyvtár!I28+közművelődés!I28+gyermekjólét!I28+családtámogatás!I28+családseg.!I28+'Önkorm elsz.'!I28</f>
        <v>0</v>
      </c>
      <c r="J28" s="153" t="str">
        <f t="shared" si="0"/>
        <v xml:space="preserve"> </v>
      </c>
      <c r="K28" s="77">
        <f>igazgatás!K28+adók!K28+temető!K28+rendezvények!K28+'téli közf.'!K28+hosszúi.közf.!K28+'út üzemelt.'!K28+közvilágítás!K28+zöldterület!K28+'város-község'!K28+könyvtár!K28+közművelődés!K28+gyermekjólét!K28+családtámogatás!K28+családseg.!K28+'Önkorm elsz.'!K28</f>
        <v>0</v>
      </c>
      <c r="L28" s="77">
        <f>igazgatás!L28+adók!L28+temető!L28+rendezvények!L28+'téli közf.'!L28+hosszúi.közf.!L28+'út üzemelt.'!L28+közvilágítás!L28+zöldterület!L28+'város-község'!L28+könyvtár!L28+közművelődés!L28+gyermekjólét!L28+családtámogatás!L28+családseg.!L28+'Önkorm elsz.'!L28</f>
        <v>0</v>
      </c>
      <c r="M28" s="77">
        <f>igazgatás!M28+adók!M28+temető!M28+rendezvények!M28+'téli közf.'!M28+hosszúi.közf.!M28+'út üzemelt.'!M28+közvilágítás!M28+zöldterület!M28+'város-község'!M28+könyvtár!M28+közművelődés!M28+gyermekjólét!M28+családtámogatás!M28+családseg.!M28+'Önkorm elsz.'!M28</f>
        <v>0</v>
      </c>
      <c r="N28" s="77">
        <f>igazgatás!N28+adók!N28+temető!N28+rendezvények!N28+'téli közf.'!N28+hosszúi.közf.!N28+'út üzemelt.'!N28+közvilágítás!N28+zöldterület!N28+'város-község'!N28+könyvtár!N28+közművelődés!N28+gyermekjólét!N28+családtámogatás!N28+családseg.!N28+'Önkorm elsz.'!N28</f>
        <v>0</v>
      </c>
      <c r="O28" s="153" t="str">
        <f t="shared" si="2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>
        <f>igazgatás!F29+adók!F29+temető!F29+rendezvények!F29+'téli közf.'!F29+hosszúi.közf.!F29+'út üzemelt.'!F29+közvilágítás!F29+zöldterület!F29+'város-község'!F29+könyvtár!F29+közművelődés!F29+gyermekjólét!F29+családtámogatás!F29+családseg.!F29+'Önkorm elsz.'!F29</f>
        <v>0</v>
      </c>
      <c r="G29" s="77">
        <f>igazgatás!G29+adók!G29+temető!G29+rendezvények!G29+'téli közf.'!G29+hosszúi.közf.!G29+'út üzemelt.'!G29+közvilágítás!G29+zöldterület!G29+'város-község'!G29+könyvtár!G29+közművelődés!G29+gyermekjólét!G29+családtámogatás!G29+családseg.!G29+'Önkorm elsz.'!G29</f>
        <v>0</v>
      </c>
      <c r="H29" s="77">
        <f>igazgatás!H29+adók!H29+temető!H29+rendezvények!H29+'téli közf.'!H29+hosszúi.közf.!H29+'út üzemelt.'!H29+közvilágítás!H29+zöldterület!H29+'város-község'!H29+könyvtár!H29+közművelődés!H29+gyermekjólét!H29+családtámogatás!H29+családseg.!H29+'Önkorm elsz.'!H29</f>
        <v>0</v>
      </c>
      <c r="I29" s="77">
        <f>igazgatás!I29+adók!I29+temető!I29+rendezvények!I29+'téli közf.'!I29+hosszúi.közf.!I29+'út üzemelt.'!I29+közvilágítás!I29+zöldterület!I29+'város-község'!I29+könyvtár!I29+közművelődés!I29+gyermekjólét!I29+családtámogatás!I29+családseg.!I29+'Önkorm elsz.'!I29</f>
        <v>0</v>
      </c>
      <c r="J29" s="153" t="str">
        <f t="shared" si="0"/>
        <v xml:space="preserve"> </v>
      </c>
      <c r="K29" s="77">
        <f>igazgatás!K29+adók!K29+temető!K29+rendezvények!K29+'téli közf.'!K29+hosszúi.közf.!K29+'út üzemelt.'!K29+közvilágítás!K29+zöldterület!K29+'város-község'!K29+könyvtár!K29+közművelődés!K29+gyermekjólét!K29+családtámogatás!K29+családseg.!K29+'Önkorm elsz.'!K29</f>
        <v>0</v>
      </c>
      <c r="L29" s="77">
        <f>igazgatás!L29+adók!L29+temető!L29+rendezvények!L29+'téli közf.'!L29+hosszúi.közf.!L29+'út üzemelt.'!L29+közvilágítás!L29+zöldterület!L29+'város-község'!L29+könyvtár!L29+közművelődés!L29+gyermekjólét!L29+családtámogatás!L29+családseg.!L29+'Önkorm elsz.'!L29</f>
        <v>0</v>
      </c>
      <c r="M29" s="77">
        <f>igazgatás!M29+adók!M29+temető!M29+rendezvények!M29+'téli közf.'!M29+hosszúi.közf.!M29+'út üzemelt.'!M29+közvilágítás!M29+zöldterület!M29+'város-község'!M29+könyvtár!M29+közművelődés!M29+gyermekjólét!M29+családtámogatás!M29+családseg.!M29+'Önkorm elsz.'!M29</f>
        <v>0</v>
      </c>
      <c r="N29" s="77">
        <f>igazgatás!N29+adók!N29+temető!N29+rendezvények!N29+'téli közf.'!N29+hosszúi.közf.!N29+'út üzemelt.'!N29+közvilágítás!N29+zöldterület!N29+'város-község'!N29+könyvtár!N29+közművelődés!N29+gyermekjólét!N29+családtámogatás!N29+családseg.!N29+'Önkorm elsz.'!N29</f>
        <v>0</v>
      </c>
      <c r="O29" s="153" t="str">
        <f t="shared" si="2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>
        <f>igazgatás!F30+adók!F30+temető!F30+rendezvények!F30+'téli közf.'!F30+hosszúi.közf.!F30+'út üzemelt.'!F30+közvilágítás!F30+zöldterület!F30+'város-község'!F30+könyvtár!F30+közművelődés!F30+gyermekjólét!F30+családtámogatás!F30+családseg.!F30+'Önkorm elsz.'!F30</f>
        <v>0</v>
      </c>
      <c r="G30" s="77">
        <f>igazgatás!G30+adók!G30+temető!G30+rendezvények!G30+'téli közf.'!G30+hosszúi.közf.!G30+'út üzemelt.'!G30+közvilágítás!G30+zöldterület!G30+'város-község'!G30+könyvtár!G30+közművelődés!G30+gyermekjólét!G30+családtámogatás!G30+családseg.!G30+'Önkorm elsz.'!G30</f>
        <v>0</v>
      </c>
      <c r="H30" s="77">
        <f>igazgatás!H30+adók!H30+temető!H30+rendezvények!H30+'téli közf.'!H30+hosszúi.közf.!H30+'út üzemelt.'!H30+közvilágítás!H30+zöldterület!H30+'város-község'!H30+könyvtár!H30+közművelődés!H30+gyermekjólét!H30+családtámogatás!H30+családseg.!H30+'Önkorm elsz.'!H30</f>
        <v>0</v>
      </c>
      <c r="I30" s="77">
        <f>igazgatás!I30+adók!I30+temető!I30+rendezvények!I30+'téli közf.'!I30+hosszúi.közf.!I30+'út üzemelt.'!I30+közvilágítás!I30+zöldterület!I30+'város-község'!I30+könyvtár!I30+közművelődés!I30+gyermekjólét!I30+családtámogatás!I30+családseg.!I30+'Önkorm elsz.'!I30</f>
        <v>0</v>
      </c>
      <c r="J30" s="153" t="str">
        <f t="shared" si="0"/>
        <v xml:space="preserve"> </v>
      </c>
      <c r="K30" s="77">
        <f>igazgatás!K30+adók!K30+temető!K30+rendezvények!K30+'téli közf.'!K30+hosszúi.közf.!K30+'út üzemelt.'!K30+közvilágítás!K30+zöldterület!K30+'város-község'!K30+könyvtár!K30+közművelődés!K30+gyermekjólét!K30+családtámogatás!K30+családseg.!K30+'Önkorm elsz.'!K30</f>
        <v>0</v>
      </c>
      <c r="L30" s="77">
        <f>igazgatás!L30+adók!L30+temető!L30+rendezvények!L30+'téli közf.'!L30+hosszúi.közf.!L30+'út üzemelt.'!L30+közvilágítás!L30+zöldterület!L30+'város-község'!L30+könyvtár!L30+közművelődés!L30+gyermekjólét!L30+családtámogatás!L30+családseg.!L30+'Önkorm elsz.'!L30</f>
        <v>0</v>
      </c>
      <c r="M30" s="77">
        <f>igazgatás!M30+adók!M30+temető!M30+rendezvények!M30+'téli közf.'!M30+hosszúi.közf.!M30+'út üzemelt.'!M30+közvilágítás!M30+zöldterület!M30+'város-község'!M30+könyvtár!M30+közművelődés!M30+gyermekjólét!M30+családtámogatás!M30+családseg.!M30+'Önkorm elsz.'!M30</f>
        <v>0</v>
      </c>
      <c r="N30" s="77">
        <f>igazgatás!N30+adók!N30+temető!N30+rendezvények!N30+'téli közf.'!N30+hosszúi.közf.!N30+'út üzemelt.'!N30+közvilágítás!N30+zöldterület!N30+'város-község'!N30+könyvtár!N30+közművelődés!N30+gyermekjólét!N30+családtámogatás!N30+családseg.!N30+'Önkorm elsz.'!N30</f>
        <v>0</v>
      </c>
      <c r="O30" s="153" t="str">
        <f t="shared" si="2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>
        <f>igazgatás!F31+adók!F31+temető!F31+rendezvények!F31+'téli közf.'!F31+hosszúi.közf.!F31+'út üzemelt.'!F31+közvilágítás!F31+zöldterület!F31+'város-község'!F31+könyvtár!F31+közművelődés!F31+gyermekjólét!F31+családtámogatás!F31+családseg.!F31+'Önkorm elsz.'!F31</f>
        <v>0</v>
      </c>
      <c r="G31" s="77">
        <f>igazgatás!G31+adók!G31+temető!G31+rendezvények!G31+'téli közf.'!G31+hosszúi.közf.!G31+'út üzemelt.'!G31+közvilágítás!G31+zöldterület!G31+'város-község'!G31+könyvtár!G31+közművelődés!G31+gyermekjólét!G31+családtámogatás!G31+családseg.!G31+'Önkorm elsz.'!G31</f>
        <v>0</v>
      </c>
      <c r="H31" s="77">
        <f>igazgatás!H31+adók!H31+temető!H31+rendezvények!H31+'téli közf.'!H31+hosszúi.közf.!H31+'út üzemelt.'!H31+közvilágítás!H31+zöldterület!H31+'város-község'!H31+könyvtár!H31+közművelődés!H31+gyermekjólét!H31+családtámogatás!H31+családseg.!H31+'Önkorm elsz.'!H31</f>
        <v>0</v>
      </c>
      <c r="I31" s="77">
        <f>igazgatás!I31+adók!I31+temető!I31+rendezvények!I31+'téli közf.'!I31+hosszúi.közf.!I31+'út üzemelt.'!I31+közvilágítás!I31+zöldterület!I31+'város-község'!I31+könyvtár!I31+közművelődés!I31+gyermekjólét!I31+családtámogatás!I31+családseg.!I31+'Önkorm elsz.'!I31</f>
        <v>0</v>
      </c>
      <c r="J31" s="153" t="str">
        <f t="shared" si="0"/>
        <v xml:space="preserve"> </v>
      </c>
      <c r="K31" s="77">
        <f>igazgatás!K31+adók!K31+temető!K31+rendezvények!K31+'téli közf.'!K31+hosszúi.közf.!K31+'út üzemelt.'!K31+közvilágítás!K31+zöldterület!K31+'város-község'!K31+könyvtár!K31+közművelődés!K31+gyermekjólét!K31+családtámogatás!K31+családseg.!K31+'Önkorm elsz.'!K31</f>
        <v>0</v>
      </c>
      <c r="L31" s="77">
        <f>igazgatás!L31+adók!L31+temető!L31+rendezvények!L31+'téli közf.'!L31+hosszúi.közf.!L31+'út üzemelt.'!L31+közvilágítás!L31+zöldterület!L31+'város-község'!L31+könyvtár!L31+közművelődés!L31+gyermekjólét!L31+családtámogatás!L31+családseg.!L31+'Önkorm elsz.'!L31</f>
        <v>0</v>
      </c>
      <c r="M31" s="77">
        <f>igazgatás!M31+adók!M31+temető!M31+rendezvények!M31+'téli közf.'!M31+hosszúi.közf.!M31+'út üzemelt.'!M31+közvilágítás!M31+zöldterület!M31+'város-község'!M31+könyvtár!M31+közművelődés!M31+gyermekjólét!M31+családtámogatás!M31+családseg.!M31+'Önkorm elsz.'!M31</f>
        <v>0</v>
      </c>
      <c r="N31" s="77">
        <f>igazgatás!N31+adók!N31+temető!N31+rendezvények!N31+'téli közf.'!N31+hosszúi.közf.!N31+'út üzemelt.'!N31+közvilágítás!N31+zöldterület!N31+'város-község'!N31+könyvtár!N31+közművelődés!N31+gyermekjólét!N31+családtámogatás!N31+családseg.!N31+'Önkorm elsz.'!N31</f>
        <v>0</v>
      </c>
      <c r="O31" s="153" t="str">
        <f t="shared" si="2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>
        <f>igazgatás!F32+adók!F32+temető!F32+rendezvények!F32+'téli közf.'!F32+hosszúi.közf.!F32+'út üzemelt.'!F32+közvilágítás!F32+zöldterület!F32+'város-község'!F32+könyvtár!F32+közművelődés!F32+gyermekjólét!F32+családtámogatás!F32+családseg.!F32+'Önkorm elsz.'!F32</f>
        <v>0</v>
      </c>
      <c r="G32" s="77">
        <f>igazgatás!G32+adók!G32+temető!G32+rendezvények!G32+'téli közf.'!G32+hosszúi.közf.!G32+'út üzemelt.'!G32+közvilágítás!G32+zöldterület!G32+'város-község'!G32+könyvtár!G32+közművelődés!G32+gyermekjólét!G32+családtámogatás!G32+családseg.!G32+'Önkorm elsz.'!G32</f>
        <v>0</v>
      </c>
      <c r="H32" s="77">
        <f>igazgatás!H32+adók!H32+temető!H32+rendezvények!H32+'téli közf.'!H32+hosszúi.közf.!H32+'út üzemelt.'!H32+közvilágítás!H32+zöldterület!H32+'város-község'!H32+könyvtár!H32+közművelődés!H32+gyermekjólét!H32+családtámogatás!H32+családseg.!H32+'Önkorm elsz.'!H32</f>
        <v>0</v>
      </c>
      <c r="I32" s="77">
        <f>igazgatás!I32+adók!I32+temető!I32+rendezvények!I32+'téli közf.'!I32+hosszúi.közf.!I32+'út üzemelt.'!I32+közvilágítás!I32+zöldterület!I32+'város-község'!I32+könyvtár!I32+közművelődés!I32+gyermekjólét!I32+családtámogatás!I32+családseg.!I32+'Önkorm elsz.'!I32</f>
        <v>0</v>
      </c>
      <c r="J32" s="153" t="str">
        <f t="shared" si="0"/>
        <v xml:space="preserve"> </v>
      </c>
      <c r="K32" s="77">
        <f>igazgatás!K32+adók!K32+temető!K32+rendezvények!K32+'téli közf.'!K32+hosszúi.közf.!K32+'út üzemelt.'!K32+közvilágítás!K32+zöldterület!K32+'város-község'!K32+könyvtár!K32+közművelődés!K32+gyermekjólét!K32+családtámogatás!K32+családseg.!K32+'Önkorm elsz.'!K32</f>
        <v>0</v>
      </c>
      <c r="L32" s="77">
        <f>igazgatás!L32+adók!L32+temető!L32+rendezvények!L32+'téli közf.'!L32+hosszúi.közf.!L32+'út üzemelt.'!L32+közvilágítás!L32+zöldterület!L32+'város-község'!L32+könyvtár!L32+közművelődés!L32+gyermekjólét!L32+családtámogatás!L32+családseg.!L32+'Önkorm elsz.'!L32</f>
        <v>0</v>
      </c>
      <c r="M32" s="77">
        <f>igazgatás!M32+adók!M32+temető!M32+rendezvények!M32+'téli közf.'!M32+hosszúi.közf.!M32+'út üzemelt.'!M32+közvilágítás!M32+zöldterület!M32+'város-község'!M32+könyvtár!M32+közművelődés!M32+gyermekjólét!M32+családtámogatás!M32+családseg.!M32+'Önkorm elsz.'!M32</f>
        <v>0</v>
      </c>
      <c r="N32" s="77">
        <f>igazgatás!N32+adók!N32+temető!N32+rendezvények!N32+'téli közf.'!N32+hosszúi.közf.!N32+'út üzemelt.'!N32+közvilágítás!N32+zöldterület!N32+'város-község'!N32+könyvtár!N32+közművelődés!N32+gyermekjólét!N32+családtámogatás!N32+családseg.!N32+'Önkorm elsz.'!N32</f>
        <v>0</v>
      </c>
      <c r="O32" s="153" t="str">
        <f t="shared" si="2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>
        <f>igazgatás!F33+adók!F33+temető!F33+rendezvények!F33+'téli közf.'!F33+hosszúi.közf.!F33+'út üzemelt.'!F33+közvilágítás!F33+zöldterület!F33+'város-község'!F33+könyvtár!F33+közművelődés!F33+gyermekjólét!F33+családtámogatás!F33+családseg.!F33+'Önkorm elsz.'!F33</f>
        <v>0</v>
      </c>
      <c r="G33" s="77">
        <f>igazgatás!G33+adók!G33+temető!G33+rendezvények!G33+'téli közf.'!G33+hosszúi.közf.!G33+'út üzemelt.'!G33+közvilágítás!G33+zöldterület!G33+'város-község'!G33+könyvtár!G33+közművelődés!G33+gyermekjólét!G33+családtámogatás!G33+családseg.!G33+'Önkorm elsz.'!G33</f>
        <v>0</v>
      </c>
      <c r="H33" s="77">
        <f>igazgatás!H33+adók!H33+temető!H33+rendezvények!H33+'téli közf.'!H33+hosszúi.közf.!H33+'út üzemelt.'!H33+közvilágítás!H33+zöldterület!H33+'város-község'!H33+könyvtár!H33+közművelődés!H33+gyermekjólét!H33+családtámogatás!H33+családseg.!H33+'Önkorm elsz.'!H33</f>
        <v>0</v>
      </c>
      <c r="I33" s="77">
        <f>igazgatás!I33+adók!I33+temető!I33+rendezvények!I33+'téli közf.'!I33+hosszúi.közf.!I33+'út üzemelt.'!I33+közvilágítás!I33+zöldterület!I33+'város-község'!I33+könyvtár!I33+közművelődés!I33+gyermekjólét!I33+családtámogatás!I33+családseg.!I33+'Önkorm elsz.'!I33</f>
        <v>0</v>
      </c>
      <c r="J33" s="153" t="str">
        <f t="shared" si="0"/>
        <v xml:space="preserve"> </v>
      </c>
      <c r="K33" s="77">
        <f>igazgatás!K33+adók!K33+temető!K33+rendezvények!K33+'téli közf.'!K33+hosszúi.közf.!K33+'út üzemelt.'!K33+közvilágítás!K33+zöldterület!K33+'város-község'!K33+könyvtár!K33+közművelődés!K33+gyermekjólét!K33+családtámogatás!K33+családseg.!K33+'Önkorm elsz.'!K33</f>
        <v>0</v>
      </c>
      <c r="L33" s="77">
        <f>igazgatás!L33+adók!L33+temető!L33+rendezvények!L33+'téli közf.'!L33+hosszúi.közf.!L33+'út üzemelt.'!L33+közvilágítás!L33+zöldterület!L33+'város-község'!L33+könyvtár!L33+közművelődés!L33+gyermekjólét!L33+családtámogatás!L33+családseg.!L33+'Önkorm elsz.'!L33</f>
        <v>0</v>
      </c>
      <c r="M33" s="77">
        <f>igazgatás!M33+adók!M33+temető!M33+rendezvények!M33+'téli közf.'!M33+hosszúi.közf.!M33+'út üzemelt.'!M33+közvilágítás!M33+zöldterület!M33+'város-község'!M33+könyvtár!M33+közművelődés!M33+gyermekjólét!M33+családtámogatás!M33+családseg.!M33+'Önkorm elsz.'!M33</f>
        <v>0</v>
      </c>
      <c r="N33" s="77">
        <f>igazgatás!N33+adók!N33+temető!N33+rendezvények!N33+'téli közf.'!N33+hosszúi.közf.!N33+'út üzemelt.'!N33+közvilágítás!N33+zöldterület!N33+'város-község'!N33+könyvtár!N33+közművelődés!N33+gyermekjólét!N33+családtámogatás!N33+családseg.!N33+'Önkorm elsz.'!N33</f>
        <v>0</v>
      </c>
      <c r="O33" s="153" t="str">
        <f t="shared" si="2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>
        <f>igazgatás!F34+adók!F34+temető!F34+rendezvények!F34+'téli közf.'!F34+hosszúi.közf.!F34+'út üzemelt.'!F34+közvilágítás!F34+zöldterület!F34+'város-község'!F34+könyvtár!F34+közművelődés!F34+gyermekjólét!F34+családtámogatás!F34+családseg.!F34+'Önkorm elsz.'!F34</f>
        <v>0</v>
      </c>
      <c r="G34" s="77">
        <f>igazgatás!G34+adók!G34+temető!G34+rendezvények!G34+'téli közf.'!G34+hosszúi.közf.!G34+'út üzemelt.'!G34+közvilágítás!G34+zöldterület!G34+'város-község'!G34+könyvtár!G34+közművelődés!G34+gyermekjólét!G34+családtámogatás!G34+családseg.!G34+'Önkorm elsz.'!G34</f>
        <v>0</v>
      </c>
      <c r="H34" s="77">
        <f>igazgatás!H34+adók!H34+temető!H34+rendezvények!H34+'téli közf.'!H34+hosszúi.közf.!H34+'út üzemelt.'!H34+közvilágítás!H34+zöldterület!H34+'város-község'!H34+könyvtár!H34+közművelődés!H34+gyermekjólét!H34+családtámogatás!H34+családseg.!H34+'Önkorm elsz.'!H34</f>
        <v>0</v>
      </c>
      <c r="I34" s="77">
        <f>igazgatás!I34+adók!I34+temető!I34+rendezvények!I34+'téli közf.'!I34+hosszúi.közf.!I34+'út üzemelt.'!I34+közvilágítás!I34+zöldterület!I34+'város-község'!I34+könyvtár!I34+közművelődés!I34+gyermekjólét!I34+családtámogatás!I34+családseg.!I34+'Önkorm elsz.'!I34</f>
        <v>0</v>
      </c>
      <c r="J34" s="153" t="str">
        <f t="shared" si="0"/>
        <v xml:space="preserve"> </v>
      </c>
      <c r="K34" s="77">
        <f>igazgatás!K34+adók!K34+temető!K34+rendezvények!K34+'téli közf.'!K34+hosszúi.közf.!K34+'út üzemelt.'!K34+közvilágítás!K34+zöldterület!K34+'város-község'!K34+könyvtár!K34+közművelődés!K34+gyermekjólét!K34+családtámogatás!K34+családseg.!K34+'Önkorm elsz.'!K34</f>
        <v>0</v>
      </c>
      <c r="L34" s="77">
        <f>igazgatás!L34+adók!L34+temető!L34+rendezvények!L34+'téli közf.'!L34+hosszúi.közf.!L34+'út üzemelt.'!L34+közvilágítás!L34+zöldterület!L34+'város-község'!L34+könyvtár!L34+közművelődés!L34+gyermekjólét!L34+családtámogatás!L34+családseg.!L34+'Önkorm elsz.'!L34</f>
        <v>0</v>
      </c>
      <c r="M34" s="77">
        <f>igazgatás!M34+adók!M34+temető!M34+rendezvények!M34+'téli közf.'!M34+hosszúi.közf.!M34+'út üzemelt.'!M34+közvilágítás!M34+zöldterület!M34+'város-község'!M34+könyvtár!M34+közművelődés!M34+gyermekjólét!M34+családtámogatás!M34+családseg.!M34+'Önkorm elsz.'!M34</f>
        <v>0</v>
      </c>
      <c r="N34" s="77">
        <f>igazgatás!N34+adók!N34+temető!N34+rendezvények!N34+'téli közf.'!N34+hosszúi.közf.!N34+'út üzemelt.'!N34+közvilágítás!N34+zöldterület!N34+'város-község'!N34+könyvtár!N34+közművelődés!N34+gyermekjólét!N34+családtámogatás!N34+családseg.!N34+'Önkorm elsz.'!N34</f>
        <v>0</v>
      </c>
      <c r="O34" s="153" t="str">
        <f t="shared" si="2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>
        <f>igazgatás!F35+adók!F35+temető!F35+rendezvények!F35+'téli közf.'!F35+hosszúi.közf.!F35+'út üzemelt.'!F35+közvilágítás!F35+zöldterület!F35+'város-község'!F35+könyvtár!F35+közművelődés!F35+gyermekjólét!F35+családtámogatás!F35+családseg.!F35+'Önkorm elsz.'!F35</f>
        <v>0</v>
      </c>
      <c r="G35" s="77">
        <f>igazgatás!G35+adók!G35+temető!G35+rendezvények!G35+'téli közf.'!G35+hosszúi.közf.!G35+'út üzemelt.'!G35+közvilágítás!G35+zöldterület!G35+'város-község'!G35+könyvtár!G35+közművelődés!G35+gyermekjólét!G35+családtámogatás!G35+családseg.!G35+'Önkorm elsz.'!G35</f>
        <v>0</v>
      </c>
      <c r="H35" s="77">
        <f>igazgatás!H35+adók!H35+temető!H35+rendezvények!H35+'téli közf.'!H35+hosszúi.közf.!H35+'út üzemelt.'!H35+közvilágítás!H35+zöldterület!H35+'város-község'!H35+könyvtár!H35+közművelődés!H35+gyermekjólét!H35+családtámogatás!H35+családseg.!H35+'Önkorm elsz.'!H35</f>
        <v>0</v>
      </c>
      <c r="I35" s="77">
        <f>igazgatás!I35+adók!I35+temető!I35+rendezvények!I35+'téli közf.'!I35+hosszúi.közf.!I35+'út üzemelt.'!I35+közvilágítás!I35+zöldterület!I35+'város-község'!I35+könyvtár!I35+közművelődés!I35+gyermekjólét!I35+családtámogatás!I35+családseg.!I35+'Önkorm elsz.'!I35</f>
        <v>0</v>
      </c>
      <c r="J35" s="153" t="str">
        <f t="shared" si="0"/>
        <v xml:space="preserve"> </v>
      </c>
      <c r="K35" s="77">
        <f>igazgatás!K35+adók!K35+temető!K35+rendezvények!K35+'téli közf.'!K35+hosszúi.közf.!K35+'út üzemelt.'!K35+közvilágítás!K35+zöldterület!K35+'város-község'!K35+könyvtár!K35+közművelődés!K35+gyermekjólét!K35+családtámogatás!K35+családseg.!K35+'Önkorm elsz.'!K35</f>
        <v>0</v>
      </c>
      <c r="L35" s="77">
        <f>igazgatás!L35+adók!L35+temető!L35+rendezvények!L35+'téli közf.'!L35+hosszúi.közf.!L35+'út üzemelt.'!L35+közvilágítás!L35+zöldterület!L35+'város-község'!L35+könyvtár!L35+közművelődés!L35+gyermekjólét!L35+családtámogatás!L35+családseg.!L35+'Önkorm elsz.'!L35</f>
        <v>0</v>
      </c>
      <c r="M35" s="77">
        <f>igazgatás!M35+adók!M35+temető!M35+rendezvények!M35+'téli közf.'!M35+hosszúi.közf.!M35+'út üzemelt.'!M35+közvilágítás!M35+zöldterület!M35+'város-község'!M35+könyvtár!M35+közművelődés!M35+gyermekjólét!M35+családtámogatás!M35+családseg.!M35+'Önkorm elsz.'!M35</f>
        <v>0</v>
      </c>
      <c r="N35" s="77">
        <f>igazgatás!N35+adók!N35+temető!N35+rendezvények!N35+'téli közf.'!N35+hosszúi.közf.!N35+'út üzemelt.'!N35+közvilágítás!N35+zöldterület!N35+'város-község'!N35+könyvtár!N35+közművelődés!N35+gyermekjólét!N35+családtámogatás!N35+családseg.!N35+'Önkorm elsz.'!N35</f>
        <v>0</v>
      </c>
      <c r="O35" s="153" t="str">
        <f t="shared" si="2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>
        <f>igazgatás!F36+adók!F36+temető!F36+rendezvények!F36+'téli közf.'!F36+hosszúi.közf.!F36+'út üzemelt.'!F36+közvilágítás!F36+zöldterület!F36+'város-község'!F36+könyvtár!F36+közművelődés!F36+gyermekjólét!F36+családtámogatás!F36+családseg.!F36+'Önkorm elsz.'!F36</f>
        <v>0</v>
      </c>
      <c r="G36" s="77">
        <f>igazgatás!G36+adók!G36+temető!G36+rendezvények!G36+'téli közf.'!G36+hosszúi.közf.!G36+'út üzemelt.'!G36+közvilágítás!G36+zöldterület!G36+'város-község'!G36+könyvtár!G36+közművelődés!G36+gyermekjólét!G36+családtámogatás!G36+családseg.!G36+'Önkorm elsz.'!G36</f>
        <v>0</v>
      </c>
      <c r="H36" s="77">
        <f>igazgatás!H36+adók!H36+temető!H36+rendezvények!H36+'téli közf.'!H36+hosszúi.közf.!H36+'út üzemelt.'!H36+közvilágítás!H36+zöldterület!H36+'város-község'!H36+könyvtár!H36+közművelődés!H36+gyermekjólét!H36+családtámogatás!H36+családseg.!H36+'Önkorm elsz.'!H36</f>
        <v>0</v>
      </c>
      <c r="I36" s="77">
        <f>igazgatás!I36+adók!I36+temető!I36+rendezvények!I36+'téli közf.'!I36+hosszúi.közf.!I36+'út üzemelt.'!I36+közvilágítás!I36+zöldterület!I36+'város-község'!I36+könyvtár!I36+közművelődés!I36+gyermekjólét!I36+családtámogatás!I36+családseg.!I36+'Önkorm elsz.'!I36</f>
        <v>0</v>
      </c>
      <c r="J36" s="153" t="str">
        <f t="shared" si="0"/>
        <v xml:space="preserve"> </v>
      </c>
      <c r="K36" s="77">
        <f>igazgatás!K36+adók!K36+temető!K36+rendezvények!K36+'téli közf.'!K36+hosszúi.közf.!K36+'út üzemelt.'!K36+közvilágítás!K36+zöldterület!K36+'város-község'!K36+könyvtár!K36+közművelődés!K36+gyermekjólét!K36+családtámogatás!K36+családseg.!K36+'Önkorm elsz.'!K36</f>
        <v>0</v>
      </c>
      <c r="L36" s="77">
        <f>igazgatás!L36+adók!L36+temető!L36+rendezvények!L36+'téli közf.'!L36+hosszúi.közf.!L36+'út üzemelt.'!L36+közvilágítás!L36+zöldterület!L36+'város-község'!L36+könyvtár!L36+közművelődés!L36+gyermekjólét!L36+családtámogatás!L36+családseg.!L36+'Önkorm elsz.'!L36</f>
        <v>0</v>
      </c>
      <c r="M36" s="77">
        <f>igazgatás!M36+adók!M36+temető!M36+rendezvények!M36+'téli közf.'!M36+hosszúi.közf.!M36+'út üzemelt.'!M36+közvilágítás!M36+zöldterület!M36+'város-község'!M36+könyvtár!M36+közművelődés!M36+gyermekjólét!M36+családtámogatás!M36+családseg.!M36+'Önkorm elsz.'!M36</f>
        <v>0</v>
      </c>
      <c r="N36" s="77">
        <f>igazgatás!N36+adók!N36+temető!N36+rendezvények!N36+'téli közf.'!N36+hosszúi.közf.!N36+'út üzemelt.'!N36+közvilágítás!N36+zöldterület!N36+'város-község'!N36+könyvtár!N36+közművelődés!N36+gyermekjólét!N36+családtámogatás!N36+családseg.!N36+'Önkorm elsz.'!N36</f>
        <v>0</v>
      </c>
      <c r="O36" s="153" t="str">
        <f t="shared" si="2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>
        <f>igazgatás!F37+adók!F37+temető!F37+rendezvények!F37+'téli közf.'!F37+hosszúi.közf.!F37+'út üzemelt.'!F37+közvilágítás!F37+zöldterület!F37+'város-község'!F37+könyvtár!F37+közművelődés!F37+gyermekjólét!F37+családtámogatás!F37+családseg.!F37+'Önkorm elsz.'!F37</f>
        <v>0</v>
      </c>
      <c r="G37" s="77">
        <f>igazgatás!G37+adók!G37+temető!G37+rendezvények!G37+'téli közf.'!G37+hosszúi.közf.!G37+'út üzemelt.'!G37+közvilágítás!G37+zöldterület!G37+'város-község'!G37+könyvtár!G37+közművelődés!G37+gyermekjólét!G37+családtámogatás!G37+családseg.!G37+'Önkorm elsz.'!G37</f>
        <v>0</v>
      </c>
      <c r="H37" s="77">
        <f>igazgatás!H37+adók!H37+temető!H37+rendezvények!H37+'téli közf.'!H37+hosszúi.közf.!H37+'út üzemelt.'!H37+közvilágítás!H37+zöldterület!H37+'város-község'!H37+könyvtár!H37+közművelődés!H37+gyermekjólét!H37+családtámogatás!H37+családseg.!H37+'Önkorm elsz.'!H37</f>
        <v>0</v>
      </c>
      <c r="I37" s="77">
        <f>igazgatás!I37+adók!I37+temető!I37+rendezvények!I37+'téli közf.'!I37+hosszúi.közf.!I37+'út üzemelt.'!I37+közvilágítás!I37+zöldterület!I37+'város-község'!I37+könyvtár!I37+közművelődés!I37+gyermekjólét!I37+családtámogatás!I37+családseg.!I37+'Önkorm elsz.'!I37</f>
        <v>0</v>
      </c>
      <c r="J37" s="153" t="str">
        <f t="shared" si="0"/>
        <v xml:space="preserve"> </v>
      </c>
      <c r="K37" s="77">
        <f>igazgatás!K37+adók!K37+temető!K37+rendezvények!K37+'téli közf.'!K37+hosszúi.közf.!K37+'út üzemelt.'!K37+közvilágítás!K37+zöldterület!K37+'város-község'!K37+könyvtár!K37+közművelődés!K37+gyermekjólét!K37+családtámogatás!K37+családseg.!K37+'Önkorm elsz.'!K37</f>
        <v>0</v>
      </c>
      <c r="L37" s="77">
        <f>igazgatás!L37+adók!L37+temető!L37+rendezvények!L37+'téli közf.'!L37+hosszúi.közf.!L37+'út üzemelt.'!L37+közvilágítás!L37+zöldterület!L37+'város-község'!L37+könyvtár!L37+közművelődés!L37+gyermekjólét!L37+családtámogatás!L37+családseg.!L37+'Önkorm elsz.'!L37</f>
        <v>0</v>
      </c>
      <c r="M37" s="77">
        <f>igazgatás!M37+adók!M37+temető!M37+rendezvények!M37+'téli közf.'!M37+hosszúi.közf.!M37+'út üzemelt.'!M37+közvilágítás!M37+zöldterület!M37+'város-község'!M37+könyvtár!M37+közművelődés!M37+gyermekjólét!M37+családtámogatás!M37+családseg.!M37+'Önkorm elsz.'!M37</f>
        <v>0</v>
      </c>
      <c r="N37" s="77">
        <f>igazgatás!N37+adók!N37+temető!N37+rendezvények!N37+'téli közf.'!N37+hosszúi.közf.!N37+'út üzemelt.'!N37+közvilágítás!N37+zöldterület!N37+'város-község'!N37+könyvtár!N37+közművelődés!N37+gyermekjólét!N37+családtámogatás!N37+családseg.!N37+'Önkorm elsz.'!N37</f>
        <v>0</v>
      </c>
      <c r="O37" s="153" t="str">
        <f t="shared" si="2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>
        <f>igazgatás!F38+adók!F38+temető!F38+rendezvények!F38+'téli közf.'!F38+hosszúi.közf.!F38+'út üzemelt.'!F38+közvilágítás!F38+zöldterület!F38+'város-község'!F38+könyvtár!F38+közművelődés!F38+gyermekjólét!F38+családtámogatás!F38+családseg.!F38+'Önkorm elsz.'!F38</f>
        <v>0</v>
      </c>
      <c r="G38" s="77">
        <f>igazgatás!G38+adók!G38+temető!G38+rendezvények!G38+'téli közf.'!G38+hosszúi.közf.!G38+'út üzemelt.'!G38+közvilágítás!G38+zöldterület!G38+'város-község'!G38+könyvtár!G38+közművelődés!G38+gyermekjólét!G38+családtámogatás!G38+családseg.!G38+'Önkorm elsz.'!G38</f>
        <v>0</v>
      </c>
      <c r="H38" s="77">
        <f>igazgatás!H38+adók!H38+temető!H38+rendezvények!H38+'téli közf.'!H38+hosszúi.közf.!H38+'út üzemelt.'!H38+közvilágítás!H38+zöldterület!H38+'város-község'!H38+könyvtár!H38+közművelődés!H38+gyermekjólét!H38+családtámogatás!H38+családseg.!H38+'Önkorm elsz.'!H38</f>
        <v>0</v>
      </c>
      <c r="I38" s="77">
        <f>igazgatás!I38+adók!I38+temető!I38+rendezvények!I38+'téli közf.'!I38+hosszúi.közf.!I38+'út üzemelt.'!I38+közvilágítás!I38+zöldterület!I38+'város-község'!I38+könyvtár!I38+közművelődés!I38+gyermekjólét!I38+családtámogatás!I38+családseg.!I38+'Önkorm elsz.'!I38</f>
        <v>0</v>
      </c>
      <c r="J38" s="153" t="str">
        <f t="shared" si="0"/>
        <v xml:space="preserve"> </v>
      </c>
      <c r="K38" s="77">
        <f>igazgatás!K38+adók!K38+temető!K38+rendezvények!K38+'téli közf.'!K38+hosszúi.közf.!K38+'út üzemelt.'!K38+közvilágítás!K38+zöldterület!K38+'város-község'!K38+könyvtár!K38+közművelődés!K38+gyermekjólét!K38+családtámogatás!K38+családseg.!K38+'Önkorm elsz.'!K38</f>
        <v>0</v>
      </c>
      <c r="L38" s="77">
        <f>igazgatás!L38+adók!L38+temető!L38+rendezvények!L38+'téli közf.'!L38+hosszúi.közf.!L38+'út üzemelt.'!L38+közvilágítás!L38+zöldterület!L38+'város-község'!L38+könyvtár!L38+közművelődés!L38+gyermekjólét!L38+családtámogatás!L38+családseg.!L38+'Önkorm elsz.'!L38</f>
        <v>0</v>
      </c>
      <c r="M38" s="77">
        <f>igazgatás!M38+adók!M38+temető!M38+rendezvények!M38+'téli közf.'!M38+hosszúi.közf.!M38+'út üzemelt.'!M38+közvilágítás!M38+zöldterület!M38+'város-község'!M38+könyvtár!M38+közművelődés!M38+gyermekjólét!M38+családtámogatás!M38+családseg.!M38+'Önkorm elsz.'!M38</f>
        <v>0</v>
      </c>
      <c r="N38" s="77">
        <f>igazgatás!N38+adók!N38+temető!N38+rendezvények!N38+'téli közf.'!N38+hosszúi.közf.!N38+'út üzemelt.'!N38+közvilágítás!N38+zöldterület!N38+'város-község'!N38+könyvtár!N38+közművelődés!N38+gyermekjólét!N38+családtámogatás!N38+családseg.!N38+'Önkorm elsz.'!N38</f>
        <v>0</v>
      </c>
      <c r="O38" s="153" t="str">
        <f t="shared" si="2"/>
        <v xml:space="preserve"> </v>
      </c>
    </row>
    <row r="39" spans="1:15" ht="25.5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igazgatás!F39+adók!F39+temető!F39+rendezvények!F39+'téli közf.'!F39+hosszúi.közf.!F39+'út üzemelt.'!F39+közvilágítás!F39+zöldterület!F39+'város-község'!F39+könyvtár!F39+közművelődés!F39+gyermekjólét!F39+családtámogatás!F39+családseg.!F39+'Önkorm elsz.'!F39</f>
        <v>5129</v>
      </c>
      <c r="G39" s="77">
        <f>igazgatás!G39+adók!G39+temető!G39+rendezvények!G39+'téli közf.'!G39+hosszúi.közf.!G39+'út üzemelt.'!G39+közvilágítás!G39+zöldterület!G39+'város-község'!G39+könyvtár!G39+közművelődés!G39+gyermekjólét!G39+családtámogatás!G39+családseg.!G39+'Önkorm elsz.'!G39</f>
        <v>4414</v>
      </c>
      <c r="H39" s="77">
        <f>igazgatás!H39+adók!H39+temető!H39+rendezvények!H39+'téli közf.'!H39+hosszúi.közf.!H39+'út üzemelt.'!H39+közvilágítás!H39+zöldterület!H39+'város-község'!H39+könyvtár!H39+közművelődés!H39+gyermekjólét!H39+családtámogatás!H39+családseg.!H39+'Önkorm elsz.'!H39</f>
        <v>9543</v>
      </c>
      <c r="I39" s="77">
        <f>igazgatás!I39+adók!I39+temető!I39+rendezvények!I39+'téli közf.'!I39+hosszúi.közf.!I39+'út üzemelt.'!I39+közvilágítás!I39+zöldterület!I39+'város-község'!I39+könyvtár!I39+közművelődés!I39+gyermekjólét!I39+családtámogatás!I39+családseg.!I39+'Önkorm elsz.'!I39</f>
        <v>9543</v>
      </c>
      <c r="J39" s="153">
        <f t="shared" si="0"/>
        <v>1</v>
      </c>
      <c r="K39" s="77">
        <f>igazgatás!K39+adók!K39+temető!K39+rendezvények!K39+'téli közf.'!K39+hosszúi.közf.!K39+'út üzemelt.'!K39+közvilágítás!K39+zöldterület!K39+'város-község'!K39+könyvtár!K39+közművelődés!K39+gyermekjólét!K39+családtámogatás!K39+családseg.!K39+'Önkorm elsz.'!K39</f>
        <v>2600</v>
      </c>
      <c r="L39" s="77">
        <f>igazgatás!L39+adók!L39+temető!L39+rendezvények!L39+'téli közf.'!L39+hosszúi.közf.!L39+'út üzemelt.'!L39+közvilágítás!L39+zöldterület!L39+'város-község'!L39+könyvtár!L39+közművelődés!L39+gyermekjólét!L39+családtámogatás!L39+családseg.!L39+'Önkorm elsz.'!L39</f>
        <v>1657</v>
      </c>
      <c r="M39" s="77">
        <f>igazgatás!M39+adók!M39+temető!M39+rendezvények!M39+'téli közf.'!M39+hosszúi.közf.!M39+'út üzemelt.'!M39+közvilágítás!M39+zöldterület!M39+'város-község'!M39+könyvtár!M39+közművelődés!M39+gyermekjólét!M39+családtámogatás!M39+családseg.!M39+'Önkorm elsz.'!M39</f>
        <v>4257</v>
      </c>
      <c r="N39" s="77">
        <f>igazgatás!N39+adók!N39+temető!N39+rendezvények!N39+'téli közf.'!N39+hosszúi.közf.!N39+'út üzemelt.'!N39+közvilágítás!N39+zöldterület!N39+'város-község'!N39+könyvtár!N39+közművelődés!N39+gyermekjólét!N39+családtámogatás!N39+családseg.!N39+'Önkorm elsz.'!N39</f>
        <v>3857</v>
      </c>
      <c r="O39" s="153">
        <f t="shared" si="2"/>
        <v>0.90603711533944087</v>
      </c>
    </row>
    <row r="40" spans="1:15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>
        <f>igazgatás!F40+adók!F40+temető!F40+rendezvények!F40+'téli közf.'!F40+hosszúi.közf.!F40+'út üzemelt.'!F40+közvilágítás!F40+zöldterület!F40+'város-község'!F40+könyvtár!F40+közművelődés!F40+gyermekjólét!F40+családtámogatás!F40+családseg.!F40+'Önkorm elsz.'!F40</f>
        <v>5129</v>
      </c>
      <c r="G40" s="77">
        <f>igazgatás!G40+adók!G40+temető!G40+rendezvények!G40+'téli közf.'!G40+hosszúi.közf.!G40+'út üzemelt.'!G40+közvilágítás!G40+zöldterület!G40+'város-község'!G40+könyvtár!G40+közművelődés!G40+gyermekjólét!G40+családtámogatás!G40+családseg.!G40+'Önkorm elsz.'!G40</f>
        <v>4314</v>
      </c>
      <c r="H40" s="77">
        <f>igazgatás!H40+adók!H40+temető!H40+rendezvények!H40+'téli közf.'!H40+hosszúi.közf.!H40+'út üzemelt.'!H40+közvilágítás!H40+zöldterület!H40+'város-község'!H40+könyvtár!H40+közművelődés!H40+gyermekjólét!H40+családtámogatás!H40+családseg.!H40+'Önkorm elsz.'!H40</f>
        <v>9443</v>
      </c>
      <c r="I40" s="77">
        <f>igazgatás!I40+adók!I40+temető!I40+rendezvények!I40+'téli közf.'!I40+hosszúi.közf.!I40+'út üzemelt.'!I40+közvilágítás!I40+zöldterület!I40+'város-község'!I40+könyvtár!I40+közművelődés!I40+gyermekjólét!I40+családtámogatás!I40+családseg.!I40+'Önkorm elsz.'!I40</f>
        <v>9443</v>
      </c>
      <c r="J40" s="153">
        <f t="shared" si="0"/>
        <v>1</v>
      </c>
      <c r="K40" s="77">
        <f>igazgatás!K40+adók!K40+temető!K40+rendezvények!K40+'téli közf.'!K40+hosszúi.közf.!K40+'út üzemelt.'!K40+közvilágítás!K40+zöldterület!K40+'város-község'!K40+könyvtár!K40+közművelődés!K40+gyermekjólét!K40+családtámogatás!K40+családseg.!K40+'Önkorm elsz.'!K40</f>
        <v>400</v>
      </c>
      <c r="L40" s="77">
        <f>igazgatás!L40+adók!L40+temető!L40+rendezvények!L40+'téli közf.'!L40+hosszúi.közf.!L40+'út üzemelt.'!L40+közvilágítás!L40+zöldterület!L40+'város-község'!L40+könyvtár!L40+közművelődés!L40+gyermekjólét!L40+családtámogatás!L40+családseg.!L40+'Önkorm elsz.'!L40</f>
        <v>0</v>
      </c>
      <c r="M40" s="77">
        <f>igazgatás!M40+adók!M40+temető!M40+rendezvények!M40+'téli közf.'!M40+hosszúi.közf.!M40+'út üzemelt.'!M40+közvilágítás!M40+zöldterület!M40+'város-község'!M40+könyvtár!M40+közművelődés!M40+gyermekjólét!M40+családtámogatás!M40+családseg.!M40+'Önkorm elsz.'!M40</f>
        <v>400</v>
      </c>
      <c r="N40" s="77">
        <f>igazgatás!N40+adók!N40+temető!N40+rendezvények!N40+'téli közf.'!N40+hosszúi.közf.!N40+'út üzemelt.'!N40+közvilágítás!N40+zöldterület!N40+'város-község'!N40+könyvtár!N40+közművelődés!N40+gyermekjólét!N40+családtámogatás!N40+családseg.!N40+'Önkorm elsz.'!N40</f>
        <v>0</v>
      </c>
      <c r="O40" s="153">
        <f t="shared" si="2"/>
        <v>0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>
        <f>igazgatás!F41+adók!F41+temető!F41+rendezvények!F41+'téli közf.'!F41+hosszúi.közf.!F41+'út üzemelt.'!F41+közvilágítás!F41+zöldterület!F41+'város-község'!F41+könyvtár!F41+közművelődés!F41+gyermekjólét!F41+családtámogatás!F41+családseg.!F41+'Önkorm elsz.'!F41</f>
        <v>0</v>
      </c>
      <c r="G41" s="77">
        <f>igazgatás!G41+adók!G41+temető!G41+rendezvények!G41+'téli közf.'!G41+hosszúi.közf.!G41+'út üzemelt.'!G41+közvilágítás!G41+zöldterület!G41+'város-község'!G41+könyvtár!G41+közművelődés!G41+gyermekjólét!G41+családtámogatás!G41+családseg.!G41+'Önkorm elsz.'!G41</f>
        <v>0</v>
      </c>
      <c r="H41" s="77">
        <f>igazgatás!H41+adók!H41+temető!H41+rendezvények!H41+'téli közf.'!H41+hosszúi.közf.!H41+'út üzemelt.'!H41+közvilágítás!H41+zöldterület!H41+'város-község'!H41+könyvtár!H41+közművelődés!H41+gyermekjólét!H41+családtámogatás!H41+családseg.!H41+'Önkorm elsz.'!H41</f>
        <v>0</v>
      </c>
      <c r="I41" s="77">
        <f>igazgatás!I41+adók!I41+temető!I41+rendezvények!I41+'téli közf.'!I41+hosszúi.közf.!I41+'út üzemelt.'!I41+közvilágítás!I41+zöldterület!I41+'város-község'!I41+könyvtár!I41+közművelődés!I41+gyermekjólét!I41+családtámogatás!I41+családseg.!I41+'Önkorm elsz.'!I41</f>
        <v>0</v>
      </c>
      <c r="J41" s="153" t="str">
        <f t="shared" si="0"/>
        <v xml:space="preserve"> </v>
      </c>
      <c r="K41" s="77">
        <f>igazgatás!K41+adók!K41+temető!K41+rendezvények!K41+'téli közf.'!K41+hosszúi.közf.!K41+'út üzemelt.'!K41+közvilágítás!K41+zöldterület!K41+'város-község'!K41+könyvtár!K41+közművelődés!K41+gyermekjólét!K41+családtámogatás!K41+családseg.!K41+'Önkorm elsz.'!K41</f>
        <v>0</v>
      </c>
      <c r="L41" s="77">
        <f>igazgatás!L41+adók!L41+temető!L41+rendezvények!L41+'téli közf.'!L41+hosszúi.közf.!L41+'út üzemelt.'!L41+közvilágítás!L41+zöldterület!L41+'város-község'!L41+könyvtár!L41+közművelődés!L41+gyermekjólét!L41+családtámogatás!L41+családseg.!L41+'Önkorm elsz.'!L41</f>
        <v>0</v>
      </c>
      <c r="M41" s="77">
        <f>igazgatás!M41+adók!M41+temető!M41+rendezvények!M41+'téli közf.'!M41+hosszúi.közf.!M41+'út üzemelt.'!M41+közvilágítás!M41+zöldterület!M41+'város-község'!M41+könyvtár!M41+közművelődés!M41+gyermekjólét!M41+családtámogatás!M41+családseg.!M41+'Önkorm elsz.'!M41</f>
        <v>0</v>
      </c>
      <c r="N41" s="77">
        <f>igazgatás!N41+adók!N41+temető!N41+rendezvények!N41+'téli közf.'!N41+hosszúi.közf.!N41+'út üzemelt.'!N41+közvilágítás!N41+zöldterület!N41+'város-község'!N41+könyvtár!N41+közművelődés!N41+gyermekjólét!N41+családtámogatás!N41+családseg.!N41+'Önkorm elsz.'!N41</f>
        <v>0</v>
      </c>
      <c r="O41" s="153" t="str">
        <f t="shared" si="2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>
        <f>igazgatás!F42+adók!F42+temető!F42+rendezvények!F42+'téli közf.'!F42+hosszúi.közf.!F42+'út üzemelt.'!F42+közvilágítás!F42+zöldterület!F42+'város-község'!F42+könyvtár!F42+közművelődés!F42+gyermekjólét!F42+családtámogatás!F42+családseg.!F42+'Önkorm elsz.'!F42</f>
        <v>0</v>
      </c>
      <c r="G42" s="77">
        <f>igazgatás!G42+adók!G42+temető!G42+rendezvények!G42+'téli közf.'!G42+hosszúi.közf.!G42+'út üzemelt.'!G42+közvilágítás!G42+zöldterület!G42+'város-község'!G42+könyvtár!G42+közművelődés!G42+gyermekjólét!G42+családtámogatás!G42+családseg.!G42+'Önkorm elsz.'!G42</f>
        <v>0</v>
      </c>
      <c r="H42" s="77">
        <f>igazgatás!H42+adók!H42+temető!H42+rendezvények!H42+'téli közf.'!H42+hosszúi.közf.!H42+'út üzemelt.'!H42+közvilágítás!H42+zöldterület!H42+'város-község'!H42+könyvtár!H42+közművelődés!H42+gyermekjólét!H42+családtámogatás!H42+családseg.!H42+'Önkorm elsz.'!H42</f>
        <v>0</v>
      </c>
      <c r="I42" s="77">
        <f>igazgatás!I42+adók!I42+temető!I42+rendezvények!I42+'téli közf.'!I42+hosszúi.közf.!I42+'út üzemelt.'!I42+közvilágítás!I42+zöldterület!I42+'város-község'!I42+könyvtár!I42+közművelődés!I42+gyermekjólét!I42+családtámogatás!I42+családseg.!I42+'Önkorm elsz.'!I42</f>
        <v>0</v>
      </c>
      <c r="J42" s="153" t="str">
        <f t="shared" si="0"/>
        <v xml:space="preserve"> </v>
      </c>
      <c r="K42" s="77">
        <f>igazgatás!K42+adók!K42+temető!K42+rendezvények!K42+'téli közf.'!K42+hosszúi.közf.!K42+'út üzemelt.'!K42+közvilágítás!K42+zöldterület!K42+'város-község'!K42+könyvtár!K42+közművelődés!K42+gyermekjólét!K42+családtámogatás!K42+családseg.!K42+'Önkorm elsz.'!K42</f>
        <v>0</v>
      </c>
      <c r="L42" s="77">
        <f>igazgatás!L42+adók!L42+temető!L42+rendezvények!L42+'téli közf.'!L42+hosszúi.közf.!L42+'út üzemelt.'!L42+közvilágítás!L42+zöldterület!L42+'város-község'!L42+könyvtár!L42+közművelődés!L42+gyermekjólét!L42+családtámogatás!L42+családseg.!L42+'Önkorm elsz.'!L42</f>
        <v>0</v>
      </c>
      <c r="M42" s="77">
        <f>igazgatás!M42+adók!M42+temető!M42+rendezvények!M42+'téli közf.'!M42+hosszúi.közf.!M42+'út üzemelt.'!M42+közvilágítás!M42+zöldterület!M42+'város-község'!M42+könyvtár!M42+közművelődés!M42+gyermekjólét!M42+családtámogatás!M42+családseg.!M42+'Önkorm elsz.'!M42</f>
        <v>0</v>
      </c>
      <c r="N42" s="77">
        <f>igazgatás!N42+adók!N42+temető!N42+rendezvények!N42+'téli közf.'!N42+hosszúi.közf.!N42+'út üzemelt.'!N42+közvilágítás!N42+zöldterület!N42+'város-község'!N42+könyvtár!N42+közművelődés!N42+gyermekjólét!N42+családtámogatás!N42+családseg.!N42+'Önkorm elsz.'!N42</f>
        <v>0</v>
      </c>
      <c r="O42" s="153" t="str">
        <f t="shared" si="2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>
        <f>igazgatás!F43+adók!F43+temető!F43+rendezvények!F43+'téli közf.'!F43+hosszúi.közf.!F43+'út üzemelt.'!F43+közvilágítás!F43+zöldterület!F43+'város-község'!F43+könyvtár!F43+közművelődés!F43+gyermekjólét!F43+családtámogatás!F43+családseg.!F43+'Önkorm elsz.'!F43</f>
        <v>0</v>
      </c>
      <c r="G43" s="77">
        <f>igazgatás!G43+adók!G43+temető!G43+rendezvények!G43+'téli közf.'!G43+hosszúi.közf.!G43+'út üzemelt.'!G43+közvilágítás!G43+zöldterület!G43+'város-község'!G43+könyvtár!G43+közművelődés!G43+gyermekjólét!G43+családtámogatás!G43+családseg.!G43+'Önkorm elsz.'!G43</f>
        <v>0</v>
      </c>
      <c r="H43" s="77">
        <f>igazgatás!H43+adók!H43+temető!H43+rendezvények!H43+'téli közf.'!H43+hosszúi.közf.!H43+'út üzemelt.'!H43+közvilágítás!H43+zöldterület!H43+'város-község'!H43+könyvtár!H43+közművelődés!H43+gyermekjólét!H43+családtámogatás!H43+családseg.!H43+'Önkorm elsz.'!H43</f>
        <v>0</v>
      </c>
      <c r="I43" s="77">
        <f>igazgatás!I43+adók!I43+temető!I43+rendezvények!I43+'téli közf.'!I43+hosszúi.közf.!I43+'út üzemelt.'!I43+közvilágítás!I43+zöldterület!I43+'város-község'!I43+könyvtár!I43+közművelődés!I43+gyermekjólét!I43+családtámogatás!I43+családseg.!I43+'Önkorm elsz.'!I43</f>
        <v>0</v>
      </c>
      <c r="J43" s="153" t="str">
        <f t="shared" si="0"/>
        <v xml:space="preserve"> </v>
      </c>
      <c r="K43" s="77">
        <f>igazgatás!K43+adók!K43+temető!K43+rendezvények!K43+'téli közf.'!K43+hosszúi.közf.!K43+'út üzemelt.'!K43+közvilágítás!K43+zöldterület!K43+'város-község'!K43+könyvtár!K43+közművelődés!K43+gyermekjólét!K43+családtámogatás!K43+családseg.!K43+'Önkorm elsz.'!K43</f>
        <v>0</v>
      </c>
      <c r="L43" s="77">
        <f>igazgatás!L43+adók!L43+temető!L43+rendezvények!L43+'téli közf.'!L43+hosszúi.közf.!L43+'út üzemelt.'!L43+közvilágítás!L43+zöldterület!L43+'város-község'!L43+könyvtár!L43+közművelődés!L43+gyermekjólét!L43+családtámogatás!L43+családseg.!L43+'Önkorm elsz.'!L43</f>
        <v>0</v>
      </c>
      <c r="M43" s="77">
        <f>igazgatás!M43+adók!M43+temető!M43+rendezvények!M43+'téli közf.'!M43+hosszúi.közf.!M43+'út üzemelt.'!M43+közvilágítás!M43+zöldterület!M43+'város-község'!M43+könyvtár!M43+közművelődés!M43+gyermekjólét!M43+családtámogatás!M43+családseg.!M43+'Önkorm elsz.'!M43</f>
        <v>0</v>
      </c>
      <c r="N43" s="77">
        <f>igazgatás!N43+adók!N43+temető!N43+rendezvények!N43+'téli közf.'!N43+hosszúi.közf.!N43+'út üzemelt.'!N43+közvilágítás!N43+zöldterület!N43+'város-község'!N43+könyvtár!N43+közművelődés!N43+gyermekjólét!N43+családtámogatás!N43+családseg.!N43+'Önkorm elsz.'!N43</f>
        <v>0</v>
      </c>
      <c r="O43" s="153" t="str">
        <f t="shared" si="2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>
        <f>igazgatás!F44+adók!F44+temető!F44+rendezvények!F44+'téli közf.'!F44+hosszúi.közf.!F44+'út üzemelt.'!F44+közvilágítás!F44+zöldterület!F44+'város-község'!F44+könyvtár!F44+közművelődés!F44+gyermekjólét!F44+családtámogatás!F44+családseg.!F44+'Önkorm elsz.'!F44</f>
        <v>0</v>
      </c>
      <c r="G44" s="77">
        <f>igazgatás!G44+adók!G44+temető!G44+rendezvények!G44+'téli közf.'!G44+hosszúi.közf.!G44+'út üzemelt.'!G44+közvilágítás!G44+zöldterület!G44+'város-község'!G44+könyvtár!G44+közművelődés!G44+gyermekjólét!G44+családtámogatás!G44+családseg.!G44+'Önkorm elsz.'!G44</f>
        <v>0</v>
      </c>
      <c r="H44" s="77">
        <f>igazgatás!H44+adók!H44+temető!H44+rendezvények!H44+'téli közf.'!H44+hosszúi.közf.!H44+'út üzemelt.'!H44+közvilágítás!H44+zöldterület!H44+'város-község'!H44+könyvtár!H44+közművelődés!H44+gyermekjólét!H44+családtámogatás!H44+családseg.!H44+'Önkorm elsz.'!H44</f>
        <v>0</v>
      </c>
      <c r="I44" s="77">
        <f>igazgatás!I44+adók!I44+temető!I44+rendezvények!I44+'téli közf.'!I44+hosszúi.közf.!I44+'út üzemelt.'!I44+közvilágítás!I44+zöldterület!I44+'város-község'!I44+könyvtár!I44+közművelődés!I44+gyermekjólét!I44+családtámogatás!I44+családseg.!I44+'Önkorm elsz.'!I44</f>
        <v>0</v>
      </c>
      <c r="J44" s="153" t="str">
        <f t="shared" si="0"/>
        <v xml:space="preserve"> </v>
      </c>
      <c r="K44" s="77">
        <f>igazgatás!K44+adók!K44+temető!K44+rendezvények!K44+'téli közf.'!K44+hosszúi.közf.!K44+'út üzemelt.'!K44+közvilágítás!K44+zöldterület!K44+'város-község'!K44+könyvtár!K44+közművelődés!K44+gyermekjólét!K44+családtámogatás!K44+családseg.!K44+'Önkorm elsz.'!K44</f>
        <v>0</v>
      </c>
      <c r="L44" s="77">
        <f>igazgatás!L44+adók!L44+temető!L44+rendezvények!L44+'téli közf.'!L44+hosszúi.közf.!L44+'út üzemelt.'!L44+közvilágítás!L44+zöldterület!L44+'város-község'!L44+könyvtár!L44+közművelődés!L44+gyermekjólét!L44+családtámogatás!L44+családseg.!L44+'Önkorm elsz.'!L44</f>
        <v>0</v>
      </c>
      <c r="M44" s="77">
        <f>igazgatás!M44+adók!M44+temető!M44+rendezvények!M44+'téli közf.'!M44+hosszúi.közf.!M44+'út üzemelt.'!M44+közvilágítás!M44+zöldterület!M44+'város-község'!M44+könyvtár!M44+közművelődés!M44+gyermekjólét!M44+családtámogatás!M44+családseg.!M44+'Önkorm elsz.'!M44</f>
        <v>0</v>
      </c>
      <c r="N44" s="77">
        <f>igazgatás!N44+adók!N44+temető!N44+rendezvények!N44+'téli közf.'!N44+hosszúi.közf.!N44+'út üzemelt.'!N44+közvilágítás!N44+zöldterület!N44+'város-község'!N44+könyvtár!N44+közművelődés!N44+gyermekjólét!N44+családtámogatás!N44+családseg.!N44+'Önkorm elsz.'!N44</f>
        <v>0</v>
      </c>
      <c r="O44" s="153" t="str">
        <f t="shared" si="2"/>
        <v xml:space="preserve"> </v>
      </c>
    </row>
    <row r="45" spans="1:15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>
        <f>igazgatás!F45+adók!F45+temető!F45+rendezvények!F45+'téli közf.'!F45+hosszúi.közf.!F45+'út üzemelt.'!F45+közvilágítás!F45+zöldterület!F45+'város-község'!F45+könyvtár!F45+közművelődés!F45+gyermekjólét!F45+családtámogatás!F45+családseg.!F45+'Önkorm elsz.'!F45</f>
        <v>0</v>
      </c>
      <c r="G45" s="77">
        <f>igazgatás!G45+adók!G45+temető!G45+rendezvények!G45+'téli közf.'!G45+hosszúi.közf.!G45+'út üzemelt.'!G45+közvilágítás!G45+zöldterület!G45+'város-község'!G45+könyvtár!G45+közművelődés!G45+gyermekjólét!G45+családtámogatás!G45+családseg.!G45+'Önkorm elsz.'!G45</f>
        <v>0</v>
      </c>
      <c r="H45" s="77">
        <f>igazgatás!H45+adók!H45+temető!H45+rendezvények!H45+'téli közf.'!H45+hosszúi.közf.!H45+'út üzemelt.'!H45+közvilágítás!H45+zöldterület!H45+'város-község'!H45+könyvtár!H45+közművelődés!H45+gyermekjólét!H45+családtámogatás!H45+családseg.!H45+'Önkorm elsz.'!H45</f>
        <v>0</v>
      </c>
      <c r="I45" s="77">
        <f>igazgatás!I45+adók!I45+temető!I45+rendezvények!I45+'téli közf.'!I45+hosszúi.közf.!I45+'út üzemelt.'!I45+közvilágítás!I45+zöldterület!I45+'város-község'!I45+könyvtár!I45+közművelődés!I45+gyermekjólét!I45+családtámogatás!I45+családseg.!I45+'Önkorm elsz.'!I45</f>
        <v>0</v>
      </c>
      <c r="J45" s="153" t="str">
        <f t="shared" si="0"/>
        <v xml:space="preserve"> </v>
      </c>
      <c r="K45" s="77">
        <f>igazgatás!K45+adók!K45+temető!K45+rendezvények!K45+'téli közf.'!K45+hosszúi.közf.!K45+'út üzemelt.'!K45+közvilágítás!K45+zöldterület!K45+'város-község'!K45+könyvtár!K45+közművelődés!K45+gyermekjólét!K45+családtámogatás!K45+családseg.!K45+'Önkorm elsz.'!K45</f>
        <v>2200</v>
      </c>
      <c r="L45" s="77">
        <f>igazgatás!L45+adók!L45+temető!L45+rendezvények!L45+'téli közf.'!L45+hosszúi.közf.!L45+'út üzemelt.'!L45+közvilágítás!L45+zöldterület!L45+'város-község'!L45+könyvtár!L45+közművelődés!L45+gyermekjólét!L45+családtámogatás!L45+családseg.!L45+'Önkorm elsz.'!L45</f>
        <v>1357</v>
      </c>
      <c r="M45" s="77">
        <f>igazgatás!M45+adók!M45+temető!M45+rendezvények!M45+'téli közf.'!M45+hosszúi.közf.!M45+'út üzemelt.'!M45+közvilágítás!M45+zöldterület!M45+'város-község'!M45+könyvtár!M45+közművelődés!M45+gyermekjólét!M45+családtámogatás!M45+családseg.!M45+'Önkorm elsz.'!M45</f>
        <v>3557</v>
      </c>
      <c r="N45" s="77">
        <f>igazgatás!N45+adók!N45+temető!N45+rendezvények!N45+'téli közf.'!N45+hosszúi.közf.!N45+'út üzemelt.'!N45+közvilágítás!N45+zöldterület!N45+'város-község'!N45+könyvtár!N45+közművelődés!N45+gyermekjólét!N45+családtámogatás!N45+családseg.!N45+'Önkorm elsz.'!N45</f>
        <v>3557</v>
      </c>
      <c r="O45" s="153">
        <f t="shared" si="2"/>
        <v>1</v>
      </c>
    </row>
    <row r="46" spans="1:15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>
        <f>igazgatás!F46+adók!F46+temető!F46+rendezvények!F46+'téli közf.'!F46+hosszúi.közf.!F46+'út üzemelt.'!F46+közvilágítás!F46+zöldterület!F46+'város-község'!F46+könyvtár!F46+közművelődés!F46+gyermekjólét!F46+családtámogatás!F46+családseg.!F46+'Önkorm elsz.'!F46</f>
        <v>0</v>
      </c>
      <c r="G46" s="77">
        <f>igazgatás!G46+adók!G46+temető!G46+rendezvények!G46+'téli közf.'!G46+hosszúi.közf.!G46+'út üzemelt.'!G46+közvilágítás!G46+zöldterület!G46+'város-község'!G46+könyvtár!G46+közművelődés!G46+gyermekjólét!G46+családtámogatás!G46+családseg.!G46+'Önkorm elsz.'!G46</f>
        <v>100</v>
      </c>
      <c r="H46" s="77">
        <f>igazgatás!H46+adók!H46+temető!H46+rendezvények!H46+'téli közf.'!H46+hosszúi.közf.!H46+'út üzemelt.'!H46+közvilágítás!H46+zöldterület!H46+'város-község'!H46+könyvtár!H46+közművelődés!H46+gyermekjólét!H46+családtámogatás!H46+családseg.!H46+'Önkorm elsz.'!H46</f>
        <v>100</v>
      </c>
      <c r="I46" s="77">
        <f>igazgatás!I46+adók!I46+temető!I46+rendezvények!I46+'téli közf.'!I46+hosszúi.közf.!I46+'út üzemelt.'!I46+közvilágítás!I46+zöldterület!I46+'város-község'!I46+könyvtár!I46+közművelődés!I46+gyermekjólét!I46+családtámogatás!I46+családseg.!I46+'Önkorm elsz.'!I46</f>
        <v>100</v>
      </c>
      <c r="J46" s="153">
        <f t="shared" si="0"/>
        <v>1</v>
      </c>
      <c r="K46" s="77">
        <f>igazgatás!K46+adók!K46+temető!K46+rendezvények!K46+'téli közf.'!K46+hosszúi.közf.!K46+'út üzemelt.'!K46+közvilágítás!K46+zöldterület!K46+'város-község'!K46+könyvtár!K46+közművelődés!K46+gyermekjólét!K46+családtámogatás!K46+családseg.!K46+'Önkorm elsz.'!K46</f>
        <v>0</v>
      </c>
      <c r="L46" s="77">
        <f>igazgatás!L46+adók!L46+temető!L46+rendezvények!L46+'téli közf.'!L46+hosszúi.közf.!L46+'út üzemelt.'!L46+közvilágítás!L46+zöldterület!L46+'város-község'!L46+könyvtár!L46+közművelődés!L46+gyermekjólét!L46+családtámogatás!L46+családseg.!L46+'Önkorm elsz.'!L46</f>
        <v>300</v>
      </c>
      <c r="M46" s="77">
        <f>igazgatás!M46+adók!M46+temető!M46+rendezvények!M46+'téli közf.'!M46+hosszúi.közf.!M46+'út üzemelt.'!M46+közvilágítás!M46+zöldterület!M46+'város-község'!M46+könyvtár!M46+közművelődés!M46+gyermekjólét!M46+családtámogatás!M46+családseg.!M46+'Önkorm elsz.'!M46</f>
        <v>300</v>
      </c>
      <c r="N46" s="77">
        <f>igazgatás!N46+adók!N46+temető!N46+rendezvények!N46+'téli közf.'!N46+hosszúi.közf.!N46+'út üzemelt.'!N46+közvilágítás!N46+zöldterület!N46+'város-község'!N46+könyvtár!N46+közművelődés!N46+gyermekjólét!N46+családtámogatás!N46+családseg.!N46+'Önkorm elsz.'!N46</f>
        <v>300</v>
      </c>
      <c r="O46" s="153">
        <f t="shared" si="2"/>
        <v>1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>
        <f>igazgatás!F47+adók!F47+temető!F47+rendezvények!F47+'téli közf.'!F47+hosszúi.közf.!F47+'út üzemelt.'!F47+közvilágítás!F47+zöldterület!F47+'város-község'!F47+könyvtár!F47+közművelődés!F47+gyermekjólét!F47+családtámogatás!F47+családseg.!F47+'Önkorm elsz.'!F47</f>
        <v>0</v>
      </c>
      <c r="G47" s="77">
        <f>igazgatás!G47+adók!G47+temető!G47+rendezvények!G47+'téli közf.'!G47+hosszúi.közf.!G47+'út üzemelt.'!G47+közvilágítás!G47+zöldterület!G47+'város-község'!G47+könyvtár!G47+közművelődés!G47+gyermekjólét!G47+családtámogatás!G47+családseg.!G47+'Önkorm elsz.'!G47</f>
        <v>0</v>
      </c>
      <c r="H47" s="77">
        <f>igazgatás!H47+adók!H47+temető!H47+rendezvények!H47+'téli közf.'!H47+hosszúi.közf.!H47+'út üzemelt.'!H47+közvilágítás!H47+zöldterület!H47+'város-község'!H47+könyvtár!H47+közművelődés!H47+gyermekjólét!H47+családtámogatás!H47+családseg.!H47+'Önkorm elsz.'!H47</f>
        <v>0</v>
      </c>
      <c r="I47" s="77">
        <f>igazgatás!I47+adók!I47+temető!I47+rendezvények!I47+'téli közf.'!I47+hosszúi.közf.!I47+'út üzemelt.'!I47+közvilágítás!I47+zöldterület!I47+'város-község'!I47+könyvtár!I47+közművelődés!I47+gyermekjólét!I47+családtámogatás!I47+családseg.!I47+'Önkorm elsz.'!I47</f>
        <v>0</v>
      </c>
      <c r="J47" s="153" t="str">
        <f t="shared" si="0"/>
        <v xml:space="preserve"> </v>
      </c>
      <c r="K47" s="77">
        <f>igazgatás!K47+adók!K47+temető!K47+rendezvények!K47+'téli közf.'!K47+hosszúi.közf.!K47+'út üzemelt.'!K47+közvilágítás!K47+zöldterület!K47+'város-község'!K47+könyvtár!K47+közművelődés!K47+gyermekjólét!K47+családtámogatás!K47+családseg.!K47+'Önkorm elsz.'!K47</f>
        <v>0</v>
      </c>
      <c r="L47" s="77">
        <f>igazgatás!L47+adók!L47+temető!L47+rendezvények!L47+'téli közf.'!L47+hosszúi.közf.!L47+'út üzemelt.'!L47+közvilágítás!L47+zöldterület!L47+'város-község'!L47+könyvtár!L47+közművelődés!L47+gyermekjólét!L47+családtámogatás!L47+családseg.!L47+'Önkorm elsz.'!L47</f>
        <v>0</v>
      </c>
      <c r="M47" s="77">
        <f>igazgatás!M47+adók!M47+temető!M47+rendezvények!M47+'téli közf.'!M47+hosszúi.közf.!M47+'út üzemelt.'!M47+közvilágítás!M47+zöldterület!M47+'város-község'!M47+könyvtár!M47+közművelődés!M47+gyermekjólét!M47+családtámogatás!M47+családseg.!M47+'Önkorm elsz.'!M47</f>
        <v>0</v>
      </c>
      <c r="N47" s="77">
        <f>igazgatás!N47+adók!N47+temető!N47+rendezvények!N47+'téli közf.'!N47+hosszúi.közf.!N47+'út üzemelt.'!N47+közvilágítás!N47+zöldterület!N47+'város-község'!N47+könyvtár!N47+közművelődés!N47+gyermekjólét!N47+családtámogatás!N47+családseg.!N47+'Önkorm elsz.'!N47</f>
        <v>0</v>
      </c>
      <c r="O47" s="153" t="str">
        <f t="shared" si="2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>
        <f>igazgatás!F48+adók!F48+temető!F48+rendezvények!F48+'téli közf.'!F48+hosszúi.közf.!F48+'út üzemelt.'!F48+közvilágítás!F48+zöldterület!F48+'város-község'!F48+könyvtár!F48+közművelődés!F48+gyermekjólét!F48+családtámogatás!F48+családseg.!F48+'Önkorm elsz.'!F48</f>
        <v>0</v>
      </c>
      <c r="G48" s="77">
        <f>igazgatás!G48+adók!G48+temető!G48+rendezvények!G48+'téli közf.'!G48+hosszúi.közf.!G48+'út üzemelt.'!G48+közvilágítás!G48+zöldterület!G48+'város-község'!G48+könyvtár!G48+közművelődés!G48+gyermekjólét!G48+családtámogatás!G48+családseg.!G48+'Önkorm elsz.'!G48</f>
        <v>0</v>
      </c>
      <c r="H48" s="77">
        <f>igazgatás!H48+adók!H48+temető!H48+rendezvények!H48+'téli közf.'!H48+hosszúi.közf.!H48+'út üzemelt.'!H48+közvilágítás!H48+zöldterület!H48+'város-község'!H48+könyvtár!H48+közművelődés!H48+gyermekjólét!H48+családtámogatás!H48+családseg.!H48+'Önkorm elsz.'!H48</f>
        <v>0</v>
      </c>
      <c r="I48" s="77">
        <f>igazgatás!I48+adók!I48+temető!I48+rendezvények!I48+'téli közf.'!I48+hosszúi.közf.!I48+'út üzemelt.'!I48+közvilágítás!I48+zöldterület!I48+'város-község'!I48+könyvtár!I48+közművelődés!I48+gyermekjólét!I48+családtámogatás!I48+családseg.!I48+'Önkorm elsz.'!I48</f>
        <v>0</v>
      </c>
      <c r="J48" s="153" t="str">
        <f t="shared" si="0"/>
        <v xml:space="preserve"> </v>
      </c>
      <c r="K48" s="77">
        <f>igazgatás!K48+adók!K48+temető!K48+rendezvények!K48+'téli közf.'!K48+hosszúi.közf.!K48+'út üzemelt.'!K48+közvilágítás!K48+zöldterület!K48+'város-község'!K48+könyvtár!K48+közművelődés!K48+gyermekjólét!K48+családtámogatás!K48+családseg.!K48+'Önkorm elsz.'!K48</f>
        <v>0</v>
      </c>
      <c r="L48" s="77">
        <f>igazgatás!L48+adók!L48+temető!L48+rendezvények!L48+'téli közf.'!L48+hosszúi.közf.!L48+'út üzemelt.'!L48+közvilágítás!L48+zöldterület!L48+'város-község'!L48+könyvtár!L48+közművelődés!L48+gyermekjólét!L48+családtámogatás!L48+családseg.!L48+'Önkorm elsz.'!L48</f>
        <v>0</v>
      </c>
      <c r="M48" s="77">
        <f>igazgatás!M48+adók!M48+temető!M48+rendezvények!M48+'téli közf.'!M48+hosszúi.közf.!M48+'út üzemelt.'!M48+közvilágítás!M48+zöldterület!M48+'város-község'!M48+könyvtár!M48+közművelődés!M48+gyermekjólét!M48+családtámogatás!M48+családseg.!M48+'Önkorm elsz.'!M48</f>
        <v>0</v>
      </c>
      <c r="N48" s="77">
        <f>igazgatás!N48+adók!N48+temető!N48+rendezvények!N48+'téli közf.'!N48+hosszúi.közf.!N48+'út üzemelt.'!N48+közvilágítás!N48+zöldterület!N48+'város-község'!N48+könyvtár!N48+közművelődés!N48+gyermekjólét!N48+családtámogatás!N48+családseg.!N48+'Önkorm elsz.'!N48</f>
        <v>0</v>
      </c>
      <c r="O48" s="153" t="str">
        <f t="shared" si="2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>
        <f>igazgatás!F49+adók!F49+temető!F49+rendezvények!F49+'téli közf.'!F49+hosszúi.közf.!F49+'út üzemelt.'!F49+közvilágítás!F49+zöldterület!F49+'város-község'!F49+könyvtár!F49+közművelődés!F49+gyermekjólét!F49+családtámogatás!F49+családseg.!F49+'Önkorm elsz.'!F49</f>
        <v>0</v>
      </c>
      <c r="G49" s="77">
        <f>igazgatás!G49+adók!G49+temető!G49+rendezvények!G49+'téli közf.'!G49+hosszúi.közf.!G49+'út üzemelt.'!G49+közvilágítás!G49+zöldterület!G49+'város-község'!G49+könyvtár!G49+közművelődés!G49+gyermekjólét!G49+családtámogatás!G49+családseg.!G49+'Önkorm elsz.'!G49</f>
        <v>0</v>
      </c>
      <c r="H49" s="77">
        <f>igazgatás!H49+adók!H49+temető!H49+rendezvények!H49+'téli közf.'!H49+hosszúi.közf.!H49+'út üzemelt.'!H49+közvilágítás!H49+zöldterület!H49+'város-község'!H49+könyvtár!H49+közművelődés!H49+gyermekjólét!H49+családtámogatás!H49+családseg.!H49+'Önkorm elsz.'!H49</f>
        <v>0</v>
      </c>
      <c r="I49" s="77">
        <f>igazgatás!I49+adók!I49+temető!I49+rendezvények!I49+'téli közf.'!I49+hosszúi.közf.!I49+'út üzemelt.'!I49+közvilágítás!I49+zöldterület!I49+'város-község'!I49+könyvtár!I49+közművelődés!I49+gyermekjólét!I49+családtámogatás!I49+családseg.!I49+'Önkorm elsz.'!I49</f>
        <v>0</v>
      </c>
      <c r="J49" s="153" t="str">
        <f t="shared" si="0"/>
        <v xml:space="preserve"> </v>
      </c>
      <c r="K49" s="77">
        <f>igazgatás!K49+adók!K49+temető!K49+rendezvények!K49+'téli közf.'!K49+hosszúi.közf.!K49+'út üzemelt.'!K49+közvilágítás!K49+zöldterület!K49+'város-község'!K49+könyvtár!K49+közművelődés!K49+gyermekjólét!K49+családtámogatás!K49+családseg.!K49+'Önkorm elsz.'!K49</f>
        <v>0</v>
      </c>
      <c r="L49" s="77">
        <f>igazgatás!L49+adók!L49+temető!L49+rendezvények!L49+'téli közf.'!L49+hosszúi.közf.!L49+'út üzemelt.'!L49+közvilágítás!L49+zöldterület!L49+'város-község'!L49+könyvtár!L49+közművelődés!L49+gyermekjólét!L49+családtámogatás!L49+családseg.!L49+'Önkorm elsz.'!L49</f>
        <v>0</v>
      </c>
      <c r="M49" s="77">
        <f>igazgatás!M49+adók!M49+temető!M49+rendezvények!M49+'téli közf.'!M49+hosszúi.közf.!M49+'út üzemelt.'!M49+közvilágítás!M49+zöldterület!M49+'város-község'!M49+könyvtár!M49+közművelődés!M49+gyermekjólét!M49+családtámogatás!M49+családseg.!M49+'Önkorm elsz.'!M49</f>
        <v>0</v>
      </c>
      <c r="N49" s="77">
        <f>igazgatás!N49+adók!N49+temető!N49+rendezvények!N49+'téli közf.'!N49+hosszúi.közf.!N49+'út üzemelt.'!N49+közvilágítás!N49+zöldterület!N49+'város-község'!N49+könyvtár!N49+közművelődés!N49+gyermekjólét!N49+családtámogatás!N49+családseg.!N49+'Önkorm elsz.'!N49</f>
        <v>0</v>
      </c>
      <c r="O49" s="153" t="str">
        <f t="shared" si="2"/>
        <v xml:space="preserve"> </v>
      </c>
    </row>
    <row r="50" spans="1:15" s="91" customFormat="1" ht="25.5" x14ac:dyDescent="0.25">
      <c r="A50" s="217" t="s">
        <v>82</v>
      </c>
      <c r="B50" s="218"/>
      <c r="C50" s="4" t="s">
        <v>83</v>
      </c>
      <c r="D50" s="15" t="s">
        <v>84</v>
      </c>
      <c r="E50" s="15"/>
      <c r="F50" s="78">
        <f>igazgatás!F50+adók!F50+temető!F50+rendezvények!F50+'téli közf.'!F50+hosszúi.közf.!F50+'út üzemelt.'!F50+közvilágítás!F50+zöldterület!F50+'város-község'!F50+könyvtár!F50+közművelődés!F50+gyermekjólét!F50+családtámogatás!F50+családseg.!F50+'Önkorm elsz.'!F50</f>
        <v>15104</v>
      </c>
      <c r="G50" s="78">
        <f t="shared" ref="G50:M50" si="3">G14+G15+G16+G17+G28+G39</f>
        <v>5837</v>
      </c>
      <c r="H50" s="78">
        <f t="shared" si="3"/>
        <v>20941</v>
      </c>
      <c r="I50" s="78">
        <f t="shared" si="3"/>
        <v>20941</v>
      </c>
      <c r="J50" s="78" t="e">
        <f t="shared" si="3"/>
        <v>#VALUE!</v>
      </c>
      <c r="K50" s="78">
        <f t="shared" si="3"/>
        <v>13866</v>
      </c>
      <c r="L50" s="78">
        <f t="shared" si="3"/>
        <v>1657</v>
      </c>
      <c r="M50" s="78">
        <f t="shared" si="3"/>
        <v>15523</v>
      </c>
      <c r="N50" s="78">
        <f t="shared" ref="N50" si="4">N14+N15+N16+N17+N28+N39</f>
        <v>12716</v>
      </c>
      <c r="O50" s="170">
        <f t="shared" si="2"/>
        <v>0.81917155189074276</v>
      </c>
    </row>
    <row r="51" spans="1:15" s="91" customFormat="1" ht="15.75" x14ac:dyDescent="0.25">
      <c r="A51" s="217" t="s">
        <v>85</v>
      </c>
      <c r="B51" s="218"/>
      <c r="C51" s="4" t="s">
        <v>86</v>
      </c>
      <c r="D51" s="15" t="s">
        <v>87</v>
      </c>
      <c r="E51" s="15"/>
      <c r="F51" s="78">
        <f>igazgatás!F51+adók!F51+temető!F51+rendezvények!F51+'téli közf.'!F51+hosszúi.közf.!F51+'út üzemelt.'!F51+közvilágítás!F51+zöldterület!F51+'város-község'!F51+könyvtár!F51+közművelődés!F51+gyermekjólét!F51+családtámogatás!F51+családseg.!F51+'Önkorm elsz.'!F51</f>
        <v>0</v>
      </c>
      <c r="G51" s="78">
        <f>igazgatás!G51+adók!G51+temető!G51+rendezvények!G51+'téli közf.'!G51+hosszúi.közf.!G51+'út üzemelt.'!G51+közvilágítás!G51+zöldterület!G51+'város-község'!G51+könyvtár!G51+közművelődés!G51+gyermekjólét!G51+családtámogatás!G51+családseg.!G51+'Önkorm elsz.'!G51</f>
        <v>6500</v>
      </c>
      <c r="H51" s="78">
        <f>igazgatás!H51+adók!H51+temető!H51+rendezvények!H51+'téli közf.'!H51+hosszúi.közf.!H51+'út üzemelt.'!H51+közvilágítás!H51+zöldterület!H51+'város-község'!H51+könyvtár!H51+közművelődés!H51+gyermekjólét!H51+családtámogatás!H51+családseg.!H51+'Önkorm elsz.'!H51</f>
        <v>6500</v>
      </c>
      <c r="I51" s="78">
        <f>igazgatás!I51+adók!I51+temető!I51+rendezvények!I51+'téli közf.'!I51+hosszúi.közf.!I51+'út üzemelt.'!I51+közvilágítás!I51+zöldterület!I51+'város-község'!I51+könyvtár!I51+közművelődés!I51+gyermekjólét!I51+családtámogatás!I51+családseg.!I51+'Önkorm elsz.'!I51</f>
        <v>6500</v>
      </c>
      <c r="J51" s="170">
        <f t="shared" si="0"/>
        <v>1</v>
      </c>
      <c r="K51" s="78">
        <f>igazgatás!K51+adók!K51+temető!K51+rendezvények!K51+'téli közf.'!K51+hosszúi.közf.!K51+'út üzemelt.'!K51+közvilágítás!K51+zöldterület!K51+'város-község'!K51+könyvtár!K51+közművelődés!K51+gyermekjólét!K51+családtámogatás!K51+családseg.!K51+'Önkorm elsz.'!K51</f>
        <v>0</v>
      </c>
      <c r="L51" s="78">
        <f>igazgatás!L51+adók!L51+temető!L51+rendezvények!L51+'téli közf.'!L51+hosszúi.közf.!L51+'út üzemelt.'!L51+közvilágítás!L51+zöldterület!L51+'város-község'!L51+könyvtár!L51+közművelődés!L51+gyermekjólét!L51+családtámogatás!L51+családseg.!L51+'Önkorm elsz.'!L51</f>
        <v>0</v>
      </c>
      <c r="M51" s="78">
        <f>igazgatás!M51+adók!M51+temető!M51+rendezvények!M51+'téli közf.'!M51+hosszúi.közf.!M51+'út üzemelt.'!M51+közvilágítás!M51+zöldterület!M51+'város-község'!M51+könyvtár!M51+közművelődés!M51+gyermekjólét!M51+családtámogatás!M51+családseg.!M51+'Önkorm elsz.'!M51</f>
        <v>0</v>
      </c>
      <c r="N51" s="78">
        <f>igazgatás!N51+adók!N51+temető!N51+rendezvények!N51+'téli közf.'!N51+hosszúi.közf.!N51+'út üzemelt.'!N51+közvilágítás!N51+zöldterület!N51+'város-község'!N51+könyvtár!N51+közművelődés!N51+gyermekjólét!N51+családtámogatás!N51+családseg.!N51+'Önkorm elsz.'!N51</f>
        <v>0</v>
      </c>
      <c r="O51" s="170" t="str">
        <f t="shared" si="2"/>
        <v xml:space="preserve"> </v>
      </c>
    </row>
    <row r="52" spans="1:15" s="91" customFormat="1" ht="25.5" hidden="1" x14ac:dyDescent="0.25">
      <c r="A52" s="217" t="s">
        <v>88</v>
      </c>
      <c r="B52" s="218"/>
      <c r="C52" s="4" t="s">
        <v>89</v>
      </c>
      <c r="D52" s="15" t="s">
        <v>90</v>
      </c>
      <c r="E52" s="15"/>
      <c r="F52" s="78">
        <f>igazgatás!F52+adók!F52+temető!F52+rendezvények!F52+'téli közf.'!F52+hosszúi.közf.!F52+'út üzemelt.'!F52+közvilágítás!F52+zöldterület!F52+'város-község'!F52+könyvtár!F52+közművelődés!F52+gyermekjólét!F52+családtámogatás!F52+családseg.!F52+'Önkorm elsz.'!F52</f>
        <v>0</v>
      </c>
      <c r="G52" s="78">
        <f>igazgatás!G52+adók!G52+temető!G52+rendezvények!G52+'téli közf.'!G52+hosszúi.közf.!G52+'út üzemelt.'!G52+közvilágítás!G52+zöldterület!G52+'város-község'!G52+könyvtár!G52+közművelődés!G52+gyermekjólét!G52+családtámogatás!G52+családseg.!G52+'Önkorm elsz.'!G52</f>
        <v>0</v>
      </c>
      <c r="H52" s="78">
        <f>igazgatás!H52+adók!H52+temető!H52+rendezvények!H52+'téli közf.'!H52+hosszúi.közf.!H52+'út üzemelt.'!H52+közvilágítás!H52+zöldterület!H52+'város-község'!H52+könyvtár!H52+közművelődés!H52+gyermekjólét!H52+családtámogatás!H52+családseg.!H52+'Önkorm elsz.'!H52</f>
        <v>0</v>
      </c>
      <c r="I52" s="78">
        <f>igazgatás!I52+adók!I52+temető!I52+rendezvények!I52+'téli közf.'!I52+hosszúi.közf.!I52+'út üzemelt.'!I52+közvilágítás!I52+zöldterület!I52+'város-község'!I52+könyvtár!I52+közművelődés!I52+gyermekjólét!I52+családtámogatás!I52+családseg.!I52+'Önkorm elsz.'!I52</f>
        <v>0</v>
      </c>
      <c r="J52" s="170" t="str">
        <f t="shared" si="0"/>
        <v xml:space="preserve"> </v>
      </c>
      <c r="K52" s="77">
        <f>igazgatás!K52+adók!K52+temető!K52+rendezvények!K52+'téli közf.'!K52+hosszúi.közf.!K52+'út üzemelt.'!K52+közvilágítás!K52+zöldterület!K52+'város-község'!K52+könyvtár!K52+közművelődés!K52+gyermekjólét!K52+családtámogatás!K52+családseg.!K52+'Önkorm elsz.'!K52</f>
        <v>0</v>
      </c>
      <c r="L52" s="77">
        <f>igazgatás!L52+adók!L52+temető!L52+rendezvények!L52+'téli közf.'!L52+hosszúi.közf.!L52+'út üzemelt.'!L52+közvilágítás!L52+zöldterület!L52+'város-község'!L52+könyvtár!L52+közművelődés!L52+gyermekjólét!L52+családtámogatás!L52+családseg.!L52+'Önkorm elsz.'!L52</f>
        <v>0</v>
      </c>
      <c r="M52" s="77">
        <f>igazgatás!M52+adók!M52+temető!M52+rendezvények!M52+'téli közf.'!M52+hosszúi.közf.!M52+'út üzemelt.'!M52+közvilágítás!M52+zöldterület!M52+'város-község'!M52+könyvtár!M52+közművelődés!M52+gyermekjólét!M52+családtámogatás!M52+családseg.!M52+'Önkorm elsz.'!M52</f>
        <v>0</v>
      </c>
      <c r="N52" s="77">
        <f>igazgatás!N52+adók!N52+temető!N52+rendezvények!N52+'téli közf.'!N52+hosszúi.közf.!N52+'út üzemelt.'!N52+közvilágítás!N52+zöldterület!N52+'város-község'!N52+könyvtár!N52+közművelődés!N52+gyermekjólét!N52+családtámogatás!N52+családseg.!N52+'Önkorm elsz.'!N52</f>
        <v>0</v>
      </c>
      <c r="O52" s="153" t="str">
        <f t="shared" si="2"/>
        <v xml:space="preserve"> </v>
      </c>
    </row>
    <row r="53" spans="1:15" s="91" customFormat="1" ht="38.25" hidden="1" x14ac:dyDescent="0.25">
      <c r="A53" s="217" t="s">
        <v>91</v>
      </c>
      <c r="B53" s="218"/>
      <c r="C53" s="4" t="s">
        <v>92</v>
      </c>
      <c r="D53" s="15" t="s">
        <v>93</v>
      </c>
      <c r="E53" s="15"/>
      <c r="F53" s="78">
        <f>igazgatás!F53+adók!F53+temető!F53+rendezvények!F53+'téli közf.'!F53+hosszúi.közf.!F53+'út üzemelt.'!F53+közvilágítás!F53+zöldterület!F53+'város-község'!F53+könyvtár!F53+közművelődés!F53+gyermekjólét!F53+családtámogatás!F53+családseg.!F53+'Önkorm elsz.'!F53</f>
        <v>0</v>
      </c>
      <c r="G53" s="78">
        <f>igazgatás!G53+adók!G53+temető!G53+rendezvények!G53+'téli közf.'!G53+hosszúi.közf.!G53+'út üzemelt.'!G53+közvilágítás!G53+zöldterület!G53+'város-község'!G53+könyvtár!G53+közművelődés!G53+gyermekjólét!G53+családtámogatás!G53+családseg.!G53+'Önkorm elsz.'!G53</f>
        <v>0</v>
      </c>
      <c r="H53" s="78">
        <f>igazgatás!H53+adók!H53+temető!H53+rendezvények!H53+'téli közf.'!H53+hosszúi.közf.!H53+'út üzemelt.'!H53+közvilágítás!H53+zöldterület!H53+'város-község'!H53+könyvtár!H53+közművelődés!H53+gyermekjólét!H53+családtámogatás!H53+családseg.!H53+'Önkorm elsz.'!H53</f>
        <v>0</v>
      </c>
      <c r="I53" s="78">
        <f>igazgatás!I53+adók!I53+temető!I53+rendezvények!I53+'téli közf.'!I53+hosszúi.közf.!I53+'út üzemelt.'!I53+közvilágítás!I53+zöldterület!I53+'város-község'!I53+könyvtár!I53+közművelődés!I53+gyermekjólét!I53+családtámogatás!I53+családseg.!I53+'Önkorm elsz.'!I53</f>
        <v>0</v>
      </c>
      <c r="J53" s="170" t="str">
        <f t="shared" si="0"/>
        <v xml:space="preserve"> </v>
      </c>
      <c r="K53" s="77">
        <f>igazgatás!K53+adók!K53+temető!K53+rendezvények!K53+'téli közf.'!K53+hosszúi.közf.!K53+'út üzemelt.'!K53+közvilágítás!K53+zöldterület!K53+'város-község'!K53+könyvtár!K53+közművelődés!K53+gyermekjólét!K53+családtámogatás!K53+családseg.!K53+'Önkorm elsz.'!K53</f>
        <v>0</v>
      </c>
      <c r="L53" s="77">
        <f>igazgatás!L53+adók!L53+temető!L53+rendezvények!L53+'téli közf.'!L53+hosszúi.közf.!L53+'út üzemelt.'!L53+közvilágítás!L53+zöldterület!L53+'város-község'!L53+könyvtár!L53+közművelődés!L53+gyermekjólét!L53+családtámogatás!L53+családseg.!L53+'Önkorm elsz.'!L53</f>
        <v>0</v>
      </c>
      <c r="M53" s="77">
        <f>igazgatás!M53+adók!M53+temető!M53+rendezvények!M53+'téli közf.'!M53+hosszúi.közf.!M53+'út üzemelt.'!M53+közvilágítás!M53+zöldterület!M53+'város-község'!M53+könyvtár!M53+közművelődés!M53+gyermekjólét!M53+családtámogatás!M53+családseg.!M53+'Önkorm elsz.'!M53</f>
        <v>0</v>
      </c>
      <c r="N53" s="77">
        <f>igazgatás!N53+adók!N53+temető!N53+rendezvények!N53+'téli közf.'!N53+hosszúi.közf.!N53+'út üzemelt.'!N53+közvilágítás!N53+zöldterület!N53+'város-község'!N53+könyvtár!N53+közművelődés!N53+gyermekjólét!N53+családtámogatás!N53+családseg.!N53+'Önkorm elsz.'!N53</f>
        <v>0</v>
      </c>
      <c r="O53" s="153" t="str">
        <f t="shared" si="2"/>
        <v xml:space="preserve"> </v>
      </c>
    </row>
    <row r="54" spans="1:15" s="91" customFormat="1" ht="15.75" hidden="1" x14ac:dyDescent="0.25">
      <c r="A54" s="217" t="s">
        <v>94</v>
      </c>
      <c r="B54" s="218"/>
      <c r="C54" s="7" t="s">
        <v>37</v>
      </c>
      <c r="D54" s="15" t="s">
        <v>93</v>
      </c>
      <c r="E54" s="15"/>
      <c r="F54" s="78">
        <f>igazgatás!F54+adók!F54+temető!F54+rendezvények!F54+'téli közf.'!F54+hosszúi.közf.!F54+'út üzemelt.'!F54+közvilágítás!F54+zöldterület!F54+'város-község'!F54+könyvtár!F54+közművelődés!F54+gyermekjólét!F54+családtámogatás!F54+családseg.!F54+'Önkorm elsz.'!F54</f>
        <v>0</v>
      </c>
      <c r="G54" s="78">
        <f>igazgatás!G54+adók!G54+temető!G54+rendezvények!G54+'téli közf.'!G54+hosszúi.közf.!G54+'út üzemelt.'!G54+közvilágítás!G54+zöldterület!G54+'város-község'!G54+könyvtár!G54+közművelődés!G54+gyermekjólét!G54+családtámogatás!G54+családseg.!G54+'Önkorm elsz.'!G54</f>
        <v>0</v>
      </c>
      <c r="H54" s="78">
        <f>igazgatás!H54+adók!H54+temető!H54+rendezvények!H54+'téli közf.'!H54+hosszúi.közf.!H54+'út üzemelt.'!H54+közvilágítás!H54+zöldterület!H54+'város-község'!H54+könyvtár!H54+közművelődés!H54+gyermekjólét!H54+családtámogatás!H54+családseg.!H54+'Önkorm elsz.'!H54</f>
        <v>0</v>
      </c>
      <c r="I54" s="78">
        <f>igazgatás!I54+adók!I54+temető!I54+rendezvények!I54+'téli közf.'!I54+hosszúi.közf.!I54+'út üzemelt.'!I54+közvilágítás!I54+zöldterület!I54+'város-község'!I54+könyvtár!I54+közművelődés!I54+gyermekjólét!I54+családtámogatás!I54+családseg.!I54+'Önkorm elsz.'!I54</f>
        <v>0</v>
      </c>
      <c r="J54" s="170" t="str">
        <f t="shared" si="0"/>
        <v xml:space="preserve"> </v>
      </c>
      <c r="K54" s="77">
        <f>igazgatás!K54+adók!K54+temető!K54+rendezvények!K54+'téli közf.'!K54+hosszúi.közf.!K54+'út üzemelt.'!K54+közvilágítás!K54+zöldterület!K54+'város-község'!K54+könyvtár!K54+közművelődés!K54+gyermekjólét!K54+családtámogatás!K54+családseg.!K54+'Önkorm elsz.'!K54</f>
        <v>0</v>
      </c>
      <c r="L54" s="77">
        <f>igazgatás!L54+adók!L54+temető!L54+rendezvények!L54+'téli közf.'!L54+hosszúi.közf.!L54+'út üzemelt.'!L54+közvilágítás!L54+zöldterület!L54+'város-község'!L54+könyvtár!L54+közművelődés!L54+gyermekjólét!L54+családtámogatás!L54+családseg.!L54+'Önkorm elsz.'!L54</f>
        <v>0</v>
      </c>
      <c r="M54" s="77">
        <f>igazgatás!M54+adók!M54+temető!M54+rendezvények!M54+'téli közf.'!M54+hosszúi.közf.!M54+'út üzemelt.'!M54+közvilágítás!M54+zöldterület!M54+'város-község'!M54+könyvtár!M54+közművelődés!M54+gyermekjólét!M54+családtámogatás!M54+családseg.!M54+'Önkorm elsz.'!M54</f>
        <v>0</v>
      </c>
      <c r="N54" s="77">
        <f>igazgatás!N54+adók!N54+temető!N54+rendezvények!N54+'téli közf.'!N54+hosszúi.közf.!N54+'út üzemelt.'!N54+közvilágítás!N54+zöldterület!N54+'város-község'!N54+könyvtár!N54+közművelődés!N54+gyermekjólét!N54+családtámogatás!N54+családseg.!N54+'Önkorm elsz.'!N54</f>
        <v>0</v>
      </c>
      <c r="O54" s="153" t="str">
        <f t="shared" si="2"/>
        <v xml:space="preserve"> </v>
      </c>
    </row>
    <row r="55" spans="1:15" s="91" customFormat="1" ht="15.75" hidden="1" x14ac:dyDescent="0.25">
      <c r="A55" s="217" t="s">
        <v>95</v>
      </c>
      <c r="B55" s="218"/>
      <c r="C55" s="7" t="s">
        <v>39</v>
      </c>
      <c r="D55" s="15" t="s">
        <v>93</v>
      </c>
      <c r="E55" s="15"/>
      <c r="F55" s="78">
        <f>igazgatás!F55+adók!F55+temető!F55+rendezvények!F55+'téli közf.'!F55+hosszúi.közf.!F55+'út üzemelt.'!F55+közvilágítás!F55+zöldterület!F55+'város-község'!F55+könyvtár!F55+közművelődés!F55+gyermekjólét!F55+családtámogatás!F55+családseg.!F55+'Önkorm elsz.'!F55</f>
        <v>0</v>
      </c>
      <c r="G55" s="78">
        <f>igazgatás!G55+adók!G55+temető!G55+rendezvények!G55+'téli közf.'!G55+hosszúi.közf.!G55+'út üzemelt.'!G55+közvilágítás!G55+zöldterület!G55+'város-község'!G55+könyvtár!G55+közművelődés!G55+gyermekjólét!G55+családtámogatás!G55+családseg.!G55+'Önkorm elsz.'!G55</f>
        <v>0</v>
      </c>
      <c r="H55" s="78">
        <f>igazgatás!H55+adók!H55+temető!H55+rendezvények!H55+'téli közf.'!H55+hosszúi.közf.!H55+'út üzemelt.'!H55+közvilágítás!H55+zöldterület!H55+'város-község'!H55+könyvtár!H55+közművelődés!H55+gyermekjólét!H55+családtámogatás!H55+családseg.!H55+'Önkorm elsz.'!H55</f>
        <v>0</v>
      </c>
      <c r="I55" s="78">
        <f>igazgatás!I55+adók!I55+temető!I55+rendezvények!I55+'téli közf.'!I55+hosszúi.közf.!I55+'út üzemelt.'!I55+közvilágítás!I55+zöldterület!I55+'város-község'!I55+könyvtár!I55+közművelődés!I55+gyermekjólét!I55+családtámogatás!I55+családseg.!I55+'Önkorm elsz.'!I55</f>
        <v>0</v>
      </c>
      <c r="J55" s="170" t="str">
        <f t="shared" si="0"/>
        <v xml:space="preserve"> </v>
      </c>
      <c r="K55" s="77">
        <f>igazgatás!K55+adók!K55+temető!K55+rendezvények!K55+'téli közf.'!K55+hosszúi.közf.!K55+'út üzemelt.'!K55+közvilágítás!K55+zöldterület!K55+'város-község'!K55+könyvtár!K55+közművelődés!K55+gyermekjólét!K55+családtámogatás!K55+családseg.!K55+'Önkorm elsz.'!K55</f>
        <v>0</v>
      </c>
      <c r="L55" s="77">
        <f>igazgatás!L55+adók!L55+temető!L55+rendezvények!L55+'téli közf.'!L55+hosszúi.közf.!L55+'út üzemelt.'!L55+közvilágítás!L55+zöldterület!L55+'város-község'!L55+könyvtár!L55+közművelődés!L55+gyermekjólét!L55+családtámogatás!L55+családseg.!L55+'Önkorm elsz.'!L55</f>
        <v>0</v>
      </c>
      <c r="M55" s="77">
        <f>igazgatás!M55+adók!M55+temető!M55+rendezvények!M55+'téli közf.'!M55+hosszúi.közf.!M55+'út üzemelt.'!M55+közvilágítás!M55+zöldterület!M55+'város-község'!M55+könyvtár!M55+közművelődés!M55+gyermekjólét!M55+családtámogatás!M55+családseg.!M55+'Önkorm elsz.'!M55</f>
        <v>0</v>
      </c>
      <c r="N55" s="77">
        <f>igazgatás!N55+adók!N55+temető!N55+rendezvények!N55+'téli közf.'!N55+hosszúi.közf.!N55+'út üzemelt.'!N55+közvilágítás!N55+zöldterület!N55+'város-község'!N55+könyvtár!N55+közművelődés!N55+gyermekjólét!N55+családtámogatás!N55+családseg.!N55+'Önkorm elsz.'!N55</f>
        <v>0</v>
      </c>
      <c r="O55" s="153" t="str">
        <f t="shared" si="2"/>
        <v xml:space="preserve"> </v>
      </c>
    </row>
    <row r="56" spans="1:15" s="91" customFormat="1" ht="25.5" hidden="1" x14ac:dyDescent="0.25">
      <c r="A56" s="217" t="s">
        <v>96</v>
      </c>
      <c r="B56" s="218"/>
      <c r="C56" s="7" t="s">
        <v>41</v>
      </c>
      <c r="D56" s="15" t="s">
        <v>93</v>
      </c>
      <c r="E56" s="15"/>
      <c r="F56" s="78">
        <f>igazgatás!F56+adók!F56+temető!F56+rendezvények!F56+'téli közf.'!F56+hosszúi.közf.!F56+'út üzemelt.'!F56+közvilágítás!F56+zöldterület!F56+'város-község'!F56+könyvtár!F56+közművelődés!F56+gyermekjólét!F56+családtámogatás!F56+családseg.!F56+'Önkorm elsz.'!F56</f>
        <v>0</v>
      </c>
      <c r="G56" s="78">
        <f>igazgatás!G56+adók!G56+temető!G56+rendezvények!G56+'téli közf.'!G56+hosszúi.közf.!G56+'út üzemelt.'!G56+közvilágítás!G56+zöldterület!G56+'város-község'!G56+könyvtár!G56+közművelődés!G56+gyermekjólét!G56+családtámogatás!G56+családseg.!G56+'Önkorm elsz.'!G56</f>
        <v>0</v>
      </c>
      <c r="H56" s="78">
        <f>igazgatás!H56+adók!H56+temető!H56+rendezvények!H56+'téli közf.'!H56+hosszúi.közf.!H56+'út üzemelt.'!H56+közvilágítás!H56+zöldterület!H56+'város-község'!H56+könyvtár!H56+közművelődés!H56+gyermekjólét!H56+családtámogatás!H56+családseg.!H56+'Önkorm elsz.'!H56</f>
        <v>0</v>
      </c>
      <c r="I56" s="78">
        <f>igazgatás!I56+adók!I56+temető!I56+rendezvények!I56+'téli közf.'!I56+hosszúi.közf.!I56+'út üzemelt.'!I56+közvilágítás!I56+zöldterület!I56+'város-község'!I56+könyvtár!I56+közművelődés!I56+gyermekjólét!I56+családtámogatás!I56+családseg.!I56+'Önkorm elsz.'!I56</f>
        <v>0</v>
      </c>
      <c r="J56" s="170" t="str">
        <f t="shared" si="0"/>
        <v xml:space="preserve"> </v>
      </c>
      <c r="K56" s="77">
        <f>igazgatás!K56+adók!K56+temető!K56+rendezvények!K56+'téli közf.'!K56+hosszúi.közf.!K56+'út üzemelt.'!K56+közvilágítás!K56+zöldterület!K56+'város-község'!K56+könyvtár!K56+közművelődés!K56+gyermekjólét!K56+családtámogatás!K56+családseg.!K56+'Önkorm elsz.'!K56</f>
        <v>0</v>
      </c>
      <c r="L56" s="77">
        <f>igazgatás!L56+adók!L56+temető!L56+rendezvények!L56+'téli közf.'!L56+hosszúi.közf.!L56+'út üzemelt.'!L56+közvilágítás!L56+zöldterület!L56+'város-község'!L56+könyvtár!L56+közművelődés!L56+gyermekjólét!L56+családtámogatás!L56+családseg.!L56+'Önkorm elsz.'!L56</f>
        <v>0</v>
      </c>
      <c r="M56" s="77">
        <f>igazgatás!M56+adók!M56+temető!M56+rendezvények!M56+'téli közf.'!M56+hosszúi.közf.!M56+'út üzemelt.'!M56+közvilágítás!M56+zöldterület!M56+'város-község'!M56+könyvtár!M56+közművelődés!M56+gyermekjólét!M56+családtámogatás!M56+családseg.!M56+'Önkorm elsz.'!M56</f>
        <v>0</v>
      </c>
      <c r="N56" s="77">
        <f>igazgatás!N56+adók!N56+temető!N56+rendezvények!N56+'téli közf.'!N56+hosszúi.közf.!N56+'út üzemelt.'!N56+közvilágítás!N56+zöldterület!N56+'város-község'!N56+könyvtár!N56+közművelődés!N56+gyermekjólét!N56+családtámogatás!N56+családseg.!N56+'Önkorm elsz.'!N56</f>
        <v>0</v>
      </c>
      <c r="O56" s="153" t="str">
        <f t="shared" si="2"/>
        <v xml:space="preserve"> </v>
      </c>
    </row>
    <row r="57" spans="1:15" s="91" customFormat="1" ht="15.75" hidden="1" x14ac:dyDescent="0.25">
      <c r="A57" s="217" t="s">
        <v>97</v>
      </c>
      <c r="B57" s="218"/>
      <c r="C57" s="7" t="s">
        <v>43</v>
      </c>
      <c r="D57" s="15" t="s">
        <v>93</v>
      </c>
      <c r="E57" s="15"/>
      <c r="F57" s="78">
        <f>igazgatás!F57+adók!F57+temető!F57+rendezvények!F57+'téli közf.'!F57+hosszúi.közf.!F57+'út üzemelt.'!F57+közvilágítás!F57+zöldterület!F57+'város-község'!F57+könyvtár!F57+közművelődés!F57+gyermekjólét!F57+családtámogatás!F57+családseg.!F57+'Önkorm elsz.'!F57</f>
        <v>0</v>
      </c>
      <c r="G57" s="78">
        <f>igazgatás!G57+adók!G57+temető!G57+rendezvények!G57+'téli közf.'!G57+hosszúi.közf.!G57+'út üzemelt.'!G57+közvilágítás!G57+zöldterület!G57+'város-község'!G57+könyvtár!G57+közművelődés!G57+gyermekjólét!G57+családtámogatás!G57+családseg.!G57+'Önkorm elsz.'!G57</f>
        <v>0</v>
      </c>
      <c r="H57" s="78">
        <f>igazgatás!H57+adók!H57+temető!H57+rendezvények!H57+'téli közf.'!H57+hosszúi.közf.!H57+'út üzemelt.'!H57+közvilágítás!H57+zöldterület!H57+'város-község'!H57+könyvtár!H57+közművelődés!H57+gyermekjólét!H57+családtámogatás!H57+családseg.!H57+'Önkorm elsz.'!H57</f>
        <v>0</v>
      </c>
      <c r="I57" s="78">
        <f>igazgatás!I57+adók!I57+temető!I57+rendezvények!I57+'téli közf.'!I57+hosszúi.közf.!I57+'út üzemelt.'!I57+közvilágítás!I57+zöldterület!I57+'város-község'!I57+könyvtár!I57+közművelődés!I57+gyermekjólét!I57+családtámogatás!I57+családseg.!I57+'Önkorm elsz.'!I57</f>
        <v>0</v>
      </c>
      <c r="J57" s="170" t="str">
        <f t="shared" si="0"/>
        <v xml:space="preserve"> </v>
      </c>
      <c r="K57" s="77">
        <f>igazgatás!K57+adók!K57+temető!K57+rendezvények!K57+'téli közf.'!K57+hosszúi.közf.!K57+'út üzemelt.'!K57+közvilágítás!K57+zöldterület!K57+'város-község'!K57+könyvtár!K57+közművelődés!K57+gyermekjólét!K57+családtámogatás!K57+családseg.!K57+'Önkorm elsz.'!K57</f>
        <v>0</v>
      </c>
      <c r="L57" s="77">
        <f>igazgatás!L57+adók!L57+temető!L57+rendezvények!L57+'téli közf.'!L57+hosszúi.közf.!L57+'út üzemelt.'!L57+közvilágítás!L57+zöldterület!L57+'város-község'!L57+könyvtár!L57+közművelődés!L57+gyermekjólét!L57+családtámogatás!L57+családseg.!L57+'Önkorm elsz.'!L57</f>
        <v>0</v>
      </c>
      <c r="M57" s="77">
        <f>igazgatás!M57+adók!M57+temető!M57+rendezvények!M57+'téli közf.'!M57+hosszúi.közf.!M57+'út üzemelt.'!M57+közvilágítás!M57+zöldterület!M57+'város-község'!M57+könyvtár!M57+közművelődés!M57+gyermekjólét!M57+családtámogatás!M57+családseg.!M57+'Önkorm elsz.'!M57</f>
        <v>0</v>
      </c>
      <c r="N57" s="77">
        <f>igazgatás!N57+adók!N57+temető!N57+rendezvények!N57+'téli közf.'!N57+hosszúi.közf.!N57+'út üzemelt.'!N57+közvilágítás!N57+zöldterület!N57+'város-község'!N57+könyvtár!N57+közművelődés!N57+gyermekjólét!N57+családtámogatás!N57+családseg.!N57+'Önkorm elsz.'!N57</f>
        <v>0</v>
      </c>
      <c r="O57" s="153" t="str">
        <f t="shared" si="2"/>
        <v xml:space="preserve"> </v>
      </c>
    </row>
    <row r="58" spans="1:15" s="91" customFormat="1" ht="15.75" hidden="1" x14ac:dyDescent="0.25">
      <c r="A58" s="217" t="s">
        <v>98</v>
      </c>
      <c r="B58" s="218"/>
      <c r="C58" s="7" t="s">
        <v>45</v>
      </c>
      <c r="D58" s="15" t="s">
        <v>93</v>
      </c>
      <c r="E58" s="15"/>
      <c r="F58" s="78">
        <f>igazgatás!F58+adók!F58+temető!F58+rendezvények!F58+'téli közf.'!F58+hosszúi.közf.!F58+'út üzemelt.'!F58+közvilágítás!F58+zöldterület!F58+'város-község'!F58+könyvtár!F58+közművelődés!F58+gyermekjólét!F58+családtámogatás!F58+családseg.!F58+'Önkorm elsz.'!F58</f>
        <v>0</v>
      </c>
      <c r="G58" s="78">
        <f>igazgatás!G58+adók!G58+temető!G58+rendezvények!G58+'téli közf.'!G58+hosszúi.közf.!G58+'út üzemelt.'!G58+közvilágítás!G58+zöldterület!G58+'város-község'!G58+könyvtár!G58+közművelődés!G58+gyermekjólét!G58+családtámogatás!G58+családseg.!G58+'Önkorm elsz.'!G58</f>
        <v>0</v>
      </c>
      <c r="H58" s="78">
        <f>igazgatás!H58+adók!H58+temető!H58+rendezvények!H58+'téli közf.'!H58+hosszúi.közf.!H58+'út üzemelt.'!H58+közvilágítás!H58+zöldterület!H58+'város-község'!H58+könyvtár!H58+közművelődés!H58+gyermekjólét!H58+családtámogatás!H58+családseg.!H58+'Önkorm elsz.'!H58</f>
        <v>0</v>
      </c>
      <c r="I58" s="78">
        <f>igazgatás!I58+adók!I58+temető!I58+rendezvények!I58+'téli közf.'!I58+hosszúi.közf.!I58+'út üzemelt.'!I58+közvilágítás!I58+zöldterület!I58+'város-község'!I58+könyvtár!I58+közművelődés!I58+gyermekjólét!I58+családtámogatás!I58+családseg.!I58+'Önkorm elsz.'!I58</f>
        <v>0</v>
      </c>
      <c r="J58" s="170" t="str">
        <f t="shared" si="0"/>
        <v xml:space="preserve"> </v>
      </c>
      <c r="K58" s="77">
        <f>igazgatás!K58+adók!K58+temető!K58+rendezvények!K58+'téli közf.'!K58+hosszúi.közf.!K58+'út üzemelt.'!K58+közvilágítás!K58+zöldterület!K58+'város-község'!K58+könyvtár!K58+közművelődés!K58+gyermekjólét!K58+családtámogatás!K58+családseg.!K58+'Önkorm elsz.'!K58</f>
        <v>0</v>
      </c>
      <c r="L58" s="77">
        <f>igazgatás!L58+adók!L58+temető!L58+rendezvények!L58+'téli közf.'!L58+hosszúi.közf.!L58+'út üzemelt.'!L58+közvilágítás!L58+zöldterület!L58+'város-község'!L58+könyvtár!L58+közművelődés!L58+gyermekjólét!L58+családtámogatás!L58+családseg.!L58+'Önkorm elsz.'!L58</f>
        <v>0</v>
      </c>
      <c r="M58" s="77">
        <f>igazgatás!M58+adók!M58+temető!M58+rendezvények!M58+'téli közf.'!M58+hosszúi.közf.!M58+'út üzemelt.'!M58+közvilágítás!M58+zöldterület!M58+'város-község'!M58+könyvtár!M58+közművelődés!M58+gyermekjólét!M58+családtámogatás!M58+családseg.!M58+'Önkorm elsz.'!M58</f>
        <v>0</v>
      </c>
      <c r="N58" s="77">
        <f>igazgatás!N58+adók!N58+temető!N58+rendezvények!N58+'téli közf.'!N58+hosszúi.közf.!N58+'út üzemelt.'!N58+közvilágítás!N58+zöldterület!N58+'város-község'!N58+könyvtár!N58+közművelődés!N58+gyermekjólét!N58+családtámogatás!N58+családseg.!N58+'Önkorm elsz.'!N58</f>
        <v>0</v>
      </c>
      <c r="O58" s="153" t="str">
        <f t="shared" si="2"/>
        <v xml:space="preserve"> </v>
      </c>
    </row>
    <row r="59" spans="1:15" s="91" customFormat="1" ht="15.75" hidden="1" x14ac:dyDescent="0.25">
      <c r="A59" s="217" t="s">
        <v>99</v>
      </c>
      <c r="B59" s="218"/>
      <c r="C59" s="7" t="s">
        <v>47</v>
      </c>
      <c r="D59" s="15" t="s">
        <v>93</v>
      </c>
      <c r="E59" s="15"/>
      <c r="F59" s="78">
        <f>igazgatás!F59+adók!F59+temető!F59+rendezvények!F59+'téli közf.'!F59+hosszúi.közf.!F59+'út üzemelt.'!F59+közvilágítás!F59+zöldterület!F59+'város-község'!F59+könyvtár!F59+közművelődés!F59+gyermekjólét!F59+családtámogatás!F59+családseg.!F59+'Önkorm elsz.'!F59</f>
        <v>0</v>
      </c>
      <c r="G59" s="78">
        <f>igazgatás!G59+adók!G59+temető!G59+rendezvények!G59+'téli közf.'!G59+hosszúi.közf.!G59+'út üzemelt.'!G59+közvilágítás!G59+zöldterület!G59+'város-község'!G59+könyvtár!G59+közművelődés!G59+gyermekjólét!G59+családtámogatás!G59+családseg.!G59+'Önkorm elsz.'!G59</f>
        <v>0</v>
      </c>
      <c r="H59" s="78">
        <f>igazgatás!H59+adók!H59+temető!H59+rendezvények!H59+'téli közf.'!H59+hosszúi.közf.!H59+'út üzemelt.'!H59+közvilágítás!H59+zöldterület!H59+'város-község'!H59+könyvtár!H59+közművelődés!H59+gyermekjólét!H59+családtámogatás!H59+családseg.!H59+'Önkorm elsz.'!H59</f>
        <v>0</v>
      </c>
      <c r="I59" s="78">
        <f>igazgatás!I59+adók!I59+temető!I59+rendezvények!I59+'téli közf.'!I59+hosszúi.közf.!I59+'út üzemelt.'!I59+közvilágítás!I59+zöldterület!I59+'város-község'!I59+könyvtár!I59+közművelődés!I59+gyermekjólét!I59+családtámogatás!I59+családseg.!I59+'Önkorm elsz.'!I59</f>
        <v>0</v>
      </c>
      <c r="J59" s="170" t="str">
        <f t="shared" si="0"/>
        <v xml:space="preserve"> </v>
      </c>
      <c r="K59" s="77">
        <f>igazgatás!K59+adók!K59+temető!K59+rendezvények!K59+'téli közf.'!K59+hosszúi.közf.!K59+'út üzemelt.'!K59+közvilágítás!K59+zöldterület!K59+'város-község'!K59+könyvtár!K59+közművelődés!K59+gyermekjólét!K59+családtámogatás!K59+családseg.!K59+'Önkorm elsz.'!K59</f>
        <v>0</v>
      </c>
      <c r="L59" s="77">
        <f>igazgatás!L59+adók!L59+temető!L59+rendezvények!L59+'téli közf.'!L59+hosszúi.közf.!L59+'út üzemelt.'!L59+közvilágítás!L59+zöldterület!L59+'város-község'!L59+könyvtár!L59+közművelődés!L59+gyermekjólét!L59+családtámogatás!L59+családseg.!L59+'Önkorm elsz.'!L59</f>
        <v>0</v>
      </c>
      <c r="M59" s="77">
        <f>igazgatás!M59+adók!M59+temető!M59+rendezvények!M59+'téli közf.'!M59+hosszúi.közf.!M59+'út üzemelt.'!M59+közvilágítás!M59+zöldterület!M59+'város-község'!M59+könyvtár!M59+közművelődés!M59+gyermekjólét!M59+családtámogatás!M59+családseg.!M59+'Önkorm elsz.'!M59</f>
        <v>0</v>
      </c>
      <c r="N59" s="77">
        <f>igazgatás!N59+adók!N59+temető!N59+rendezvények!N59+'téli közf.'!N59+hosszúi.közf.!N59+'út üzemelt.'!N59+közvilágítás!N59+zöldterület!N59+'város-község'!N59+könyvtár!N59+közművelődés!N59+gyermekjólét!N59+családtámogatás!N59+családseg.!N59+'Önkorm elsz.'!N59</f>
        <v>0</v>
      </c>
      <c r="O59" s="153" t="str">
        <f t="shared" si="2"/>
        <v xml:space="preserve"> </v>
      </c>
    </row>
    <row r="60" spans="1:15" s="91" customFormat="1" ht="15.75" hidden="1" x14ac:dyDescent="0.25">
      <c r="A60" s="225" t="s">
        <v>100</v>
      </c>
      <c r="B60" s="226"/>
      <c r="C60" s="7" t="s">
        <v>49</v>
      </c>
      <c r="D60" s="15" t="s">
        <v>93</v>
      </c>
      <c r="E60" s="15"/>
      <c r="F60" s="78">
        <f>igazgatás!F60+adók!F60+temető!F60+rendezvények!F60+'téli közf.'!F60+hosszúi.közf.!F60+'út üzemelt.'!F60+közvilágítás!F60+zöldterület!F60+'város-község'!F60+könyvtár!F60+közművelődés!F60+gyermekjólét!F60+családtámogatás!F60+családseg.!F60+'Önkorm elsz.'!F60</f>
        <v>0</v>
      </c>
      <c r="G60" s="78">
        <f>igazgatás!G60+adók!G60+temető!G60+rendezvények!G60+'téli közf.'!G60+hosszúi.közf.!G60+'út üzemelt.'!G60+közvilágítás!G60+zöldterület!G60+'város-község'!G60+könyvtár!G60+közművelődés!G60+gyermekjólét!G60+családtámogatás!G60+családseg.!G60+'Önkorm elsz.'!G60</f>
        <v>0</v>
      </c>
      <c r="H60" s="78">
        <f>igazgatás!H60+adók!H60+temető!H60+rendezvények!H60+'téli közf.'!H60+hosszúi.közf.!H60+'út üzemelt.'!H60+közvilágítás!H60+zöldterület!H60+'város-község'!H60+könyvtár!H60+közművelődés!H60+gyermekjólét!H60+családtámogatás!H60+családseg.!H60+'Önkorm elsz.'!H60</f>
        <v>0</v>
      </c>
      <c r="I60" s="78">
        <f>igazgatás!I60+adók!I60+temető!I60+rendezvények!I60+'téli közf.'!I60+hosszúi.közf.!I60+'út üzemelt.'!I60+közvilágítás!I60+zöldterület!I60+'város-község'!I60+könyvtár!I60+közművelődés!I60+gyermekjólét!I60+családtámogatás!I60+családseg.!I60+'Önkorm elsz.'!I60</f>
        <v>0</v>
      </c>
      <c r="J60" s="170" t="str">
        <f t="shared" si="0"/>
        <v xml:space="preserve"> </v>
      </c>
      <c r="K60" s="77">
        <f>igazgatás!K60+adók!K60+temető!K60+rendezvények!K60+'téli közf.'!K60+hosszúi.közf.!K60+'út üzemelt.'!K60+közvilágítás!K60+zöldterület!K60+'város-község'!K60+könyvtár!K60+közművelődés!K60+gyermekjólét!K60+családtámogatás!K60+családseg.!K60+'Önkorm elsz.'!K60</f>
        <v>0</v>
      </c>
      <c r="L60" s="77">
        <f>igazgatás!L60+adók!L60+temető!L60+rendezvények!L60+'téli közf.'!L60+hosszúi.közf.!L60+'út üzemelt.'!L60+közvilágítás!L60+zöldterület!L60+'város-község'!L60+könyvtár!L60+közművelődés!L60+gyermekjólét!L60+családtámogatás!L60+családseg.!L60+'Önkorm elsz.'!L60</f>
        <v>0</v>
      </c>
      <c r="M60" s="77">
        <f>igazgatás!M60+adók!M60+temető!M60+rendezvények!M60+'téli közf.'!M60+hosszúi.közf.!M60+'út üzemelt.'!M60+közvilágítás!M60+zöldterület!M60+'város-község'!M60+könyvtár!M60+közművelődés!M60+gyermekjólét!M60+családtámogatás!M60+családseg.!M60+'Önkorm elsz.'!M60</f>
        <v>0</v>
      </c>
      <c r="N60" s="77">
        <f>igazgatás!N60+adók!N60+temető!N60+rendezvények!N60+'téli közf.'!N60+hosszúi.közf.!N60+'út üzemelt.'!N60+közvilágítás!N60+zöldterület!N60+'város-község'!N60+könyvtár!N60+közművelődés!N60+gyermekjólét!N60+családtámogatás!N60+családseg.!N60+'Önkorm elsz.'!N60</f>
        <v>0</v>
      </c>
      <c r="O60" s="153" t="str">
        <f t="shared" si="2"/>
        <v xml:space="preserve"> </v>
      </c>
    </row>
    <row r="61" spans="1:15" s="91" customFormat="1" ht="15.75" hidden="1" x14ac:dyDescent="0.25">
      <c r="A61" s="225" t="s">
        <v>101</v>
      </c>
      <c r="B61" s="226"/>
      <c r="C61" s="7" t="s">
        <v>51</v>
      </c>
      <c r="D61" s="15" t="s">
        <v>93</v>
      </c>
      <c r="E61" s="15"/>
      <c r="F61" s="78">
        <f>igazgatás!F61+adók!F61+temető!F61+rendezvények!F61+'téli közf.'!F61+hosszúi.közf.!F61+'út üzemelt.'!F61+közvilágítás!F61+zöldterület!F61+'város-község'!F61+könyvtár!F61+közművelődés!F61+gyermekjólét!F61+családtámogatás!F61+családseg.!F61+'Önkorm elsz.'!F61</f>
        <v>0</v>
      </c>
      <c r="G61" s="78">
        <f>igazgatás!G61+adók!G61+temető!G61+rendezvények!G61+'téli közf.'!G61+hosszúi.közf.!G61+'út üzemelt.'!G61+közvilágítás!G61+zöldterület!G61+'város-község'!G61+könyvtár!G61+közművelődés!G61+gyermekjólét!G61+családtámogatás!G61+családseg.!G61+'Önkorm elsz.'!G61</f>
        <v>0</v>
      </c>
      <c r="H61" s="78">
        <f>igazgatás!H61+adók!H61+temető!H61+rendezvények!H61+'téli közf.'!H61+hosszúi.közf.!H61+'út üzemelt.'!H61+közvilágítás!H61+zöldterület!H61+'város-község'!H61+könyvtár!H61+közművelődés!H61+gyermekjólét!H61+családtámogatás!H61+családseg.!H61+'Önkorm elsz.'!H61</f>
        <v>0</v>
      </c>
      <c r="I61" s="78">
        <f>igazgatás!I61+adók!I61+temető!I61+rendezvények!I61+'téli közf.'!I61+hosszúi.közf.!I61+'út üzemelt.'!I61+közvilágítás!I61+zöldterület!I61+'város-község'!I61+könyvtár!I61+közművelődés!I61+gyermekjólét!I61+családtámogatás!I61+családseg.!I61+'Önkorm elsz.'!I61</f>
        <v>0</v>
      </c>
      <c r="J61" s="170" t="str">
        <f t="shared" si="0"/>
        <v xml:space="preserve"> </v>
      </c>
      <c r="K61" s="77">
        <f>igazgatás!K61+adók!K61+temető!K61+rendezvények!K61+'téli közf.'!K61+hosszúi.közf.!K61+'út üzemelt.'!K61+közvilágítás!K61+zöldterület!K61+'város-község'!K61+könyvtár!K61+közművelődés!K61+gyermekjólét!K61+családtámogatás!K61+családseg.!K61+'Önkorm elsz.'!K61</f>
        <v>0</v>
      </c>
      <c r="L61" s="77">
        <f>igazgatás!L61+adók!L61+temető!L61+rendezvények!L61+'téli közf.'!L61+hosszúi.közf.!L61+'út üzemelt.'!L61+közvilágítás!L61+zöldterület!L61+'város-község'!L61+könyvtár!L61+közművelődés!L61+gyermekjólét!L61+családtámogatás!L61+családseg.!L61+'Önkorm elsz.'!L61</f>
        <v>0</v>
      </c>
      <c r="M61" s="77">
        <f>igazgatás!M61+adók!M61+temető!M61+rendezvények!M61+'téli közf.'!M61+hosszúi.közf.!M61+'út üzemelt.'!M61+közvilágítás!M61+zöldterület!M61+'város-község'!M61+könyvtár!M61+közművelődés!M61+gyermekjólét!M61+családtámogatás!M61+családseg.!M61+'Önkorm elsz.'!M61</f>
        <v>0</v>
      </c>
      <c r="N61" s="77">
        <f>igazgatás!N61+adók!N61+temető!N61+rendezvények!N61+'téli közf.'!N61+hosszúi.közf.!N61+'út üzemelt.'!N61+közvilágítás!N61+zöldterület!N61+'város-község'!N61+könyvtár!N61+közművelődés!N61+gyermekjólét!N61+családtámogatás!N61+családseg.!N61+'Önkorm elsz.'!N61</f>
        <v>0</v>
      </c>
      <c r="O61" s="153" t="str">
        <f t="shared" si="2"/>
        <v xml:space="preserve"> </v>
      </c>
    </row>
    <row r="62" spans="1:15" s="91" customFormat="1" ht="25.5" hidden="1" x14ac:dyDescent="0.25">
      <c r="A62" s="225" t="s">
        <v>102</v>
      </c>
      <c r="B62" s="226"/>
      <c r="C62" s="7" t="s">
        <v>53</v>
      </c>
      <c r="D62" s="15" t="s">
        <v>93</v>
      </c>
      <c r="E62" s="15"/>
      <c r="F62" s="78">
        <f>igazgatás!F62+adók!F62+temető!F62+rendezvények!F62+'téli közf.'!F62+hosszúi.közf.!F62+'út üzemelt.'!F62+közvilágítás!F62+zöldterület!F62+'város-község'!F62+könyvtár!F62+közművelődés!F62+gyermekjólét!F62+családtámogatás!F62+családseg.!F62+'Önkorm elsz.'!F62</f>
        <v>0</v>
      </c>
      <c r="G62" s="78">
        <f>igazgatás!G62+adók!G62+temető!G62+rendezvények!G62+'téli közf.'!G62+hosszúi.közf.!G62+'út üzemelt.'!G62+közvilágítás!G62+zöldterület!G62+'város-község'!G62+könyvtár!G62+közművelődés!G62+gyermekjólét!G62+családtámogatás!G62+családseg.!G62+'Önkorm elsz.'!G62</f>
        <v>0</v>
      </c>
      <c r="H62" s="78">
        <f>igazgatás!H62+adók!H62+temető!H62+rendezvények!H62+'téli közf.'!H62+hosszúi.közf.!H62+'út üzemelt.'!H62+közvilágítás!H62+zöldterület!H62+'város-község'!H62+könyvtár!H62+közművelődés!H62+gyermekjólét!H62+családtámogatás!H62+családseg.!H62+'Önkorm elsz.'!H62</f>
        <v>0</v>
      </c>
      <c r="I62" s="78">
        <f>igazgatás!I62+adók!I62+temető!I62+rendezvények!I62+'téli közf.'!I62+hosszúi.közf.!I62+'út üzemelt.'!I62+közvilágítás!I62+zöldterület!I62+'város-község'!I62+könyvtár!I62+közművelődés!I62+gyermekjólét!I62+családtámogatás!I62+családseg.!I62+'Önkorm elsz.'!I62</f>
        <v>0</v>
      </c>
      <c r="J62" s="170" t="str">
        <f t="shared" si="0"/>
        <v xml:space="preserve"> </v>
      </c>
      <c r="K62" s="77">
        <f>igazgatás!K62+adók!K62+temető!K62+rendezvények!K62+'téli közf.'!K62+hosszúi.közf.!K62+'út üzemelt.'!K62+közvilágítás!K62+zöldterület!K62+'város-község'!K62+könyvtár!K62+közművelődés!K62+gyermekjólét!K62+családtámogatás!K62+családseg.!K62+'Önkorm elsz.'!K62</f>
        <v>0</v>
      </c>
      <c r="L62" s="77">
        <f>igazgatás!L62+adók!L62+temető!L62+rendezvények!L62+'téli közf.'!L62+hosszúi.közf.!L62+'út üzemelt.'!L62+közvilágítás!L62+zöldterület!L62+'város-község'!L62+könyvtár!L62+közművelődés!L62+gyermekjólét!L62+családtámogatás!L62+családseg.!L62+'Önkorm elsz.'!L62</f>
        <v>0</v>
      </c>
      <c r="M62" s="77">
        <f>igazgatás!M62+adók!M62+temető!M62+rendezvények!M62+'téli közf.'!M62+hosszúi.közf.!M62+'út üzemelt.'!M62+közvilágítás!M62+zöldterület!M62+'város-község'!M62+könyvtár!M62+közművelődés!M62+gyermekjólét!M62+családtámogatás!M62+családseg.!M62+'Önkorm elsz.'!M62</f>
        <v>0</v>
      </c>
      <c r="N62" s="77">
        <f>igazgatás!N62+adók!N62+temető!N62+rendezvények!N62+'téli közf.'!N62+hosszúi.közf.!N62+'út üzemelt.'!N62+közvilágítás!N62+zöldterület!N62+'város-község'!N62+könyvtár!N62+közművelődés!N62+gyermekjólét!N62+családtámogatás!N62+családseg.!N62+'Önkorm elsz.'!N62</f>
        <v>0</v>
      </c>
      <c r="O62" s="153" t="str">
        <f t="shared" si="2"/>
        <v xml:space="preserve"> </v>
      </c>
    </row>
    <row r="63" spans="1:15" s="91" customFormat="1" ht="25.5" hidden="1" x14ac:dyDescent="0.25">
      <c r="A63" s="225" t="s">
        <v>103</v>
      </c>
      <c r="B63" s="226"/>
      <c r="C63" s="7" t="s">
        <v>55</v>
      </c>
      <c r="D63" s="15" t="s">
        <v>93</v>
      </c>
      <c r="E63" s="15"/>
      <c r="F63" s="78">
        <f>igazgatás!F63+adók!F63+temető!F63+rendezvények!F63+'téli közf.'!F63+hosszúi.közf.!F63+'út üzemelt.'!F63+közvilágítás!F63+zöldterület!F63+'város-község'!F63+könyvtár!F63+közművelődés!F63+gyermekjólét!F63+családtámogatás!F63+családseg.!F63+'Önkorm elsz.'!F63</f>
        <v>0</v>
      </c>
      <c r="G63" s="78">
        <f>igazgatás!G63+adók!G63+temető!G63+rendezvények!G63+'téli közf.'!G63+hosszúi.közf.!G63+'út üzemelt.'!G63+közvilágítás!G63+zöldterület!G63+'város-község'!G63+könyvtár!G63+közművelődés!G63+gyermekjólét!G63+családtámogatás!G63+családseg.!G63+'Önkorm elsz.'!G63</f>
        <v>0</v>
      </c>
      <c r="H63" s="78">
        <f>igazgatás!H63+adók!H63+temető!H63+rendezvények!H63+'téli közf.'!H63+hosszúi.közf.!H63+'út üzemelt.'!H63+közvilágítás!H63+zöldterület!H63+'város-község'!H63+könyvtár!H63+közművelődés!H63+gyermekjólét!H63+családtámogatás!H63+családseg.!H63+'Önkorm elsz.'!H63</f>
        <v>0</v>
      </c>
      <c r="I63" s="78">
        <f>igazgatás!I63+adók!I63+temető!I63+rendezvények!I63+'téli közf.'!I63+hosszúi.közf.!I63+'út üzemelt.'!I63+közvilágítás!I63+zöldterület!I63+'város-község'!I63+könyvtár!I63+közművelődés!I63+gyermekjólét!I63+családtámogatás!I63+családseg.!I63+'Önkorm elsz.'!I63</f>
        <v>0</v>
      </c>
      <c r="J63" s="170" t="str">
        <f t="shared" si="0"/>
        <v xml:space="preserve"> </v>
      </c>
      <c r="K63" s="77">
        <f>igazgatás!K63+adók!K63+temető!K63+rendezvények!K63+'téli közf.'!K63+hosszúi.közf.!K63+'út üzemelt.'!K63+közvilágítás!K63+zöldterület!K63+'város-község'!K63+könyvtár!K63+közművelődés!K63+gyermekjólét!K63+családtámogatás!K63+családseg.!K63+'Önkorm elsz.'!K63</f>
        <v>0</v>
      </c>
      <c r="L63" s="77">
        <f>igazgatás!L63+adók!L63+temető!L63+rendezvények!L63+'téli közf.'!L63+hosszúi.közf.!L63+'út üzemelt.'!L63+közvilágítás!L63+zöldterület!L63+'város-község'!L63+könyvtár!L63+közművelődés!L63+gyermekjólét!L63+családtámogatás!L63+családseg.!L63+'Önkorm elsz.'!L63</f>
        <v>0</v>
      </c>
      <c r="M63" s="77">
        <f>igazgatás!M63+adók!M63+temető!M63+rendezvények!M63+'téli közf.'!M63+hosszúi.közf.!M63+'út üzemelt.'!M63+közvilágítás!M63+zöldterület!M63+'város-község'!M63+könyvtár!M63+közművelődés!M63+gyermekjólét!M63+családtámogatás!M63+családseg.!M63+'Önkorm elsz.'!M63</f>
        <v>0</v>
      </c>
      <c r="N63" s="77">
        <f>igazgatás!N63+adók!N63+temető!N63+rendezvények!N63+'téli közf.'!N63+hosszúi.közf.!N63+'út üzemelt.'!N63+közvilágítás!N63+zöldterület!N63+'város-község'!N63+könyvtár!N63+közművelődés!N63+gyermekjólét!N63+családtámogatás!N63+családseg.!N63+'Önkorm elsz.'!N63</f>
        <v>0</v>
      </c>
      <c r="O63" s="153" t="str">
        <f t="shared" si="2"/>
        <v xml:space="preserve"> </v>
      </c>
    </row>
    <row r="64" spans="1:15" s="91" customFormat="1" ht="38.25" hidden="1" x14ac:dyDescent="0.25">
      <c r="A64" s="225" t="s">
        <v>104</v>
      </c>
      <c r="B64" s="226"/>
      <c r="C64" s="4" t="s">
        <v>105</v>
      </c>
      <c r="D64" s="15" t="s">
        <v>106</v>
      </c>
      <c r="E64" s="15"/>
      <c r="F64" s="78">
        <f>igazgatás!F64+adók!F64+temető!F64+rendezvények!F64+'téli közf.'!F64+hosszúi.közf.!F64+'út üzemelt.'!F64+közvilágítás!F64+zöldterület!F64+'város-község'!F64+könyvtár!F64+közművelődés!F64+gyermekjólét!F64+családtámogatás!F64+családseg.!F64+'Önkorm elsz.'!F64</f>
        <v>0</v>
      </c>
      <c r="G64" s="78">
        <f>igazgatás!G64+adók!G64+temető!G64+rendezvények!G64+'téli közf.'!G64+hosszúi.közf.!G64+'út üzemelt.'!G64+közvilágítás!G64+zöldterület!G64+'város-község'!G64+könyvtár!G64+közművelődés!G64+gyermekjólét!G64+családtámogatás!G64+családseg.!G64+'Önkorm elsz.'!G64</f>
        <v>0</v>
      </c>
      <c r="H64" s="78">
        <f>igazgatás!H64+adók!H64+temető!H64+rendezvények!H64+'téli közf.'!H64+hosszúi.közf.!H64+'út üzemelt.'!H64+közvilágítás!H64+zöldterület!H64+'város-község'!H64+könyvtár!H64+közművelődés!H64+gyermekjólét!H64+családtámogatás!H64+családseg.!H64+'Önkorm elsz.'!H64</f>
        <v>0</v>
      </c>
      <c r="I64" s="78">
        <f>igazgatás!I64+adók!I64+temető!I64+rendezvények!I64+'téli közf.'!I64+hosszúi.közf.!I64+'út üzemelt.'!I64+közvilágítás!I64+zöldterület!I64+'város-község'!I64+könyvtár!I64+közművelődés!I64+gyermekjólét!I64+családtámogatás!I64+családseg.!I64+'Önkorm elsz.'!I64</f>
        <v>0</v>
      </c>
      <c r="J64" s="170" t="str">
        <f t="shared" si="0"/>
        <v xml:space="preserve"> </v>
      </c>
      <c r="K64" s="77">
        <f>igazgatás!K64+adók!K64+temető!K64+rendezvények!K64+'téli közf.'!K64+hosszúi.közf.!K64+'út üzemelt.'!K64+közvilágítás!K64+zöldterület!K64+'város-község'!K64+könyvtár!K64+közművelődés!K64+gyermekjólét!K64+családtámogatás!K64+családseg.!K64+'Önkorm elsz.'!K64</f>
        <v>0</v>
      </c>
      <c r="L64" s="77">
        <f>igazgatás!L64+adók!L64+temető!L64+rendezvények!L64+'téli közf.'!L64+hosszúi.közf.!L64+'út üzemelt.'!L64+közvilágítás!L64+zöldterület!L64+'város-község'!L64+könyvtár!L64+közművelődés!L64+gyermekjólét!L64+családtámogatás!L64+családseg.!L64+'Önkorm elsz.'!L64</f>
        <v>0</v>
      </c>
      <c r="M64" s="77">
        <f>igazgatás!M64+adók!M64+temető!M64+rendezvények!M64+'téli közf.'!M64+hosszúi.közf.!M64+'út üzemelt.'!M64+közvilágítás!M64+zöldterület!M64+'város-község'!M64+könyvtár!M64+közművelődés!M64+gyermekjólét!M64+családtámogatás!M64+családseg.!M64+'Önkorm elsz.'!M64</f>
        <v>0</v>
      </c>
      <c r="N64" s="77">
        <f>igazgatás!N64+adók!N64+temető!N64+rendezvények!N64+'téli közf.'!N64+hosszúi.közf.!N64+'út üzemelt.'!N64+közvilágítás!N64+zöldterület!N64+'város-község'!N64+könyvtár!N64+közművelődés!N64+gyermekjólét!N64+családtámogatás!N64+családseg.!N64+'Önkorm elsz.'!N64</f>
        <v>0</v>
      </c>
      <c r="O64" s="153" t="str">
        <f t="shared" si="2"/>
        <v xml:space="preserve"> </v>
      </c>
    </row>
    <row r="65" spans="1:15" s="91" customFormat="1" ht="15.75" hidden="1" x14ac:dyDescent="0.25">
      <c r="A65" s="225" t="s">
        <v>107</v>
      </c>
      <c r="B65" s="226"/>
      <c r="C65" s="7" t="s">
        <v>37</v>
      </c>
      <c r="D65" s="15" t="s">
        <v>106</v>
      </c>
      <c r="E65" s="15"/>
      <c r="F65" s="78">
        <f>igazgatás!F65+adók!F65+temető!F65+rendezvények!F65+'téli közf.'!F65+hosszúi.közf.!F65+'út üzemelt.'!F65+közvilágítás!F65+zöldterület!F65+'város-község'!F65+könyvtár!F65+közművelődés!F65+gyermekjólét!F65+családtámogatás!F65+családseg.!F65+'Önkorm elsz.'!F65</f>
        <v>0</v>
      </c>
      <c r="G65" s="78">
        <f>igazgatás!G65+adók!G65+temető!G65+rendezvények!G65+'téli közf.'!G65+hosszúi.közf.!G65+'út üzemelt.'!G65+közvilágítás!G65+zöldterület!G65+'város-község'!G65+könyvtár!G65+közművelődés!G65+gyermekjólét!G65+családtámogatás!G65+családseg.!G65+'Önkorm elsz.'!G65</f>
        <v>0</v>
      </c>
      <c r="H65" s="78">
        <f>igazgatás!H65+adók!H65+temető!H65+rendezvények!H65+'téli közf.'!H65+hosszúi.közf.!H65+'út üzemelt.'!H65+közvilágítás!H65+zöldterület!H65+'város-község'!H65+könyvtár!H65+közművelődés!H65+gyermekjólét!H65+családtámogatás!H65+családseg.!H65+'Önkorm elsz.'!H65</f>
        <v>0</v>
      </c>
      <c r="I65" s="78">
        <f>igazgatás!I65+adók!I65+temető!I65+rendezvények!I65+'téli közf.'!I65+hosszúi.közf.!I65+'út üzemelt.'!I65+közvilágítás!I65+zöldterület!I65+'város-község'!I65+könyvtár!I65+közművelődés!I65+gyermekjólét!I65+családtámogatás!I65+családseg.!I65+'Önkorm elsz.'!I65</f>
        <v>0</v>
      </c>
      <c r="J65" s="170" t="str">
        <f t="shared" si="0"/>
        <v xml:space="preserve"> </v>
      </c>
      <c r="K65" s="77">
        <f>igazgatás!K65+adók!K65+temető!K65+rendezvények!K65+'téli közf.'!K65+hosszúi.közf.!K65+'út üzemelt.'!K65+közvilágítás!K65+zöldterület!K65+'város-község'!K65+könyvtár!K65+közművelődés!K65+gyermekjólét!K65+családtámogatás!K65+családseg.!K65+'Önkorm elsz.'!K65</f>
        <v>0</v>
      </c>
      <c r="L65" s="77">
        <f>igazgatás!L65+adók!L65+temető!L65+rendezvények!L65+'téli közf.'!L65+hosszúi.közf.!L65+'út üzemelt.'!L65+közvilágítás!L65+zöldterület!L65+'város-község'!L65+könyvtár!L65+közművelődés!L65+gyermekjólét!L65+családtámogatás!L65+családseg.!L65+'Önkorm elsz.'!L65</f>
        <v>0</v>
      </c>
      <c r="M65" s="77">
        <f>igazgatás!M65+adók!M65+temető!M65+rendezvények!M65+'téli közf.'!M65+hosszúi.közf.!M65+'út üzemelt.'!M65+közvilágítás!M65+zöldterület!M65+'város-község'!M65+könyvtár!M65+közművelődés!M65+gyermekjólét!M65+családtámogatás!M65+családseg.!M65+'Önkorm elsz.'!M65</f>
        <v>0</v>
      </c>
      <c r="N65" s="77">
        <f>igazgatás!N65+adók!N65+temető!N65+rendezvények!N65+'téli közf.'!N65+hosszúi.közf.!N65+'út üzemelt.'!N65+közvilágítás!N65+zöldterület!N65+'város-község'!N65+könyvtár!N65+közművelődés!N65+gyermekjólét!N65+családtámogatás!N65+családseg.!N65+'Önkorm elsz.'!N65</f>
        <v>0</v>
      </c>
      <c r="O65" s="153" t="str">
        <f t="shared" si="2"/>
        <v xml:space="preserve"> </v>
      </c>
    </row>
    <row r="66" spans="1:15" s="91" customFormat="1" ht="15.75" hidden="1" x14ac:dyDescent="0.25">
      <c r="A66" s="225" t="s">
        <v>108</v>
      </c>
      <c r="B66" s="226"/>
      <c r="C66" s="7" t="s">
        <v>39</v>
      </c>
      <c r="D66" s="15" t="s">
        <v>106</v>
      </c>
      <c r="E66" s="15"/>
      <c r="F66" s="78">
        <f>igazgatás!F66+adók!F66+temető!F66+rendezvények!F66+'téli közf.'!F66+hosszúi.közf.!F66+'út üzemelt.'!F66+közvilágítás!F66+zöldterület!F66+'város-község'!F66+könyvtár!F66+közművelődés!F66+gyermekjólét!F66+családtámogatás!F66+családseg.!F66+'Önkorm elsz.'!F66</f>
        <v>0</v>
      </c>
      <c r="G66" s="78">
        <f>igazgatás!G66+adók!G66+temető!G66+rendezvények!G66+'téli közf.'!G66+hosszúi.közf.!G66+'út üzemelt.'!G66+közvilágítás!G66+zöldterület!G66+'város-község'!G66+könyvtár!G66+közművelődés!G66+gyermekjólét!G66+családtámogatás!G66+családseg.!G66+'Önkorm elsz.'!G66</f>
        <v>0</v>
      </c>
      <c r="H66" s="78">
        <f>igazgatás!H66+adók!H66+temető!H66+rendezvények!H66+'téli közf.'!H66+hosszúi.közf.!H66+'út üzemelt.'!H66+közvilágítás!H66+zöldterület!H66+'város-község'!H66+könyvtár!H66+közművelődés!H66+gyermekjólét!H66+családtámogatás!H66+családseg.!H66+'Önkorm elsz.'!H66</f>
        <v>0</v>
      </c>
      <c r="I66" s="78">
        <f>igazgatás!I66+adók!I66+temető!I66+rendezvények!I66+'téli közf.'!I66+hosszúi.közf.!I66+'út üzemelt.'!I66+közvilágítás!I66+zöldterület!I66+'város-község'!I66+könyvtár!I66+közművelődés!I66+gyermekjólét!I66+családtámogatás!I66+családseg.!I66+'Önkorm elsz.'!I66</f>
        <v>0</v>
      </c>
      <c r="J66" s="170" t="str">
        <f t="shared" si="0"/>
        <v xml:space="preserve"> </v>
      </c>
      <c r="K66" s="77">
        <f>igazgatás!K66+adók!K66+temető!K66+rendezvények!K66+'téli közf.'!K66+hosszúi.közf.!K66+'út üzemelt.'!K66+közvilágítás!K66+zöldterület!K66+'város-község'!K66+könyvtár!K66+közművelődés!K66+gyermekjólét!K66+családtámogatás!K66+családseg.!K66+'Önkorm elsz.'!K66</f>
        <v>0</v>
      </c>
      <c r="L66" s="77">
        <f>igazgatás!L66+adók!L66+temető!L66+rendezvények!L66+'téli közf.'!L66+hosszúi.közf.!L66+'út üzemelt.'!L66+közvilágítás!L66+zöldterület!L66+'város-község'!L66+könyvtár!L66+közművelődés!L66+gyermekjólét!L66+családtámogatás!L66+családseg.!L66+'Önkorm elsz.'!L66</f>
        <v>0</v>
      </c>
      <c r="M66" s="77">
        <f>igazgatás!M66+adók!M66+temető!M66+rendezvények!M66+'téli közf.'!M66+hosszúi.közf.!M66+'út üzemelt.'!M66+közvilágítás!M66+zöldterület!M66+'város-község'!M66+könyvtár!M66+közművelődés!M66+gyermekjólét!M66+családtámogatás!M66+családseg.!M66+'Önkorm elsz.'!M66</f>
        <v>0</v>
      </c>
      <c r="N66" s="77">
        <f>igazgatás!N66+adók!N66+temető!N66+rendezvények!N66+'téli közf.'!N66+hosszúi.közf.!N66+'út üzemelt.'!N66+közvilágítás!N66+zöldterület!N66+'város-község'!N66+könyvtár!N66+közművelődés!N66+gyermekjólét!N66+családtámogatás!N66+családseg.!N66+'Önkorm elsz.'!N66</f>
        <v>0</v>
      </c>
      <c r="O66" s="153" t="str">
        <f t="shared" si="2"/>
        <v xml:space="preserve"> </v>
      </c>
    </row>
    <row r="67" spans="1:15" s="91" customFormat="1" ht="25.5" hidden="1" x14ac:dyDescent="0.25">
      <c r="A67" s="225" t="s">
        <v>109</v>
      </c>
      <c r="B67" s="226"/>
      <c r="C67" s="7" t="s">
        <v>41</v>
      </c>
      <c r="D67" s="15" t="s">
        <v>106</v>
      </c>
      <c r="E67" s="15"/>
      <c r="F67" s="78">
        <f>igazgatás!F67+adók!F67+temető!F67+rendezvények!F67+'téli közf.'!F67+hosszúi.közf.!F67+'út üzemelt.'!F67+közvilágítás!F67+zöldterület!F67+'város-község'!F67+könyvtár!F67+közművelődés!F67+gyermekjólét!F67+családtámogatás!F67+családseg.!F67+'Önkorm elsz.'!F67</f>
        <v>0</v>
      </c>
      <c r="G67" s="78">
        <f>igazgatás!G67+adók!G67+temető!G67+rendezvények!G67+'téli közf.'!G67+hosszúi.közf.!G67+'út üzemelt.'!G67+közvilágítás!G67+zöldterület!G67+'város-község'!G67+könyvtár!G67+közművelődés!G67+gyermekjólét!G67+családtámogatás!G67+családseg.!G67+'Önkorm elsz.'!G67</f>
        <v>0</v>
      </c>
      <c r="H67" s="78">
        <f>igazgatás!H67+adók!H67+temető!H67+rendezvények!H67+'téli közf.'!H67+hosszúi.közf.!H67+'út üzemelt.'!H67+közvilágítás!H67+zöldterület!H67+'város-község'!H67+könyvtár!H67+közművelődés!H67+gyermekjólét!H67+családtámogatás!H67+családseg.!H67+'Önkorm elsz.'!H67</f>
        <v>0</v>
      </c>
      <c r="I67" s="78">
        <f>igazgatás!I67+adók!I67+temető!I67+rendezvények!I67+'téli közf.'!I67+hosszúi.közf.!I67+'út üzemelt.'!I67+közvilágítás!I67+zöldterület!I67+'város-község'!I67+könyvtár!I67+közművelődés!I67+gyermekjólét!I67+családtámogatás!I67+családseg.!I67+'Önkorm elsz.'!I67</f>
        <v>0</v>
      </c>
      <c r="J67" s="170" t="str">
        <f t="shared" si="0"/>
        <v xml:space="preserve"> </v>
      </c>
      <c r="K67" s="77">
        <f>igazgatás!K67+adók!K67+temető!K67+rendezvények!K67+'téli közf.'!K67+hosszúi.közf.!K67+'út üzemelt.'!K67+közvilágítás!K67+zöldterület!K67+'város-község'!K67+könyvtár!K67+közművelődés!K67+gyermekjólét!K67+családtámogatás!K67+családseg.!K67+'Önkorm elsz.'!K67</f>
        <v>0</v>
      </c>
      <c r="L67" s="77">
        <f>igazgatás!L67+adók!L67+temető!L67+rendezvények!L67+'téli közf.'!L67+hosszúi.közf.!L67+'út üzemelt.'!L67+közvilágítás!L67+zöldterület!L67+'város-község'!L67+könyvtár!L67+közművelődés!L67+gyermekjólét!L67+családtámogatás!L67+családseg.!L67+'Önkorm elsz.'!L67</f>
        <v>0</v>
      </c>
      <c r="M67" s="77">
        <f>igazgatás!M67+adók!M67+temető!M67+rendezvények!M67+'téli közf.'!M67+hosszúi.közf.!M67+'út üzemelt.'!M67+közvilágítás!M67+zöldterület!M67+'város-község'!M67+könyvtár!M67+közművelődés!M67+gyermekjólét!M67+családtámogatás!M67+családseg.!M67+'Önkorm elsz.'!M67</f>
        <v>0</v>
      </c>
      <c r="N67" s="77">
        <f>igazgatás!N67+adók!N67+temető!N67+rendezvények!N67+'téli közf.'!N67+hosszúi.közf.!N67+'út üzemelt.'!N67+közvilágítás!N67+zöldterület!N67+'város-község'!N67+könyvtár!N67+közművelődés!N67+gyermekjólét!N67+családtámogatás!N67+családseg.!N67+'Önkorm elsz.'!N67</f>
        <v>0</v>
      </c>
      <c r="O67" s="153" t="str">
        <f t="shared" si="2"/>
        <v xml:space="preserve"> </v>
      </c>
    </row>
    <row r="68" spans="1:15" s="91" customFormat="1" ht="15.75" hidden="1" x14ac:dyDescent="0.25">
      <c r="A68" s="225" t="s">
        <v>110</v>
      </c>
      <c r="B68" s="226"/>
      <c r="C68" s="7" t="s">
        <v>43</v>
      </c>
      <c r="D68" s="15" t="s">
        <v>106</v>
      </c>
      <c r="E68" s="15"/>
      <c r="F68" s="78">
        <f>igazgatás!F68+adók!F68+temető!F68+rendezvények!F68+'téli közf.'!F68+hosszúi.közf.!F68+'út üzemelt.'!F68+közvilágítás!F68+zöldterület!F68+'város-község'!F68+könyvtár!F68+közművelődés!F68+gyermekjólét!F68+családtámogatás!F68+családseg.!F68+'Önkorm elsz.'!F68</f>
        <v>0</v>
      </c>
      <c r="G68" s="78">
        <f>igazgatás!G68+adók!G68+temető!G68+rendezvények!G68+'téli közf.'!G68+hosszúi.közf.!G68+'út üzemelt.'!G68+közvilágítás!G68+zöldterület!G68+'város-község'!G68+könyvtár!G68+közművelődés!G68+gyermekjólét!G68+családtámogatás!G68+családseg.!G68+'Önkorm elsz.'!G68</f>
        <v>0</v>
      </c>
      <c r="H68" s="78">
        <f>igazgatás!H68+adók!H68+temető!H68+rendezvények!H68+'téli közf.'!H68+hosszúi.közf.!H68+'út üzemelt.'!H68+közvilágítás!H68+zöldterület!H68+'város-község'!H68+könyvtár!H68+közművelődés!H68+gyermekjólét!H68+családtámogatás!H68+családseg.!H68+'Önkorm elsz.'!H68</f>
        <v>0</v>
      </c>
      <c r="I68" s="78">
        <f>igazgatás!I68+adók!I68+temető!I68+rendezvények!I68+'téli közf.'!I68+hosszúi.közf.!I68+'út üzemelt.'!I68+közvilágítás!I68+zöldterület!I68+'város-község'!I68+könyvtár!I68+közművelődés!I68+gyermekjólét!I68+családtámogatás!I68+családseg.!I68+'Önkorm elsz.'!I68</f>
        <v>0</v>
      </c>
      <c r="J68" s="170" t="str">
        <f t="shared" si="0"/>
        <v xml:space="preserve"> </v>
      </c>
      <c r="K68" s="77">
        <f>igazgatás!K68+adók!K68+temető!K68+rendezvények!K68+'téli közf.'!K68+hosszúi.közf.!K68+'út üzemelt.'!K68+közvilágítás!K68+zöldterület!K68+'város-község'!K68+könyvtár!K68+közművelődés!K68+gyermekjólét!K68+családtámogatás!K68+családseg.!K68+'Önkorm elsz.'!K68</f>
        <v>0</v>
      </c>
      <c r="L68" s="77">
        <f>igazgatás!L68+adók!L68+temető!L68+rendezvények!L68+'téli közf.'!L68+hosszúi.közf.!L68+'út üzemelt.'!L68+közvilágítás!L68+zöldterület!L68+'város-község'!L68+könyvtár!L68+közművelődés!L68+gyermekjólét!L68+családtámogatás!L68+családseg.!L68+'Önkorm elsz.'!L68</f>
        <v>0</v>
      </c>
      <c r="M68" s="77">
        <f>igazgatás!M68+adók!M68+temető!M68+rendezvények!M68+'téli közf.'!M68+hosszúi.közf.!M68+'út üzemelt.'!M68+közvilágítás!M68+zöldterület!M68+'város-község'!M68+könyvtár!M68+közművelődés!M68+gyermekjólét!M68+családtámogatás!M68+családseg.!M68+'Önkorm elsz.'!M68</f>
        <v>0</v>
      </c>
      <c r="N68" s="77">
        <f>igazgatás!N68+adók!N68+temető!N68+rendezvények!N68+'téli közf.'!N68+hosszúi.közf.!N68+'út üzemelt.'!N68+közvilágítás!N68+zöldterület!N68+'város-község'!N68+könyvtár!N68+közművelődés!N68+gyermekjólét!N68+családtámogatás!N68+családseg.!N68+'Önkorm elsz.'!N68</f>
        <v>0</v>
      </c>
      <c r="O68" s="153" t="str">
        <f t="shared" si="2"/>
        <v xml:space="preserve"> </v>
      </c>
    </row>
    <row r="69" spans="1:15" s="91" customFormat="1" ht="15.75" hidden="1" x14ac:dyDescent="0.25">
      <c r="A69" s="225" t="s">
        <v>111</v>
      </c>
      <c r="B69" s="226"/>
      <c r="C69" s="7" t="s">
        <v>45</v>
      </c>
      <c r="D69" s="15" t="s">
        <v>106</v>
      </c>
      <c r="E69" s="15"/>
      <c r="F69" s="78">
        <f>igazgatás!F69+adók!F69+temető!F69+rendezvények!F69+'téli közf.'!F69+hosszúi.közf.!F69+'út üzemelt.'!F69+közvilágítás!F69+zöldterület!F69+'város-község'!F69+könyvtár!F69+közművelődés!F69+gyermekjólét!F69+családtámogatás!F69+családseg.!F69+'Önkorm elsz.'!F69</f>
        <v>0</v>
      </c>
      <c r="G69" s="78">
        <f>igazgatás!G69+adók!G69+temető!G69+rendezvények!G69+'téli közf.'!G69+hosszúi.közf.!G69+'út üzemelt.'!G69+közvilágítás!G69+zöldterület!G69+'város-község'!G69+könyvtár!G69+közművelődés!G69+gyermekjólét!G69+családtámogatás!G69+családseg.!G69+'Önkorm elsz.'!G69</f>
        <v>0</v>
      </c>
      <c r="H69" s="78">
        <f>igazgatás!H69+adók!H69+temető!H69+rendezvények!H69+'téli közf.'!H69+hosszúi.közf.!H69+'út üzemelt.'!H69+közvilágítás!H69+zöldterület!H69+'város-község'!H69+könyvtár!H69+közművelődés!H69+gyermekjólét!H69+családtámogatás!H69+családseg.!H69+'Önkorm elsz.'!H69</f>
        <v>0</v>
      </c>
      <c r="I69" s="78">
        <f>igazgatás!I69+adók!I69+temető!I69+rendezvények!I69+'téli közf.'!I69+hosszúi.közf.!I69+'út üzemelt.'!I69+közvilágítás!I69+zöldterület!I69+'város-község'!I69+könyvtár!I69+közművelődés!I69+gyermekjólét!I69+családtámogatás!I69+családseg.!I69+'Önkorm elsz.'!I69</f>
        <v>0</v>
      </c>
      <c r="J69" s="170" t="str">
        <f t="shared" si="0"/>
        <v xml:space="preserve"> </v>
      </c>
      <c r="K69" s="77">
        <f>igazgatás!K69+adók!K69+temető!K69+rendezvények!K69+'téli közf.'!K69+hosszúi.közf.!K69+'út üzemelt.'!K69+közvilágítás!K69+zöldterület!K69+'város-község'!K69+könyvtár!K69+közművelődés!K69+gyermekjólét!K69+családtámogatás!K69+családseg.!K69+'Önkorm elsz.'!K69</f>
        <v>0</v>
      </c>
      <c r="L69" s="77">
        <f>igazgatás!L69+adók!L69+temető!L69+rendezvények!L69+'téli közf.'!L69+hosszúi.közf.!L69+'út üzemelt.'!L69+közvilágítás!L69+zöldterület!L69+'város-község'!L69+könyvtár!L69+közművelődés!L69+gyermekjólét!L69+családtámogatás!L69+családseg.!L69+'Önkorm elsz.'!L69</f>
        <v>0</v>
      </c>
      <c r="M69" s="77">
        <f>igazgatás!M69+adók!M69+temető!M69+rendezvények!M69+'téli közf.'!M69+hosszúi.közf.!M69+'út üzemelt.'!M69+közvilágítás!M69+zöldterület!M69+'város-község'!M69+könyvtár!M69+közművelődés!M69+gyermekjólét!M69+családtámogatás!M69+családseg.!M69+'Önkorm elsz.'!M69</f>
        <v>0</v>
      </c>
      <c r="N69" s="77">
        <f>igazgatás!N69+adók!N69+temető!N69+rendezvények!N69+'téli közf.'!N69+hosszúi.közf.!N69+'út üzemelt.'!N69+közvilágítás!N69+zöldterület!N69+'város-község'!N69+könyvtár!N69+közművelődés!N69+gyermekjólét!N69+családtámogatás!N69+családseg.!N69+'Önkorm elsz.'!N69</f>
        <v>0</v>
      </c>
      <c r="O69" s="153" t="str">
        <f t="shared" si="2"/>
        <v xml:space="preserve"> </v>
      </c>
    </row>
    <row r="70" spans="1:15" s="91" customFormat="1" ht="15.75" hidden="1" x14ac:dyDescent="0.25">
      <c r="A70" s="225" t="s">
        <v>112</v>
      </c>
      <c r="B70" s="226"/>
      <c r="C70" s="7" t="s">
        <v>47</v>
      </c>
      <c r="D70" s="15" t="s">
        <v>106</v>
      </c>
      <c r="E70" s="15"/>
      <c r="F70" s="78">
        <f>igazgatás!F70+adók!F70+temető!F70+rendezvények!F70+'téli közf.'!F70+hosszúi.közf.!F70+'út üzemelt.'!F70+közvilágítás!F70+zöldterület!F70+'város-község'!F70+könyvtár!F70+közművelődés!F70+gyermekjólét!F70+családtámogatás!F70+családseg.!F70+'Önkorm elsz.'!F70</f>
        <v>0</v>
      </c>
      <c r="G70" s="78">
        <f>igazgatás!G70+adók!G70+temető!G70+rendezvények!G70+'téli közf.'!G70+hosszúi.közf.!G70+'út üzemelt.'!G70+közvilágítás!G70+zöldterület!G70+'város-község'!G70+könyvtár!G70+közművelődés!G70+gyermekjólét!G70+családtámogatás!G70+családseg.!G70+'Önkorm elsz.'!G70</f>
        <v>0</v>
      </c>
      <c r="H70" s="78">
        <f>igazgatás!H70+adók!H70+temető!H70+rendezvények!H70+'téli közf.'!H70+hosszúi.közf.!H70+'út üzemelt.'!H70+közvilágítás!H70+zöldterület!H70+'város-község'!H70+könyvtár!H70+közművelődés!H70+gyermekjólét!H70+családtámogatás!H70+családseg.!H70+'Önkorm elsz.'!H70</f>
        <v>0</v>
      </c>
      <c r="I70" s="78">
        <f>igazgatás!I70+adók!I70+temető!I70+rendezvények!I70+'téli közf.'!I70+hosszúi.közf.!I70+'út üzemelt.'!I70+közvilágítás!I70+zöldterület!I70+'város-község'!I70+könyvtár!I70+közművelődés!I70+gyermekjólét!I70+családtámogatás!I70+családseg.!I70+'Önkorm elsz.'!I70</f>
        <v>0</v>
      </c>
      <c r="J70" s="170" t="str">
        <f t="shared" si="0"/>
        <v xml:space="preserve"> </v>
      </c>
      <c r="K70" s="77">
        <f>igazgatás!K70+adók!K70+temető!K70+rendezvények!K70+'téli közf.'!K70+hosszúi.közf.!K70+'út üzemelt.'!K70+közvilágítás!K70+zöldterület!K70+'város-község'!K70+könyvtár!K70+közművelődés!K70+gyermekjólét!K70+családtámogatás!K70+családseg.!K70+'Önkorm elsz.'!K70</f>
        <v>0</v>
      </c>
      <c r="L70" s="77">
        <f>igazgatás!L70+adók!L70+temető!L70+rendezvények!L70+'téli közf.'!L70+hosszúi.közf.!L70+'út üzemelt.'!L70+közvilágítás!L70+zöldterület!L70+'város-község'!L70+könyvtár!L70+közművelődés!L70+gyermekjólét!L70+családtámogatás!L70+családseg.!L70+'Önkorm elsz.'!L70</f>
        <v>0</v>
      </c>
      <c r="M70" s="77">
        <f>igazgatás!M70+adók!M70+temető!M70+rendezvények!M70+'téli közf.'!M70+hosszúi.közf.!M70+'út üzemelt.'!M70+közvilágítás!M70+zöldterület!M70+'város-község'!M70+könyvtár!M70+közművelődés!M70+gyermekjólét!M70+családtámogatás!M70+családseg.!M70+'Önkorm elsz.'!M70</f>
        <v>0</v>
      </c>
      <c r="N70" s="77">
        <f>igazgatás!N70+adók!N70+temető!N70+rendezvények!N70+'téli közf.'!N70+hosszúi.közf.!N70+'út üzemelt.'!N70+közvilágítás!N70+zöldterület!N70+'város-község'!N70+könyvtár!N70+közművelődés!N70+gyermekjólét!N70+családtámogatás!N70+családseg.!N70+'Önkorm elsz.'!N70</f>
        <v>0</v>
      </c>
      <c r="O70" s="153" t="str">
        <f t="shared" si="2"/>
        <v xml:space="preserve"> </v>
      </c>
    </row>
    <row r="71" spans="1:15" s="91" customFormat="1" ht="15.75" hidden="1" x14ac:dyDescent="0.25">
      <c r="A71" s="225" t="s">
        <v>113</v>
      </c>
      <c r="B71" s="226"/>
      <c r="C71" s="7" t="s">
        <v>49</v>
      </c>
      <c r="D71" s="15" t="s">
        <v>106</v>
      </c>
      <c r="E71" s="15"/>
      <c r="F71" s="78">
        <f>igazgatás!F71+adók!F71+temető!F71+rendezvények!F71+'téli közf.'!F71+hosszúi.közf.!F71+'út üzemelt.'!F71+közvilágítás!F71+zöldterület!F71+'város-község'!F71+könyvtár!F71+közművelődés!F71+gyermekjólét!F71+családtámogatás!F71+családseg.!F71+'Önkorm elsz.'!F71</f>
        <v>0</v>
      </c>
      <c r="G71" s="78">
        <f>igazgatás!G71+adók!G71+temető!G71+rendezvények!G71+'téli közf.'!G71+hosszúi.közf.!G71+'út üzemelt.'!G71+közvilágítás!G71+zöldterület!G71+'város-község'!G71+könyvtár!G71+közművelődés!G71+gyermekjólét!G71+családtámogatás!G71+családseg.!G71+'Önkorm elsz.'!G71</f>
        <v>0</v>
      </c>
      <c r="H71" s="78">
        <f>igazgatás!H71+adók!H71+temető!H71+rendezvények!H71+'téli közf.'!H71+hosszúi.közf.!H71+'út üzemelt.'!H71+közvilágítás!H71+zöldterület!H71+'város-község'!H71+könyvtár!H71+közművelődés!H71+gyermekjólét!H71+családtámogatás!H71+családseg.!H71+'Önkorm elsz.'!H71</f>
        <v>0</v>
      </c>
      <c r="I71" s="78">
        <f>igazgatás!I71+adók!I71+temető!I71+rendezvények!I71+'téli közf.'!I71+hosszúi.közf.!I71+'út üzemelt.'!I71+közvilágítás!I71+zöldterület!I71+'város-község'!I71+könyvtár!I71+közművelődés!I71+gyermekjólét!I71+családtámogatás!I71+családseg.!I71+'Önkorm elsz.'!I71</f>
        <v>0</v>
      </c>
      <c r="J71" s="170" t="str">
        <f t="shared" si="0"/>
        <v xml:space="preserve"> </v>
      </c>
      <c r="K71" s="77">
        <f>igazgatás!K71+adók!K71+temető!K71+rendezvények!K71+'téli közf.'!K71+hosszúi.közf.!K71+'út üzemelt.'!K71+közvilágítás!K71+zöldterület!K71+'város-község'!K71+könyvtár!K71+közművelődés!K71+gyermekjólét!K71+családtámogatás!K71+családseg.!K71+'Önkorm elsz.'!K71</f>
        <v>0</v>
      </c>
      <c r="L71" s="77">
        <f>igazgatás!L71+adók!L71+temető!L71+rendezvények!L71+'téli közf.'!L71+hosszúi.közf.!L71+'út üzemelt.'!L71+közvilágítás!L71+zöldterület!L71+'város-község'!L71+könyvtár!L71+közművelődés!L71+gyermekjólét!L71+családtámogatás!L71+családseg.!L71+'Önkorm elsz.'!L71</f>
        <v>0</v>
      </c>
      <c r="M71" s="77">
        <f>igazgatás!M71+adók!M71+temető!M71+rendezvények!M71+'téli közf.'!M71+hosszúi.közf.!M71+'út üzemelt.'!M71+közvilágítás!M71+zöldterület!M71+'város-község'!M71+könyvtár!M71+közművelődés!M71+gyermekjólét!M71+családtámogatás!M71+családseg.!M71+'Önkorm elsz.'!M71</f>
        <v>0</v>
      </c>
      <c r="N71" s="77">
        <f>igazgatás!N71+adók!N71+temető!N71+rendezvények!N71+'téli közf.'!N71+hosszúi.közf.!N71+'út üzemelt.'!N71+közvilágítás!N71+zöldterület!N71+'város-község'!N71+könyvtár!N71+közművelődés!N71+gyermekjólét!N71+családtámogatás!N71+családseg.!N71+'Önkorm elsz.'!N71</f>
        <v>0</v>
      </c>
      <c r="O71" s="153" t="str">
        <f t="shared" si="2"/>
        <v xml:space="preserve"> </v>
      </c>
    </row>
    <row r="72" spans="1:15" s="91" customFormat="1" ht="15.75" hidden="1" x14ac:dyDescent="0.25">
      <c r="A72" s="225" t="s">
        <v>114</v>
      </c>
      <c r="B72" s="226"/>
      <c r="C72" s="7" t="s">
        <v>51</v>
      </c>
      <c r="D72" s="15" t="s">
        <v>106</v>
      </c>
      <c r="E72" s="15"/>
      <c r="F72" s="78">
        <f>igazgatás!F72+adók!F72+temető!F72+rendezvények!F72+'téli közf.'!F72+hosszúi.közf.!F72+'út üzemelt.'!F72+közvilágítás!F72+zöldterület!F72+'város-község'!F72+könyvtár!F72+közművelődés!F72+gyermekjólét!F72+családtámogatás!F72+családseg.!F72+'Önkorm elsz.'!F72</f>
        <v>0</v>
      </c>
      <c r="G72" s="78">
        <f>igazgatás!G72+adók!G72+temető!G72+rendezvények!G72+'téli közf.'!G72+hosszúi.közf.!G72+'út üzemelt.'!G72+közvilágítás!G72+zöldterület!G72+'város-község'!G72+könyvtár!G72+közművelődés!G72+gyermekjólét!G72+családtámogatás!G72+családseg.!G72+'Önkorm elsz.'!G72</f>
        <v>0</v>
      </c>
      <c r="H72" s="78">
        <f>igazgatás!H72+adók!H72+temető!H72+rendezvények!H72+'téli közf.'!H72+hosszúi.közf.!H72+'út üzemelt.'!H72+közvilágítás!H72+zöldterület!H72+'város-község'!H72+könyvtár!H72+közművelődés!H72+gyermekjólét!H72+családtámogatás!H72+családseg.!H72+'Önkorm elsz.'!H72</f>
        <v>0</v>
      </c>
      <c r="I72" s="78">
        <f>igazgatás!I72+adók!I72+temető!I72+rendezvények!I72+'téli közf.'!I72+hosszúi.közf.!I72+'út üzemelt.'!I72+közvilágítás!I72+zöldterület!I72+'város-község'!I72+könyvtár!I72+közművelődés!I72+gyermekjólét!I72+családtámogatás!I72+családseg.!I72+'Önkorm elsz.'!I72</f>
        <v>0</v>
      </c>
      <c r="J72" s="170" t="str">
        <f t="shared" ref="J72:J135" si="5">IF(H72=0," ",I72/H72)</f>
        <v xml:space="preserve"> </v>
      </c>
      <c r="K72" s="77">
        <f>igazgatás!K72+adók!K72+temető!K72+rendezvények!K72+'téli közf.'!K72+hosszúi.közf.!K72+'út üzemelt.'!K72+közvilágítás!K72+zöldterület!K72+'város-község'!K72+könyvtár!K72+közművelődés!K72+gyermekjólét!K72+családtámogatás!K72+családseg.!K72+'Önkorm elsz.'!K72</f>
        <v>0</v>
      </c>
      <c r="L72" s="77">
        <f>igazgatás!L72+adók!L72+temető!L72+rendezvények!L72+'téli közf.'!L72+hosszúi.közf.!L72+'út üzemelt.'!L72+közvilágítás!L72+zöldterület!L72+'város-község'!L72+könyvtár!L72+közművelődés!L72+gyermekjólét!L72+családtámogatás!L72+családseg.!L72+'Önkorm elsz.'!L72</f>
        <v>0</v>
      </c>
      <c r="M72" s="77">
        <f>igazgatás!M72+adók!M72+temető!M72+rendezvények!M72+'téli közf.'!M72+hosszúi.közf.!M72+'út üzemelt.'!M72+közvilágítás!M72+zöldterület!M72+'város-község'!M72+könyvtár!M72+közművelődés!M72+gyermekjólét!M72+családtámogatás!M72+családseg.!M72+'Önkorm elsz.'!M72</f>
        <v>0</v>
      </c>
      <c r="N72" s="77">
        <f>igazgatás!N72+adók!N72+temető!N72+rendezvények!N72+'téli közf.'!N72+hosszúi.közf.!N72+'út üzemelt.'!N72+közvilágítás!N72+zöldterület!N72+'város-község'!N72+könyvtár!N72+közművelődés!N72+gyermekjólét!N72+családtámogatás!N72+családseg.!N72+'Önkorm elsz.'!N72</f>
        <v>0</v>
      </c>
      <c r="O72" s="153" t="str">
        <f t="shared" si="2"/>
        <v xml:space="preserve"> </v>
      </c>
    </row>
    <row r="73" spans="1:15" s="91" customFormat="1" ht="25.5" hidden="1" x14ac:dyDescent="0.25">
      <c r="A73" s="225" t="s">
        <v>115</v>
      </c>
      <c r="B73" s="226"/>
      <c r="C73" s="7" t="s">
        <v>53</v>
      </c>
      <c r="D73" s="15" t="s">
        <v>106</v>
      </c>
      <c r="E73" s="15"/>
      <c r="F73" s="78">
        <f>igazgatás!F73+adók!F73+temető!F73+rendezvények!F73+'téli közf.'!F73+hosszúi.közf.!F73+'út üzemelt.'!F73+közvilágítás!F73+zöldterület!F73+'város-község'!F73+könyvtár!F73+közművelődés!F73+gyermekjólét!F73+családtámogatás!F73+családseg.!F73+'Önkorm elsz.'!F73</f>
        <v>0</v>
      </c>
      <c r="G73" s="78">
        <f>igazgatás!G73+adók!G73+temető!G73+rendezvények!G73+'téli közf.'!G73+hosszúi.közf.!G73+'út üzemelt.'!G73+közvilágítás!G73+zöldterület!G73+'város-község'!G73+könyvtár!G73+közművelődés!G73+gyermekjólét!G73+családtámogatás!G73+családseg.!G73+'Önkorm elsz.'!G73</f>
        <v>0</v>
      </c>
      <c r="H73" s="78">
        <f>igazgatás!H73+adók!H73+temető!H73+rendezvények!H73+'téli közf.'!H73+hosszúi.közf.!H73+'út üzemelt.'!H73+közvilágítás!H73+zöldterület!H73+'város-község'!H73+könyvtár!H73+közművelődés!H73+gyermekjólét!H73+családtámogatás!H73+családseg.!H73+'Önkorm elsz.'!H73</f>
        <v>0</v>
      </c>
      <c r="I73" s="78">
        <f>igazgatás!I73+adók!I73+temető!I73+rendezvények!I73+'téli közf.'!I73+hosszúi.közf.!I73+'út üzemelt.'!I73+közvilágítás!I73+zöldterület!I73+'város-község'!I73+könyvtár!I73+közművelődés!I73+gyermekjólét!I73+családtámogatás!I73+családseg.!I73+'Önkorm elsz.'!I73</f>
        <v>0</v>
      </c>
      <c r="J73" s="170" t="str">
        <f t="shared" si="5"/>
        <v xml:space="preserve"> </v>
      </c>
      <c r="K73" s="77">
        <f>igazgatás!K73+adók!K73+temető!K73+rendezvények!K73+'téli közf.'!K73+hosszúi.közf.!K73+'út üzemelt.'!K73+közvilágítás!K73+zöldterület!K73+'város-község'!K73+könyvtár!K73+közművelődés!K73+gyermekjólét!K73+családtámogatás!K73+családseg.!K73+'Önkorm elsz.'!K73</f>
        <v>0</v>
      </c>
      <c r="L73" s="77">
        <f>igazgatás!L73+adók!L73+temető!L73+rendezvények!L73+'téli közf.'!L73+hosszúi.közf.!L73+'út üzemelt.'!L73+közvilágítás!L73+zöldterület!L73+'város-község'!L73+könyvtár!L73+közművelődés!L73+gyermekjólét!L73+családtámogatás!L73+családseg.!L73+'Önkorm elsz.'!L73</f>
        <v>0</v>
      </c>
      <c r="M73" s="77">
        <f>igazgatás!M73+adók!M73+temető!M73+rendezvények!M73+'téli közf.'!M73+hosszúi.közf.!M73+'út üzemelt.'!M73+közvilágítás!M73+zöldterület!M73+'város-község'!M73+könyvtár!M73+közművelődés!M73+gyermekjólét!M73+családtámogatás!M73+családseg.!M73+'Önkorm elsz.'!M73</f>
        <v>0</v>
      </c>
      <c r="N73" s="77">
        <f>igazgatás!N73+adók!N73+temető!N73+rendezvények!N73+'téli közf.'!N73+hosszúi.közf.!N73+'út üzemelt.'!N73+közvilágítás!N73+zöldterület!N73+'város-község'!N73+könyvtár!N73+közművelődés!N73+gyermekjólét!N73+családtámogatás!N73+családseg.!N73+'Önkorm elsz.'!N73</f>
        <v>0</v>
      </c>
      <c r="O73" s="153" t="str">
        <f t="shared" ref="O73:O136" si="6">IF(M73=0," ",N73/M73)</f>
        <v xml:space="preserve"> </v>
      </c>
    </row>
    <row r="74" spans="1:15" s="91" customFormat="1" ht="25.5" hidden="1" x14ac:dyDescent="0.25">
      <c r="A74" s="225" t="s">
        <v>116</v>
      </c>
      <c r="B74" s="226"/>
      <c r="C74" s="7" t="s">
        <v>55</v>
      </c>
      <c r="D74" s="15" t="s">
        <v>106</v>
      </c>
      <c r="E74" s="15"/>
      <c r="F74" s="78">
        <f>igazgatás!F74+adók!F74+temető!F74+rendezvények!F74+'téli közf.'!F74+hosszúi.közf.!F74+'út üzemelt.'!F74+közvilágítás!F74+zöldterület!F74+'város-község'!F74+könyvtár!F74+közművelődés!F74+gyermekjólét!F74+családtámogatás!F74+családseg.!F74+'Önkorm elsz.'!F74</f>
        <v>0</v>
      </c>
      <c r="G74" s="78">
        <f>igazgatás!G74+adók!G74+temető!G74+rendezvények!G74+'téli közf.'!G74+hosszúi.közf.!G74+'út üzemelt.'!G74+közvilágítás!G74+zöldterület!G74+'város-község'!G74+könyvtár!G74+közművelődés!G74+gyermekjólét!G74+családtámogatás!G74+családseg.!G74+'Önkorm elsz.'!G74</f>
        <v>0</v>
      </c>
      <c r="H74" s="78">
        <f>igazgatás!H74+adók!H74+temető!H74+rendezvények!H74+'téli közf.'!H74+hosszúi.közf.!H74+'út üzemelt.'!H74+közvilágítás!H74+zöldterület!H74+'város-község'!H74+könyvtár!H74+közművelődés!H74+gyermekjólét!H74+családtámogatás!H74+családseg.!H74+'Önkorm elsz.'!H74</f>
        <v>0</v>
      </c>
      <c r="I74" s="78">
        <f>igazgatás!I74+adók!I74+temető!I74+rendezvények!I74+'téli közf.'!I74+hosszúi.közf.!I74+'út üzemelt.'!I74+közvilágítás!I74+zöldterület!I74+'város-község'!I74+könyvtár!I74+közművelődés!I74+gyermekjólét!I74+családtámogatás!I74+családseg.!I74+'Önkorm elsz.'!I74</f>
        <v>0</v>
      </c>
      <c r="J74" s="170" t="str">
        <f t="shared" si="5"/>
        <v xml:space="preserve"> </v>
      </c>
      <c r="K74" s="77">
        <f>igazgatás!K74+adók!K74+temető!K74+rendezvények!K74+'téli közf.'!K74+hosszúi.közf.!K74+'út üzemelt.'!K74+közvilágítás!K74+zöldterület!K74+'város-község'!K74+könyvtár!K74+közművelődés!K74+gyermekjólét!K74+családtámogatás!K74+családseg.!K74+'Önkorm elsz.'!K74</f>
        <v>0</v>
      </c>
      <c r="L74" s="77">
        <f>igazgatás!L74+adók!L74+temető!L74+rendezvények!L74+'téli közf.'!L74+hosszúi.közf.!L74+'út üzemelt.'!L74+közvilágítás!L74+zöldterület!L74+'város-község'!L74+könyvtár!L74+közművelődés!L74+gyermekjólét!L74+családtámogatás!L74+családseg.!L74+'Önkorm elsz.'!L74</f>
        <v>0</v>
      </c>
      <c r="M74" s="77">
        <f>igazgatás!M74+adók!M74+temető!M74+rendezvények!M74+'téli közf.'!M74+hosszúi.közf.!M74+'út üzemelt.'!M74+közvilágítás!M74+zöldterület!M74+'város-község'!M74+könyvtár!M74+közművelődés!M74+gyermekjólét!M74+családtámogatás!M74+családseg.!M74+'Önkorm elsz.'!M74</f>
        <v>0</v>
      </c>
      <c r="N74" s="77">
        <f>igazgatás!N74+adók!N74+temető!N74+rendezvények!N74+'téli közf.'!N74+hosszúi.közf.!N74+'út üzemelt.'!N74+közvilágítás!N74+zöldterület!N74+'város-község'!N74+könyvtár!N74+közművelődés!N74+gyermekjólét!N74+családtámogatás!N74+családseg.!N74+'Önkorm elsz.'!N74</f>
        <v>0</v>
      </c>
      <c r="O74" s="153" t="str">
        <f t="shared" si="6"/>
        <v xml:space="preserve"> </v>
      </c>
    </row>
    <row r="75" spans="1:15" s="91" customFormat="1" ht="25.5" hidden="1" x14ac:dyDescent="0.25">
      <c r="A75" s="225" t="s">
        <v>117</v>
      </c>
      <c r="B75" s="226"/>
      <c r="C75" s="4" t="s">
        <v>118</v>
      </c>
      <c r="D75" s="15" t="s">
        <v>119</v>
      </c>
      <c r="E75" s="15"/>
      <c r="F75" s="78">
        <f>igazgatás!F75+adók!F75+temető!F75+rendezvények!F75+'téli közf.'!F75+hosszúi.közf.!F75+'út üzemelt.'!F75+közvilágítás!F75+zöldterület!F75+'város-község'!F75+könyvtár!F75+közművelődés!F75+gyermekjólét!F75+családtámogatás!F75+családseg.!F75+'Önkorm elsz.'!F75</f>
        <v>0</v>
      </c>
      <c r="G75" s="78">
        <f>igazgatás!G75+adók!G75+temető!G75+rendezvények!G75+'téli közf.'!G75+hosszúi.közf.!G75+'út üzemelt.'!G75+közvilágítás!G75+zöldterület!G75+'város-község'!G75+könyvtár!G75+közművelődés!G75+gyermekjólét!G75+családtámogatás!G75+családseg.!G75+'Önkorm elsz.'!G75</f>
        <v>0</v>
      </c>
      <c r="H75" s="78">
        <f>igazgatás!H75+adók!H75+temető!H75+rendezvények!H75+'téli közf.'!H75+hosszúi.közf.!H75+'út üzemelt.'!H75+közvilágítás!H75+zöldterület!H75+'város-község'!H75+könyvtár!H75+közművelődés!H75+gyermekjólét!H75+családtámogatás!H75+családseg.!H75+'Önkorm elsz.'!H75</f>
        <v>0</v>
      </c>
      <c r="I75" s="78">
        <f>igazgatás!I75+adók!I75+temető!I75+rendezvények!I75+'téli közf.'!I75+hosszúi.közf.!I75+'út üzemelt.'!I75+közvilágítás!I75+zöldterület!I75+'város-község'!I75+könyvtár!I75+közművelődés!I75+gyermekjólét!I75+családtámogatás!I75+családseg.!I75+'Önkorm elsz.'!I75</f>
        <v>0</v>
      </c>
      <c r="J75" s="170" t="str">
        <f t="shared" si="5"/>
        <v xml:space="preserve"> </v>
      </c>
      <c r="K75" s="77">
        <f>igazgatás!K75+adók!K75+temető!K75+rendezvények!K75+'téli közf.'!K75+hosszúi.közf.!K75+'út üzemelt.'!K75+közvilágítás!K75+zöldterület!K75+'város-község'!K75+könyvtár!K75+közművelődés!K75+gyermekjólét!K75+családtámogatás!K75+családseg.!K75+'Önkorm elsz.'!K75</f>
        <v>0</v>
      </c>
      <c r="L75" s="77">
        <f>igazgatás!L75+adók!L75+temető!L75+rendezvények!L75+'téli közf.'!L75+hosszúi.közf.!L75+'út üzemelt.'!L75+közvilágítás!L75+zöldterület!L75+'város-község'!L75+könyvtár!L75+közművelődés!L75+gyermekjólét!L75+családtámogatás!L75+családseg.!L75+'Önkorm elsz.'!L75</f>
        <v>0</v>
      </c>
      <c r="M75" s="77">
        <f>igazgatás!M75+adók!M75+temető!M75+rendezvények!M75+'téli közf.'!M75+hosszúi.közf.!M75+'út üzemelt.'!M75+közvilágítás!M75+zöldterület!M75+'város-község'!M75+könyvtár!M75+közművelődés!M75+gyermekjólét!M75+családtámogatás!M75+családseg.!M75+'Önkorm elsz.'!M75</f>
        <v>0</v>
      </c>
      <c r="N75" s="77">
        <f>igazgatás!N75+adók!N75+temető!N75+rendezvények!N75+'téli közf.'!N75+hosszúi.közf.!N75+'út üzemelt.'!N75+közvilágítás!N75+zöldterület!N75+'város-község'!N75+könyvtár!N75+közművelődés!N75+gyermekjólét!N75+családtámogatás!N75+családseg.!N75+'Önkorm elsz.'!N75</f>
        <v>0</v>
      </c>
      <c r="O75" s="153" t="str">
        <f t="shared" si="6"/>
        <v xml:space="preserve"> </v>
      </c>
    </row>
    <row r="76" spans="1:15" s="91" customFormat="1" ht="15.75" hidden="1" x14ac:dyDescent="0.25">
      <c r="A76" s="225" t="s">
        <v>120</v>
      </c>
      <c r="B76" s="226"/>
      <c r="C76" s="7" t="s">
        <v>37</v>
      </c>
      <c r="D76" s="15" t="s">
        <v>119</v>
      </c>
      <c r="E76" s="15"/>
      <c r="F76" s="78">
        <f>igazgatás!F76+adók!F76+temető!F76+rendezvények!F76+'téli közf.'!F76+hosszúi.közf.!F76+'út üzemelt.'!F76+közvilágítás!F76+zöldterület!F76+'város-község'!F76+könyvtár!F76+közművelődés!F76+gyermekjólét!F76+családtámogatás!F76+családseg.!F76+'Önkorm elsz.'!F76</f>
        <v>0</v>
      </c>
      <c r="G76" s="78">
        <f>igazgatás!G76+adók!G76+temető!G76+rendezvények!G76+'téli közf.'!G76+hosszúi.közf.!G76+'út üzemelt.'!G76+közvilágítás!G76+zöldterület!G76+'város-község'!G76+könyvtár!G76+közművelődés!G76+gyermekjólét!G76+családtámogatás!G76+családseg.!G76+'Önkorm elsz.'!G76</f>
        <v>0</v>
      </c>
      <c r="H76" s="78">
        <f>igazgatás!H76+adók!H76+temető!H76+rendezvények!H76+'téli közf.'!H76+hosszúi.közf.!H76+'út üzemelt.'!H76+közvilágítás!H76+zöldterület!H76+'város-község'!H76+könyvtár!H76+közművelődés!H76+gyermekjólét!H76+családtámogatás!H76+családseg.!H76+'Önkorm elsz.'!H76</f>
        <v>0</v>
      </c>
      <c r="I76" s="78">
        <f>igazgatás!I76+adók!I76+temető!I76+rendezvények!I76+'téli közf.'!I76+hosszúi.közf.!I76+'út üzemelt.'!I76+közvilágítás!I76+zöldterület!I76+'város-község'!I76+könyvtár!I76+közművelődés!I76+gyermekjólét!I76+családtámogatás!I76+családseg.!I76+'Önkorm elsz.'!I76</f>
        <v>0</v>
      </c>
      <c r="J76" s="170" t="str">
        <f t="shared" si="5"/>
        <v xml:space="preserve"> </v>
      </c>
      <c r="K76" s="77">
        <f>igazgatás!K76+adók!K76+temető!K76+rendezvények!K76+'téli közf.'!K76+hosszúi.közf.!K76+'út üzemelt.'!K76+közvilágítás!K76+zöldterület!K76+'város-község'!K76+könyvtár!K76+közművelődés!K76+gyermekjólét!K76+családtámogatás!K76+családseg.!K76+'Önkorm elsz.'!K76</f>
        <v>0</v>
      </c>
      <c r="L76" s="77">
        <f>igazgatás!L76+adók!L76+temető!L76+rendezvények!L76+'téli közf.'!L76+hosszúi.közf.!L76+'út üzemelt.'!L76+közvilágítás!L76+zöldterület!L76+'város-község'!L76+könyvtár!L76+közművelődés!L76+gyermekjólét!L76+családtámogatás!L76+családseg.!L76+'Önkorm elsz.'!L76</f>
        <v>0</v>
      </c>
      <c r="M76" s="77">
        <f>igazgatás!M76+adók!M76+temető!M76+rendezvények!M76+'téli közf.'!M76+hosszúi.közf.!M76+'út üzemelt.'!M76+közvilágítás!M76+zöldterület!M76+'város-község'!M76+könyvtár!M76+közművelődés!M76+gyermekjólét!M76+családtámogatás!M76+családseg.!M76+'Önkorm elsz.'!M76</f>
        <v>0</v>
      </c>
      <c r="N76" s="77">
        <f>igazgatás!N76+adók!N76+temető!N76+rendezvények!N76+'téli közf.'!N76+hosszúi.közf.!N76+'út üzemelt.'!N76+közvilágítás!N76+zöldterület!N76+'város-község'!N76+könyvtár!N76+közművelődés!N76+gyermekjólét!N76+családtámogatás!N76+családseg.!N76+'Önkorm elsz.'!N76</f>
        <v>0</v>
      </c>
      <c r="O76" s="153" t="str">
        <f t="shared" si="6"/>
        <v xml:space="preserve"> </v>
      </c>
    </row>
    <row r="77" spans="1:15" s="91" customFormat="1" ht="15.75" hidden="1" x14ac:dyDescent="0.25">
      <c r="A77" s="225" t="s">
        <v>121</v>
      </c>
      <c r="B77" s="226"/>
      <c r="C77" s="7" t="s">
        <v>39</v>
      </c>
      <c r="D77" s="15" t="s">
        <v>119</v>
      </c>
      <c r="E77" s="15"/>
      <c r="F77" s="78">
        <f>igazgatás!F77+adók!F77+temető!F77+rendezvények!F77+'téli közf.'!F77+hosszúi.közf.!F77+'út üzemelt.'!F77+közvilágítás!F77+zöldterület!F77+'város-község'!F77+könyvtár!F77+közművelődés!F77+gyermekjólét!F77+családtámogatás!F77+családseg.!F77+'Önkorm elsz.'!F77</f>
        <v>0</v>
      </c>
      <c r="G77" s="78">
        <f>igazgatás!G77+adók!G77+temető!G77+rendezvények!G77+'téli közf.'!G77+hosszúi.közf.!G77+'út üzemelt.'!G77+közvilágítás!G77+zöldterület!G77+'város-község'!G77+könyvtár!G77+közművelődés!G77+gyermekjólét!G77+családtámogatás!G77+családseg.!G77+'Önkorm elsz.'!G77</f>
        <v>0</v>
      </c>
      <c r="H77" s="78">
        <f>igazgatás!H77+adók!H77+temető!H77+rendezvények!H77+'téli közf.'!H77+hosszúi.közf.!H77+'út üzemelt.'!H77+közvilágítás!H77+zöldterület!H77+'város-község'!H77+könyvtár!H77+közművelődés!H77+gyermekjólét!H77+családtámogatás!H77+családseg.!H77+'Önkorm elsz.'!H77</f>
        <v>0</v>
      </c>
      <c r="I77" s="78">
        <f>igazgatás!I77+adók!I77+temető!I77+rendezvények!I77+'téli közf.'!I77+hosszúi.közf.!I77+'út üzemelt.'!I77+közvilágítás!I77+zöldterület!I77+'város-község'!I77+könyvtár!I77+közművelődés!I77+gyermekjólét!I77+családtámogatás!I77+családseg.!I77+'Önkorm elsz.'!I77</f>
        <v>0</v>
      </c>
      <c r="J77" s="170" t="str">
        <f t="shared" si="5"/>
        <v xml:space="preserve"> </v>
      </c>
      <c r="K77" s="77">
        <f>igazgatás!K77+adók!K77+temető!K77+rendezvények!K77+'téli közf.'!K77+hosszúi.közf.!K77+'út üzemelt.'!K77+közvilágítás!K77+zöldterület!K77+'város-község'!K77+könyvtár!K77+közművelődés!K77+gyermekjólét!K77+családtámogatás!K77+családseg.!K77+'Önkorm elsz.'!K77</f>
        <v>0</v>
      </c>
      <c r="L77" s="77">
        <f>igazgatás!L77+adók!L77+temető!L77+rendezvények!L77+'téli közf.'!L77+hosszúi.közf.!L77+'út üzemelt.'!L77+közvilágítás!L77+zöldterület!L77+'város-község'!L77+könyvtár!L77+közművelődés!L77+gyermekjólét!L77+családtámogatás!L77+családseg.!L77+'Önkorm elsz.'!L77</f>
        <v>0</v>
      </c>
      <c r="M77" s="77">
        <f>igazgatás!M77+adók!M77+temető!M77+rendezvények!M77+'téli közf.'!M77+hosszúi.közf.!M77+'út üzemelt.'!M77+közvilágítás!M77+zöldterület!M77+'város-község'!M77+könyvtár!M77+közművelődés!M77+gyermekjólét!M77+családtámogatás!M77+családseg.!M77+'Önkorm elsz.'!M77</f>
        <v>0</v>
      </c>
      <c r="N77" s="77">
        <f>igazgatás!N77+adók!N77+temető!N77+rendezvények!N77+'téli közf.'!N77+hosszúi.közf.!N77+'út üzemelt.'!N77+közvilágítás!N77+zöldterület!N77+'város-község'!N77+könyvtár!N77+közművelődés!N77+gyermekjólét!N77+családtámogatás!N77+családseg.!N77+'Önkorm elsz.'!N77</f>
        <v>0</v>
      </c>
      <c r="O77" s="153" t="str">
        <f t="shared" si="6"/>
        <v xml:space="preserve"> </v>
      </c>
    </row>
    <row r="78" spans="1:15" s="91" customFormat="1" ht="25.5" hidden="1" x14ac:dyDescent="0.25">
      <c r="A78" s="225" t="s">
        <v>122</v>
      </c>
      <c r="B78" s="226"/>
      <c r="C78" s="7" t="s">
        <v>41</v>
      </c>
      <c r="D78" s="15" t="s">
        <v>119</v>
      </c>
      <c r="E78" s="15"/>
      <c r="F78" s="78">
        <f>igazgatás!F78+adók!F78+temető!F78+rendezvények!F78+'téli közf.'!F78+hosszúi.közf.!F78+'út üzemelt.'!F78+közvilágítás!F78+zöldterület!F78+'város-község'!F78+könyvtár!F78+közművelődés!F78+gyermekjólét!F78+családtámogatás!F78+családseg.!F78+'Önkorm elsz.'!F78</f>
        <v>0</v>
      </c>
      <c r="G78" s="78">
        <f>igazgatás!G78+adók!G78+temető!G78+rendezvények!G78+'téli közf.'!G78+hosszúi.közf.!G78+'út üzemelt.'!G78+közvilágítás!G78+zöldterület!G78+'város-község'!G78+könyvtár!G78+közművelődés!G78+gyermekjólét!G78+családtámogatás!G78+családseg.!G78+'Önkorm elsz.'!G78</f>
        <v>0</v>
      </c>
      <c r="H78" s="78">
        <f>igazgatás!H78+adók!H78+temető!H78+rendezvények!H78+'téli közf.'!H78+hosszúi.közf.!H78+'út üzemelt.'!H78+közvilágítás!H78+zöldterület!H78+'város-község'!H78+könyvtár!H78+közművelődés!H78+gyermekjólét!H78+családtámogatás!H78+családseg.!H78+'Önkorm elsz.'!H78</f>
        <v>0</v>
      </c>
      <c r="I78" s="78">
        <f>igazgatás!I78+adók!I78+temető!I78+rendezvények!I78+'téli közf.'!I78+hosszúi.közf.!I78+'út üzemelt.'!I78+közvilágítás!I78+zöldterület!I78+'város-község'!I78+könyvtár!I78+közművelődés!I78+gyermekjólét!I78+családtámogatás!I78+családseg.!I78+'Önkorm elsz.'!I78</f>
        <v>0</v>
      </c>
      <c r="J78" s="170" t="str">
        <f t="shared" si="5"/>
        <v xml:space="preserve"> </v>
      </c>
      <c r="K78" s="77">
        <f>igazgatás!K78+adók!K78+temető!K78+rendezvények!K78+'téli közf.'!K78+hosszúi.közf.!K78+'út üzemelt.'!K78+közvilágítás!K78+zöldterület!K78+'város-község'!K78+könyvtár!K78+közművelődés!K78+gyermekjólét!K78+családtámogatás!K78+családseg.!K78+'Önkorm elsz.'!K78</f>
        <v>0</v>
      </c>
      <c r="L78" s="77">
        <f>igazgatás!L78+adók!L78+temető!L78+rendezvények!L78+'téli közf.'!L78+hosszúi.közf.!L78+'út üzemelt.'!L78+közvilágítás!L78+zöldterület!L78+'város-község'!L78+könyvtár!L78+közművelődés!L78+gyermekjólét!L78+családtámogatás!L78+családseg.!L78+'Önkorm elsz.'!L78</f>
        <v>0</v>
      </c>
      <c r="M78" s="77">
        <f>igazgatás!M78+adók!M78+temető!M78+rendezvények!M78+'téli közf.'!M78+hosszúi.közf.!M78+'út üzemelt.'!M78+közvilágítás!M78+zöldterület!M78+'város-község'!M78+könyvtár!M78+közművelődés!M78+gyermekjólét!M78+családtámogatás!M78+családseg.!M78+'Önkorm elsz.'!M78</f>
        <v>0</v>
      </c>
      <c r="N78" s="77">
        <f>igazgatás!N78+adók!N78+temető!N78+rendezvények!N78+'téli közf.'!N78+hosszúi.közf.!N78+'út üzemelt.'!N78+közvilágítás!N78+zöldterület!N78+'város-község'!N78+könyvtár!N78+közművelődés!N78+gyermekjólét!N78+családtámogatás!N78+családseg.!N78+'Önkorm elsz.'!N78</f>
        <v>0</v>
      </c>
      <c r="O78" s="153" t="str">
        <f t="shared" si="6"/>
        <v xml:space="preserve"> </v>
      </c>
    </row>
    <row r="79" spans="1:15" s="91" customFormat="1" ht="15.75" hidden="1" x14ac:dyDescent="0.25">
      <c r="A79" s="225" t="s">
        <v>123</v>
      </c>
      <c r="B79" s="226"/>
      <c r="C79" s="7" t="s">
        <v>43</v>
      </c>
      <c r="D79" s="15" t="s">
        <v>119</v>
      </c>
      <c r="E79" s="15"/>
      <c r="F79" s="78">
        <f>igazgatás!F79+adók!F79+temető!F79+rendezvények!F79+'téli közf.'!F79+hosszúi.közf.!F79+'út üzemelt.'!F79+közvilágítás!F79+zöldterület!F79+'város-község'!F79+könyvtár!F79+közművelődés!F79+gyermekjólét!F79+családtámogatás!F79+családseg.!F79+'Önkorm elsz.'!F79</f>
        <v>0</v>
      </c>
      <c r="G79" s="78">
        <f>igazgatás!G79+adók!G79+temető!G79+rendezvények!G79+'téli közf.'!G79+hosszúi.közf.!G79+'út üzemelt.'!G79+közvilágítás!G79+zöldterület!G79+'város-község'!G79+könyvtár!G79+közművelődés!G79+gyermekjólét!G79+családtámogatás!G79+családseg.!G79+'Önkorm elsz.'!G79</f>
        <v>0</v>
      </c>
      <c r="H79" s="78">
        <f>igazgatás!H79+adók!H79+temető!H79+rendezvények!H79+'téli közf.'!H79+hosszúi.közf.!H79+'út üzemelt.'!H79+közvilágítás!H79+zöldterület!H79+'város-község'!H79+könyvtár!H79+közművelődés!H79+gyermekjólét!H79+családtámogatás!H79+családseg.!H79+'Önkorm elsz.'!H79</f>
        <v>0</v>
      </c>
      <c r="I79" s="78">
        <f>igazgatás!I79+adók!I79+temető!I79+rendezvények!I79+'téli közf.'!I79+hosszúi.közf.!I79+'út üzemelt.'!I79+közvilágítás!I79+zöldterület!I79+'város-község'!I79+könyvtár!I79+közművelődés!I79+gyermekjólét!I79+családtámogatás!I79+családseg.!I79+'Önkorm elsz.'!I79</f>
        <v>0</v>
      </c>
      <c r="J79" s="170" t="str">
        <f t="shared" si="5"/>
        <v xml:space="preserve"> </v>
      </c>
      <c r="K79" s="77">
        <f>igazgatás!K79+adók!K79+temető!K79+rendezvények!K79+'téli közf.'!K79+hosszúi.közf.!K79+'út üzemelt.'!K79+közvilágítás!K79+zöldterület!K79+'város-község'!K79+könyvtár!K79+közművelődés!K79+gyermekjólét!K79+családtámogatás!K79+családseg.!K79+'Önkorm elsz.'!K79</f>
        <v>0</v>
      </c>
      <c r="L79" s="77">
        <f>igazgatás!L79+adók!L79+temető!L79+rendezvények!L79+'téli közf.'!L79+hosszúi.közf.!L79+'út üzemelt.'!L79+közvilágítás!L79+zöldterület!L79+'város-község'!L79+könyvtár!L79+közművelődés!L79+gyermekjólét!L79+családtámogatás!L79+családseg.!L79+'Önkorm elsz.'!L79</f>
        <v>0</v>
      </c>
      <c r="M79" s="77">
        <f>igazgatás!M79+adók!M79+temető!M79+rendezvények!M79+'téli közf.'!M79+hosszúi.közf.!M79+'út üzemelt.'!M79+közvilágítás!M79+zöldterület!M79+'város-község'!M79+könyvtár!M79+közművelődés!M79+gyermekjólét!M79+családtámogatás!M79+családseg.!M79+'Önkorm elsz.'!M79</f>
        <v>0</v>
      </c>
      <c r="N79" s="77">
        <f>igazgatás!N79+adók!N79+temető!N79+rendezvények!N79+'téli közf.'!N79+hosszúi.közf.!N79+'út üzemelt.'!N79+közvilágítás!N79+zöldterület!N79+'város-község'!N79+könyvtár!N79+közművelődés!N79+gyermekjólét!N79+családtámogatás!N79+családseg.!N79+'Önkorm elsz.'!N79</f>
        <v>0</v>
      </c>
      <c r="O79" s="153" t="str">
        <f t="shared" si="6"/>
        <v xml:space="preserve"> </v>
      </c>
    </row>
    <row r="80" spans="1:15" s="91" customFormat="1" ht="15.75" hidden="1" x14ac:dyDescent="0.25">
      <c r="A80" s="225" t="s">
        <v>124</v>
      </c>
      <c r="B80" s="226"/>
      <c r="C80" s="7" t="s">
        <v>45</v>
      </c>
      <c r="D80" s="15" t="s">
        <v>119</v>
      </c>
      <c r="E80" s="15"/>
      <c r="F80" s="78">
        <f>igazgatás!F80+adók!F80+temető!F80+rendezvények!F80+'téli közf.'!F80+hosszúi.közf.!F80+'út üzemelt.'!F80+közvilágítás!F80+zöldterület!F80+'város-község'!F80+könyvtár!F80+közművelődés!F80+gyermekjólét!F80+családtámogatás!F80+családseg.!F80+'Önkorm elsz.'!F80</f>
        <v>0</v>
      </c>
      <c r="G80" s="78">
        <f>igazgatás!G80+adók!G80+temető!G80+rendezvények!G80+'téli közf.'!G80+hosszúi.közf.!G80+'út üzemelt.'!G80+közvilágítás!G80+zöldterület!G80+'város-község'!G80+könyvtár!G80+közművelődés!G80+gyermekjólét!G80+családtámogatás!G80+családseg.!G80+'Önkorm elsz.'!G80</f>
        <v>0</v>
      </c>
      <c r="H80" s="78">
        <f>igazgatás!H80+adók!H80+temető!H80+rendezvények!H80+'téli közf.'!H80+hosszúi.közf.!H80+'út üzemelt.'!H80+közvilágítás!H80+zöldterület!H80+'város-község'!H80+könyvtár!H80+közművelődés!H80+gyermekjólét!H80+családtámogatás!H80+családseg.!H80+'Önkorm elsz.'!H80</f>
        <v>0</v>
      </c>
      <c r="I80" s="78">
        <f>igazgatás!I80+adók!I80+temető!I80+rendezvények!I80+'téli közf.'!I80+hosszúi.közf.!I80+'út üzemelt.'!I80+közvilágítás!I80+zöldterület!I80+'város-község'!I80+könyvtár!I80+közművelődés!I80+gyermekjólét!I80+családtámogatás!I80+családseg.!I80+'Önkorm elsz.'!I80</f>
        <v>0</v>
      </c>
      <c r="J80" s="170" t="str">
        <f t="shared" si="5"/>
        <v xml:space="preserve"> </v>
      </c>
      <c r="K80" s="77">
        <f>igazgatás!K80+adók!K80+temető!K80+rendezvények!K80+'téli közf.'!K80+hosszúi.közf.!K80+'út üzemelt.'!K80+közvilágítás!K80+zöldterület!K80+'város-község'!K80+könyvtár!K80+közművelődés!K80+gyermekjólét!K80+családtámogatás!K80+családseg.!K80+'Önkorm elsz.'!K80</f>
        <v>0</v>
      </c>
      <c r="L80" s="77">
        <f>igazgatás!L80+adók!L80+temető!L80+rendezvények!L80+'téli közf.'!L80+hosszúi.közf.!L80+'út üzemelt.'!L80+közvilágítás!L80+zöldterület!L80+'város-község'!L80+könyvtár!L80+közművelődés!L80+gyermekjólét!L80+családtámogatás!L80+családseg.!L80+'Önkorm elsz.'!L80</f>
        <v>0</v>
      </c>
      <c r="M80" s="77">
        <f>igazgatás!M80+adók!M80+temető!M80+rendezvények!M80+'téli közf.'!M80+hosszúi.közf.!M80+'út üzemelt.'!M80+közvilágítás!M80+zöldterület!M80+'város-község'!M80+könyvtár!M80+közművelődés!M80+gyermekjólét!M80+családtámogatás!M80+családseg.!M80+'Önkorm elsz.'!M80</f>
        <v>0</v>
      </c>
      <c r="N80" s="77">
        <f>igazgatás!N80+adók!N80+temető!N80+rendezvények!N80+'téli közf.'!N80+hosszúi.közf.!N80+'út üzemelt.'!N80+közvilágítás!N80+zöldterület!N80+'város-község'!N80+könyvtár!N80+közművelődés!N80+gyermekjólét!N80+családtámogatás!N80+családseg.!N80+'Önkorm elsz.'!N80</f>
        <v>0</v>
      </c>
      <c r="O80" s="153" t="str">
        <f t="shared" si="6"/>
        <v xml:space="preserve"> </v>
      </c>
    </row>
    <row r="81" spans="1:15" s="91" customFormat="1" ht="15.75" hidden="1" x14ac:dyDescent="0.25">
      <c r="A81" s="225" t="s">
        <v>125</v>
      </c>
      <c r="B81" s="226"/>
      <c r="C81" s="7" t="s">
        <v>47</v>
      </c>
      <c r="D81" s="15" t="s">
        <v>119</v>
      </c>
      <c r="E81" s="15"/>
      <c r="F81" s="78">
        <f>igazgatás!F81+adók!F81+temető!F81+rendezvények!F81+'téli közf.'!F81+hosszúi.közf.!F81+'út üzemelt.'!F81+közvilágítás!F81+zöldterület!F81+'város-község'!F81+könyvtár!F81+közművelődés!F81+gyermekjólét!F81+családtámogatás!F81+családseg.!F81+'Önkorm elsz.'!F81</f>
        <v>0</v>
      </c>
      <c r="G81" s="78">
        <f>igazgatás!G81+adók!G81+temető!G81+rendezvények!G81+'téli közf.'!G81+hosszúi.közf.!G81+'út üzemelt.'!G81+közvilágítás!G81+zöldterület!G81+'város-község'!G81+könyvtár!G81+közművelődés!G81+gyermekjólét!G81+családtámogatás!G81+családseg.!G81+'Önkorm elsz.'!G81</f>
        <v>0</v>
      </c>
      <c r="H81" s="78">
        <f>igazgatás!H81+adók!H81+temető!H81+rendezvények!H81+'téli közf.'!H81+hosszúi.közf.!H81+'út üzemelt.'!H81+közvilágítás!H81+zöldterület!H81+'város-község'!H81+könyvtár!H81+közművelődés!H81+gyermekjólét!H81+családtámogatás!H81+családseg.!H81+'Önkorm elsz.'!H81</f>
        <v>0</v>
      </c>
      <c r="I81" s="78">
        <f>igazgatás!I81+adók!I81+temető!I81+rendezvények!I81+'téli közf.'!I81+hosszúi.közf.!I81+'út üzemelt.'!I81+közvilágítás!I81+zöldterület!I81+'város-község'!I81+könyvtár!I81+közművelődés!I81+gyermekjólét!I81+családtámogatás!I81+családseg.!I81+'Önkorm elsz.'!I81</f>
        <v>0</v>
      </c>
      <c r="J81" s="170" t="str">
        <f t="shared" si="5"/>
        <v xml:space="preserve"> </v>
      </c>
      <c r="K81" s="77">
        <f>igazgatás!K81+adók!K81+temető!K81+rendezvények!K81+'téli közf.'!K81+hosszúi.közf.!K81+'út üzemelt.'!K81+közvilágítás!K81+zöldterület!K81+'város-község'!K81+könyvtár!K81+közművelődés!K81+gyermekjólét!K81+családtámogatás!K81+családseg.!K81+'Önkorm elsz.'!K81</f>
        <v>0</v>
      </c>
      <c r="L81" s="77">
        <f>igazgatás!L81+adók!L81+temető!L81+rendezvények!L81+'téli közf.'!L81+hosszúi.közf.!L81+'út üzemelt.'!L81+közvilágítás!L81+zöldterület!L81+'város-község'!L81+könyvtár!L81+közművelődés!L81+gyermekjólét!L81+családtámogatás!L81+családseg.!L81+'Önkorm elsz.'!L81</f>
        <v>0</v>
      </c>
      <c r="M81" s="77">
        <f>igazgatás!M81+adók!M81+temető!M81+rendezvények!M81+'téli közf.'!M81+hosszúi.közf.!M81+'út üzemelt.'!M81+közvilágítás!M81+zöldterület!M81+'város-község'!M81+könyvtár!M81+közművelődés!M81+gyermekjólét!M81+családtámogatás!M81+családseg.!M81+'Önkorm elsz.'!M81</f>
        <v>0</v>
      </c>
      <c r="N81" s="77">
        <f>igazgatás!N81+adók!N81+temető!N81+rendezvények!N81+'téli közf.'!N81+hosszúi.közf.!N81+'út üzemelt.'!N81+közvilágítás!N81+zöldterület!N81+'város-község'!N81+könyvtár!N81+közművelődés!N81+gyermekjólét!N81+családtámogatás!N81+családseg.!N81+'Önkorm elsz.'!N81</f>
        <v>0</v>
      </c>
      <c r="O81" s="153" t="str">
        <f t="shared" si="6"/>
        <v xml:space="preserve"> </v>
      </c>
    </row>
    <row r="82" spans="1:15" s="91" customFormat="1" ht="15.75" hidden="1" x14ac:dyDescent="0.25">
      <c r="A82" s="225" t="s">
        <v>126</v>
      </c>
      <c r="B82" s="226"/>
      <c r="C82" s="7" t="s">
        <v>49</v>
      </c>
      <c r="D82" s="15" t="s">
        <v>119</v>
      </c>
      <c r="E82" s="15"/>
      <c r="F82" s="78">
        <f>igazgatás!F82+adók!F82+temető!F82+rendezvények!F82+'téli közf.'!F82+hosszúi.közf.!F82+'út üzemelt.'!F82+közvilágítás!F82+zöldterület!F82+'város-község'!F82+könyvtár!F82+közművelődés!F82+gyermekjólét!F82+családtámogatás!F82+családseg.!F82+'Önkorm elsz.'!F82</f>
        <v>0</v>
      </c>
      <c r="G82" s="78">
        <f>igazgatás!G82+adók!G82+temető!G82+rendezvények!G82+'téli közf.'!G82+hosszúi.közf.!G82+'út üzemelt.'!G82+közvilágítás!G82+zöldterület!G82+'város-község'!G82+könyvtár!G82+közművelődés!G82+gyermekjólét!G82+családtámogatás!G82+családseg.!G82+'Önkorm elsz.'!G82</f>
        <v>0</v>
      </c>
      <c r="H82" s="78">
        <f>igazgatás!H82+adók!H82+temető!H82+rendezvények!H82+'téli közf.'!H82+hosszúi.közf.!H82+'út üzemelt.'!H82+közvilágítás!H82+zöldterület!H82+'város-község'!H82+könyvtár!H82+közművelődés!H82+gyermekjólét!H82+családtámogatás!H82+családseg.!H82+'Önkorm elsz.'!H82</f>
        <v>0</v>
      </c>
      <c r="I82" s="78">
        <f>igazgatás!I82+adók!I82+temető!I82+rendezvények!I82+'téli közf.'!I82+hosszúi.közf.!I82+'út üzemelt.'!I82+közvilágítás!I82+zöldterület!I82+'város-község'!I82+könyvtár!I82+közművelődés!I82+gyermekjólét!I82+családtámogatás!I82+családseg.!I82+'Önkorm elsz.'!I82</f>
        <v>0</v>
      </c>
      <c r="J82" s="170" t="str">
        <f t="shared" si="5"/>
        <v xml:space="preserve"> </v>
      </c>
      <c r="K82" s="77">
        <f>igazgatás!K82+adók!K82+temető!K82+rendezvények!K82+'téli közf.'!K82+hosszúi.közf.!K82+'út üzemelt.'!K82+közvilágítás!K82+zöldterület!K82+'város-község'!K82+könyvtár!K82+közművelődés!K82+gyermekjólét!K82+családtámogatás!K82+családseg.!K82+'Önkorm elsz.'!K82</f>
        <v>0</v>
      </c>
      <c r="L82" s="77">
        <f>igazgatás!L82+adók!L82+temető!L82+rendezvények!L82+'téli közf.'!L82+hosszúi.közf.!L82+'út üzemelt.'!L82+közvilágítás!L82+zöldterület!L82+'város-község'!L82+könyvtár!L82+közművelődés!L82+gyermekjólét!L82+családtámogatás!L82+családseg.!L82+'Önkorm elsz.'!L82</f>
        <v>0</v>
      </c>
      <c r="M82" s="77">
        <f>igazgatás!M82+adók!M82+temető!M82+rendezvények!M82+'téli közf.'!M82+hosszúi.közf.!M82+'út üzemelt.'!M82+közvilágítás!M82+zöldterület!M82+'város-község'!M82+könyvtár!M82+közművelődés!M82+gyermekjólét!M82+családtámogatás!M82+családseg.!M82+'Önkorm elsz.'!M82</f>
        <v>0</v>
      </c>
      <c r="N82" s="77">
        <f>igazgatás!N82+adók!N82+temető!N82+rendezvények!N82+'téli közf.'!N82+hosszúi.közf.!N82+'út üzemelt.'!N82+közvilágítás!N82+zöldterület!N82+'város-község'!N82+könyvtár!N82+közművelődés!N82+gyermekjólét!N82+családtámogatás!N82+családseg.!N82+'Önkorm elsz.'!N82</f>
        <v>0</v>
      </c>
      <c r="O82" s="153" t="str">
        <f t="shared" si="6"/>
        <v xml:space="preserve"> </v>
      </c>
    </row>
    <row r="83" spans="1:15" s="91" customFormat="1" ht="15.75" hidden="1" x14ac:dyDescent="0.25">
      <c r="A83" s="225" t="s">
        <v>127</v>
      </c>
      <c r="B83" s="226"/>
      <c r="C83" s="7" t="s">
        <v>51</v>
      </c>
      <c r="D83" s="15" t="s">
        <v>119</v>
      </c>
      <c r="E83" s="15"/>
      <c r="F83" s="78">
        <f>igazgatás!F83+adók!F83+temető!F83+rendezvények!F83+'téli közf.'!F83+hosszúi.közf.!F83+'út üzemelt.'!F83+közvilágítás!F83+zöldterület!F83+'város-község'!F83+könyvtár!F83+közművelődés!F83+gyermekjólét!F83+családtámogatás!F83+családseg.!F83+'Önkorm elsz.'!F83</f>
        <v>0</v>
      </c>
      <c r="G83" s="78">
        <f>igazgatás!G83+adók!G83+temető!G83+rendezvények!G83+'téli közf.'!G83+hosszúi.közf.!G83+'út üzemelt.'!G83+közvilágítás!G83+zöldterület!G83+'város-község'!G83+könyvtár!G83+közművelődés!G83+gyermekjólét!G83+családtámogatás!G83+családseg.!G83+'Önkorm elsz.'!G83</f>
        <v>0</v>
      </c>
      <c r="H83" s="78">
        <f>igazgatás!H83+adók!H83+temető!H83+rendezvények!H83+'téli közf.'!H83+hosszúi.közf.!H83+'út üzemelt.'!H83+közvilágítás!H83+zöldterület!H83+'város-község'!H83+könyvtár!H83+közművelődés!H83+gyermekjólét!H83+családtámogatás!H83+családseg.!H83+'Önkorm elsz.'!H83</f>
        <v>0</v>
      </c>
      <c r="I83" s="78">
        <f>igazgatás!I83+adók!I83+temető!I83+rendezvények!I83+'téli közf.'!I83+hosszúi.közf.!I83+'út üzemelt.'!I83+közvilágítás!I83+zöldterület!I83+'város-község'!I83+könyvtár!I83+közművelődés!I83+gyermekjólét!I83+családtámogatás!I83+családseg.!I83+'Önkorm elsz.'!I83</f>
        <v>0</v>
      </c>
      <c r="J83" s="170" t="str">
        <f t="shared" si="5"/>
        <v xml:space="preserve"> </v>
      </c>
      <c r="K83" s="77">
        <f>igazgatás!K83+adók!K83+temető!K83+rendezvények!K83+'téli közf.'!K83+hosszúi.közf.!K83+'út üzemelt.'!K83+közvilágítás!K83+zöldterület!K83+'város-község'!K83+könyvtár!K83+közművelődés!K83+gyermekjólét!K83+családtámogatás!K83+családseg.!K83+'Önkorm elsz.'!K83</f>
        <v>0</v>
      </c>
      <c r="L83" s="77">
        <f>igazgatás!L83+adók!L83+temető!L83+rendezvények!L83+'téli közf.'!L83+hosszúi.közf.!L83+'út üzemelt.'!L83+közvilágítás!L83+zöldterület!L83+'város-község'!L83+könyvtár!L83+közművelődés!L83+gyermekjólét!L83+családtámogatás!L83+családseg.!L83+'Önkorm elsz.'!L83</f>
        <v>0</v>
      </c>
      <c r="M83" s="77">
        <f>igazgatás!M83+adók!M83+temető!M83+rendezvények!M83+'téli közf.'!M83+hosszúi.közf.!M83+'út üzemelt.'!M83+közvilágítás!M83+zöldterület!M83+'város-község'!M83+könyvtár!M83+közművelődés!M83+gyermekjólét!M83+családtámogatás!M83+családseg.!M83+'Önkorm elsz.'!M83</f>
        <v>0</v>
      </c>
      <c r="N83" s="77">
        <f>igazgatás!N83+adók!N83+temető!N83+rendezvények!N83+'téli közf.'!N83+hosszúi.közf.!N83+'út üzemelt.'!N83+közvilágítás!N83+zöldterület!N83+'város-község'!N83+könyvtár!N83+közművelődés!N83+gyermekjólét!N83+családtámogatás!N83+családseg.!N83+'Önkorm elsz.'!N83</f>
        <v>0</v>
      </c>
      <c r="O83" s="153" t="str">
        <f t="shared" si="6"/>
        <v xml:space="preserve"> </v>
      </c>
    </row>
    <row r="84" spans="1:15" s="91" customFormat="1" ht="25.5" hidden="1" x14ac:dyDescent="0.25">
      <c r="A84" s="225" t="s">
        <v>128</v>
      </c>
      <c r="B84" s="226"/>
      <c r="C84" s="7" t="s">
        <v>53</v>
      </c>
      <c r="D84" s="15" t="s">
        <v>119</v>
      </c>
      <c r="E84" s="15"/>
      <c r="F84" s="78">
        <f>igazgatás!F84+adók!F84+temető!F84+rendezvények!F84+'téli közf.'!F84+hosszúi.közf.!F84+'út üzemelt.'!F84+közvilágítás!F84+zöldterület!F84+'város-község'!F84+könyvtár!F84+közművelődés!F84+gyermekjólét!F84+családtámogatás!F84+családseg.!F84+'Önkorm elsz.'!F84</f>
        <v>0</v>
      </c>
      <c r="G84" s="78">
        <f>igazgatás!G84+adók!G84+temető!G84+rendezvények!G84+'téli közf.'!G84+hosszúi.közf.!G84+'út üzemelt.'!G84+közvilágítás!G84+zöldterület!G84+'város-község'!G84+könyvtár!G84+közművelődés!G84+gyermekjólét!G84+családtámogatás!G84+családseg.!G84+'Önkorm elsz.'!G84</f>
        <v>0</v>
      </c>
      <c r="H84" s="78">
        <f>igazgatás!H84+adók!H84+temető!H84+rendezvények!H84+'téli közf.'!H84+hosszúi.közf.!H84+'út üzemelt.'!H84+közvilágítás!H84+zöldterület!H84+'város-község'!H84+könyvtár!H84+közművelődés!H84+gyermekjólét!H84+családtámogatás!H84+családseg.!H84+'Önkorm elsz.'!H84</f>
        <v>0</v>
      </c>
      <c r="I84" s="78">
        <f>igazgatás!I84+adók!I84+temető!I84+rendezvények!I84+'téli közf.'!I84+hosszúi.közf.!I84+'út üzemelt.'!I84+közvilágítás!I84+zöldterület!I84+'város-község'!I84+könyvtár!I84+közművelődés!I84+gyermekjólét!I84+családtámogatás!I84+családseg.!I84+'Önkorm elsz.'!I84</f>
        <v>0</v>
      </c>
      <c r="J84" s="170" t="str">
        <f t="shared" si="5"/>
        <v xml:space="preserve"> </v>
      </c>
      <c r="K84" s="77">
        <f>igazgatás!K84+adók!K84+temető!K84+rendezvények!K84+'téli közf.'!K84+hosszúi.közf.!K84+'út üzemelt.'!K84+közvilágítás!K84+zöldterület!K84+'város-község'!K84+könyvtár!K84+közművelődés!K84+gyermekjólét!K84+családtámogatás!K84+családseg.!K84+'Önkorm elsz.'!K84</f>
        <v>0</v>
      </c>
      <c r="L84" s="77">
        <f>igazgatás!L84+adók!L84+temető!L84+rendezvények!L84+'téli közf.'!L84+hosszúi.közf.!L84+'út üzemelt.'!L84+közvilágítás!L84+zöldterület!L84+'város-község'!L84+könyvtár!L84+közművelődés!L84+gyermekjólét!L84+családtámogatás!L84+családseg.!L84+'Önkorm elsz.'!L84</f>
        <v>0</v>
      </c>
      <c r="M84" s="77">
        <f>igazgatás!M84+adók!M84+temető!M84+rendezvények!M84+'téli közf.'!M84+hosszúi.közf.!M84+'út üzemelt.'!M84+közvilágítás!M84+zöldterület!M84+'város-község'!M84+könyvtár!M84+közművelődés!M84+gyermekjólét!M84+családtámogatás!M84+családseg.!M84+'Önkorm elsz.'!M84</f>
        <v>0</v>
      </c>
      <c r="N84" s="77">
        <f>igazgatás!N84+adók!N84+temető!N84+rendezvények!N84+'téli közf.'!N84+hosszúi.közf.!N84+'út üzemelt.'!N84+közvilágítás!N84+zöldterület!N84+'város-község'!N84+könyvtár!N84+közművelődés!N84+gyermekjólét!N84+családtámogatás!N84+családseg.!N84+'Önkorm elsz.'!N84</f>
        <v>0</v>
      </c>
      <c r="O84" s="153" t="str">
        <f t="shared" si="6"/>
        <v xml:space="preserve"> </v>
      </c>
    </row>
    <row r="85" spans="1:15" s="91" customFormat="1" ht="25.5" hidden="1" x14ac:dyDescent="0.25">
      <c r="A85" s="225" t="s">
        <v>129</v>
      </c>
      <c r="B85" s="226"/>
      <c r="C85" s="7" t="s">
        <v>55</v>
      </c>
      <c r="D85" s="15" t="s">
        <v>119</v>
      </c>
      <c r="E85" s="15"/>
      <c r="F85" s="78">
        <f>igazgatás!F85+adók!F85+temető!F85+rendezvények!F85+'téli közf.'!F85+hosszúi.közf.!F85+'út üzemelt.'!F85+közvilágítás!F85+zöldterület!F85+'város-község'!F85+könyvtár!F85+közművelődés!F85+gyermekjólét!F85+családtámogatás!F85+családseg.!F85+'Önkorm elsz.'!F85</f>
        <v>0</v>
      </c>
      <c r="G85" s="78">
        <f>igazgatás!G85+adók!G85+temető!G85+rendezvények!G85+'téli közf.'!G85+hosszúi.közf.!G85+'út üzemelt.'!G85+közvilágítás!G85+zöldterület!G85+'város-község'!G85+könyvtár!G85+közművelődés!G85+gyermekjólét!G85+családtámogatás!G85+családseg.!G85+'Önkorm elsz.'!G85</f>
        <v>0</v>
      </c>
      <c r="H85" s="78">
        <f>igazgatás!H85+adók!H85+temető!H85+rendezvények!H85+'téli közf.'!H85+hosszúi.közf.!H85+'út üzemelt.'!H85+közvilágítás!H85+zöldterület!H85+'város-község'!H85+könyvtár!H85+közművelődés!H85+gyermekjólét!H85+családtámogatás!H85+családseg.!H85+'Önkorm elsz.'!H85</f>
        <v>0</v>
      </c>
      <c r="I85" s="78">
        <f>igazgatás!I85+adók!I85+temető!I85+rendezvények!I85+'téli közf.'!I85+hosszúi.közf.!I85+'út üzemelt.'!I85+közvilágítás!I85+zöldterület!I85+'város-község'!I85+könyvtár!I85+közművelődés!I85+gyermekjólét!I85+családtámogatás!I85+családseg.!I85+'Önkorm elsz.'!I85</f>
        <v>0</v>
      </c>
      <c r="J85" s="170" t="str">
        <f t="shared" si="5"/>
        <v xml:space="preserve"> </v>
      </c>
      <c r="K85" s="77">
        <f>igazgatás!K85+adók!K85+temető!K85+rendezvények!K85+'téli közf.'!K85+hosszúi.közf.!K85+'út üzemelt.'!K85+közvilágítás!K85+zöldterület!K85+'város-község'!K85+könyvtár!K85+közművelődés!K85+gyermekjólét!K85+családtámogatás!K85+családseg.!K85+'Önkorm elsz.'!K85</f>
        <v>0</v>
      </c>
      <c r="L85" s="77">
        <f>igazgatás!L85+adók!L85+temető!L85+rendezvények!L85+'téli közf.'!L85+hosszúi.közf.!L85+'út üzemelt.'!L85+közvilágítás!L85+zöldterület!L85+'város-község'!L85+könyvtár!L85+közművelődés!L85+gyermekjólét!L85+családtámogatás!L85+családseg.!L85+'Önkorm elsz.'!L85</f>
        <v>0</v>
      </c>
      <c r="M85" s="77">
        <f>igazgatás!M85+adók!M85+temető!M85+rendezvények!M85+'téli közf.'!M85+hosszúi.közf.!M85+'út üzemelt.'!M85+közvilágítás!M85+zöldterület!M85+'város-község'!M85+könyvtár!M85+közművelődés!M85+gyermekjólét!M85+családtámogatás!M85+családseg.!M85+'Önkorm elsz.'!M85</f>
        <v>0</v>
      </c>
      <c r="N85" s="77">
        <f>igazgatás!N85+adók!N85+temető!N85+rendezvények!N85+'téli közf.'!N85+hosszúi.közf.!N85+'út üzemelt.'!N85+közvilágítás!N85+zöldterület!N85+'város-község'!N85+könyvtár!N85+közművelődés!N85+gyermekjólét!N85+családtámogatás!N85+családseg.!N85+'Önkorm elsz.'!N85</f>
        <v>0</v>
      </c>
      <c r="O85" s="153" t="str">
        <f t="shared" si="6"/>
        <v xml:space="preserve"> </v>
      </c>
    </row>
    <row r="86" spans="1:15" s="91" customFormat="1" ht="25.5" x14ac:dyDescent="0.25">
      <c r="A86" s="225" t="s">
        <v>130</v>
      </c>
      <c r="B86" s="226"/>
      <c r="C86" s="4" t="s">
        <v>131</v>
      </c>
      <c r="D86" s="15" t="s">
        <v>132</v>
      </c>
      <c r="E86" s="15"/>
      <c r="F86" s="78">
        <f>igazgatás!F86+adók!F86+temető!F86+rendezvények!F86+'téli közf.'!F86+hosszúi.közf.!F86+'út üzemelt.'!F86+közvilágítás!F86+zöldterület!F86+'város-község'!F86+könyvtár!F86+közművelődés!F86+gyermekjólét!F86+családtámogatás!F86+családseg.!F86+'Önkorm elsz.'!F86</f>
        <v>0</v>
      </c>
      <c r="G86" s="78">
        <f>igazgatás!G86+adók!G86+temető!G86+rendezvények!G86+'téli közf.'!G86+hosszúi.közf.!G86+'út üzemelt.'!G86+közvilágítás!G86+zöldterület!G86+'város-község'!G86+könyvtár!G86+közművelődés!G86+gyermekjólét!G86+családtámogatás!G86+családseg.!G86+'Önkorm elsz.'!G86</f>
        <v>6500</v>
      </c>
      <c r="H86" s="78">
        <f>igazgatás!H86+adók!H86+temető!H86+rendezvények!H86+'téli közf.'!H86+hosszúi.közf.!H86+'út üzemelt.'!H86+közvilágítás!H86+zöldterület!H86+'város-község'!H86+könyvtár!H86+közművelődés!H86+gyermekjólét!H86+családtámogatás!H86+családseg.!H86+'Önkorm elsz.'!H86</f>
        <v>6500</v>
      </c>
      <c r="I86" s="78">
        <f>igazgatás!I86+adók!I86+temető!I86+rendezvények!I86+'téli közf.'!I86+hosszúi.közf.!I86+'út üzemelt.'!I86+közvilágítás!I86+zöldterület!I86+'város-község'!I86+könyvtár!I86+közművelődés!I86+gyermekjólét!I86+családtámogatás!I86+családseg.!I86+'Önkorm elsz.'!I86</f>
        <v>6500</v>
      </c>
      <c r="J86" s="170">
        <f t="shared" si="5"/>
        <v>1</v>
      </c>
      <c r="K86" s="78">
        <f>igazgatás!K86+adók!K86+temető!K86+rendezvények!K86+'téli közf.'!K86+hosszúi.közf.!K86+'út üzemelt.'!K86+közvilágítás!K86+zöldterület!K86+'város-község'!K86+könyvtár!K86+közművelődés!K86+gyermekjólét!K86+családtámogatás!K86+családseg.!K86+'Önkorm elsz.'!K86</f>
        <v>0</v>
      </c>
      <c r="L86" s="78">
        <f>igazgatás!L86+adók!L86+temető!L86+rendezvények!L86+'téli közf.'!L86+hosszúi.közf.!L86+'út üzemelt.'!L86+közvilágítás!L86+zöldterület!L86+'város-község'!L86+könyvtár!L86+közművelődés!L86+gyermekjólét!L86+családtámogatás!L86+családseg.!L86+'Önkorm elsz.'!L86</f>
        <v>0</v>
      </c>
      <c r="M86" s="78">
        <f>igazgatás!M86+adók!M86+temető!M86+rendezvények!M86+'téli közf.'!M86+hosszúi.közf.!M86+'út üzemelt.'!M86+közvilágítás!M86+zöldterület!M86+'város-község'!M86+könyvtár!M86+közművelődés!M86+gyermekjólét!M86+családtámogatás!M86+családseg.!M86+'Önkorm elsz.'!M86</f>
        <v>0</v>
      </c>
      <c r="N86" s="78">
        <f>igazgatás!N86+adók!N86+temető!N86+rendezvények!N86+'téli közf.'!N86+hosszúi.közf.!N86+'út üzemelt.'!N86+közvilágítás!N86+zöldterület!N86+'város-község'!N86+könyvtár!N86+közművelődés!N86+gyermekjólét!N86+családtámogatás!N86+családseg.!N86+'Önkorm elsz.'!N86</f>
        <v>0</v>
      </c>
      <c r="O86" s="170" t="str">
        <f t="shared" si="6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igazgatás!F87+adók!F87+temető!F87+rendezvények!F87+'téli közf.'!F87+hosszúi.közf.!F87+'út üzemelt.'!F87+közvilágítás!F87+zöldterület!F87+'város-község'!F87+könyvtár!F87+közművelődés!F87+gyermekjólét!F87+családtámogatás!F87+családseg.!F87+'Önkorm elsz.'!F87</f>
        <v>0</v>
      </c>
      <c r="G87" s="77">
        <f>igazgatás!G87+adók!G87+temető!G87+rendezvények!G87+'téli közf.'!G87+hosszúi.közf.!G87+'út üzemelt.'!G87+közvilágítás!G87+zöldterület!G87+'város-község'!G87+könyvtár!G87+közművelődés!G87+gyermekjólét!G87+családtámogatás!G87+családseg.!G87+'Önkorm elsz.'!G87</f>
        <v>0</v>
      </c>
      <c r="H87" s="77">
        <f>igazgatás!H87+adók!H87+temető!H87+rendezvények!H87+'téli közf.'!H87+hosszúi.közf.!H87+'út üzemelt.'!H87+közvilágítás!H87+zöldterület!H87+'város-község'!H87+könyvtár!H87+közművelődés!H87+gyermekjólét!H87+családtámogatás!H87+családseg.!H87+'Önkorm elsz.'!H87</f>
        <v>0</v>
      </c>
      <c r="I87" s="77">
        <f>igazgatás!I87+adók!I87+temető!I87+rendezvények!I87+'téli közf.'!I87+hosszúi.közf.!I87+'út üzemelt.'!I87+közvilágítás!I87+zöldterület!I87+'város-község'!I87+könyvtár!I87+közművelődés!I87+gyermekjólét!I87+családtámogatás!I87+családseg.!I87+'Önkorm elsz.'!I87</f>
        <v>0</v>
      </c>
      <c r="J87" s="153" t="str">
        <f t="shared" si="5"/>
        <v xml:space="preserve"> </v>
      </c>
      <c r="K87" s="77">
        <f>igazgatás!K87+adók!K87+temető!K87+rendezvények!K87+'téli közf.'!K87+hosszúi.közf.!K87+'út üzemelt.'!K87+közvilágítás!K87+zöldterület!K87+'város-község'!K87+könyvtár!K87+közművelődés!K87+gyermekjólét!K87+családtámogatás!K87+családseg.!K87+'Önkorm elsz.'!K87</f>
        <v>0</v>
      </c>
      <c r="L87" s="77">
        <f>igazgatás!L87+adók!L87+temető!L87+rendezvények!L87+'téli közf.'!L87+hosszúi.közf.!L87+'út üzemelt.'!L87+közvilágítás!L87+zöldterület!L87+'város-község'!L87+könyvtár!L87+közművelődés!L87+gyermekjólét!L87+családtámogatás!L87+családseg.!L87+'Önkorm elsz.'!L87</f>
        <v>0</v>
      </c>
      <c r="M87" s="77">
        <f>igazgatás!M87+adók!M87+temető!M87+rendezvények!M87+'téli közf.'!M87+hosszúi.közf.!M87+'út üzemelt.'!M87+közvilágítás!M87+zöldterület!M87+'város-község'!M87+könyvtár!M87+közművelődés!M87+gyermekjólét!M87+családtámogatás!M87+családseg.!M87+'Önkorm elsz.'!M87</f>
        <v>0</v>
      </c>
      <c r="N87" s="77">
        <f>igazgatás!N87+adók!N87+temető!N87+rendezvények!N87+'téli közf.'!N87+hosszúi.közf.!N87+'út üzemelt.'!N87+közvilágítás!N87+zöldterület!N87+'város-község'!N87+könyvtár!N87+közművelődés!N87+gyermekjólét!N87+családtámogatás!N87+családseg.!N87+'Önkorm elsz.'!N87</f>
        <v>0</v>
      </c>
      <c r="O87" s="153" t="str">
        <f t="shared" si="6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>
        <f>igazgatás!F88+adók!F88+temető!F88+rendezvények!F88+'téli közf.'!F88+hosszúi.közf.!F88+'út üzemelt.'!F88+közvilágítás!F88+zöldterület!F88+'város-község'!F88+könyvtár!F88+közművelődés!F88+gyermekjólét!F88+családtámogatás!F88+családseg.!F88+'Önkorm elsz.'!F88</f>
        <v>0</v>
      </c>
      <c r="G88" s="77">
        <f>igazgatás!G88+adók!G88+temető!G88+rendezvények!G88+'téli közf.'!G88+hosszúi.közf.!G88+'út üzemelt.'!G88+közvilágítás!G88+zöldterület!G88+'város-község'!G88+könyvtár!G88+közművelődés!G88+gyermekjólét!G88+családtámogatás!G88+családseg.!G88+'Önkorm elsz.'!G88</f>
        <v>0</v>
      </c>
      <c r="H88" s="77">
        <f>igazgatás!H88+adók!H88+temető!H88+rendezvények!H88+'téli közf.'!H88+hosszúi.közf.!H88+'út üzemelt.'!H88+közvilágítás!H88+zöldterület!H88+'város-község'!H88+könyvtár!H88+közművelődés!H88+gyermekjólét!H88+családtámogatás!H88+családseg.!H88+'Önkorm elsz.'!H88</f>
        <v>0</v>
      </c>
      <c r="I88" s="77">
        <f>igazgatás!I88+adók!I88+temető!I88+rendezvények!I88+'téli közf.'!I88+hosszúi.közf.!I88+'út üzemelt.'!I88+közvilágítás!I88+zöldterület!I88+'város-község'!I88+könyvtár!I88+közművelődés!I88+gyermekjólét!I88+családtámogatás!I88+családseg.!I88+'Önkorm elsz.'!I88</f>
        <v>0</v>
      </c>
      <c r="J88" s="153" t="str">
        <f t="shared" si="5"/>
        <v xml:space="preserve"> </v>
      </c>
      <c r="K88" s="77">
        <f>igazgatás!K88+adók!K88+temető!K88+rendezvények!K88+'téli közf.'!K88+hosszúi.közf.!K88+'út üzemelt.'!K88+közvilágítás!K88+zöldterület!K88+'város-község'!K88+könyvtár!K88+közművelődés!K88+gyermekjólét!K88+családtámogatás!K88+családseg.!K88+'Önkorm elsz.'!K88</f>
        <v>0</v>
      </c>
      <c r="L88" s="77">
        <f>igazgatás!L88+adók!L88+temető!L88+rendezvények!L88+'téli közf.'!L88+hosszúi.közf.!L88+'út üzemelt.'!L88+közvilágítás!L88+zöldterület!L88+'város-község'!L88+könyvtár!L88+közművelődés!L88+gyermekjólét!L88+családtámogatás!L88+családseg.!L88+'Önkorm elsz.'!L88</f>
        <v>0</v>
      </c>
      <c r="M88" s="77">
        <f>igazgatás!M88+adók!M88+temető!M88+rendezvények!M88+'téli közf.'!M88+hosszúi.közf.!M88+'út üzemelt.'!M88+közvilágítás!M88+zöldterület!M88+'város-község'!M88+könyvtár!M88+közművelődés!M88+gyermekjólét!M88+családtámogatás!M88+családseg.!M88+'Önkorm elsz.'!M88</f>
        <v>0</v>
      </c>
      <c r="N88" s="77">
        <f>igazgatás!N88+adók!N88+temető!N88+rendezvények!N88+'téli közf.'!N88+hosszúi.közf.!N88+'út üzemelt.'!N88+közvilágítás!N88+zöldterület!N88+'város-község'!N88+könyvtár!N88+közművelődés!N88+gyermekjólét!N88+családtámogatás!N88+családseg.!N88+'Önkorm elsz.'!N88</f>
        <v>0</v>
      </c>
      <c r="O88" s="153" t="str">
        <f t="shared" si="6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>
        <f>igazgatás!F89+adók!F89+temető!F89+rendezvények!F89+'téli közf.'!F89+hosszúi.közf.!F89+'út üzemelt.'!F89+közvilágítás!F89+zöldterület!F89+'város-község'!F89+könyvtár!F89+közművelődés!F89+gyermekjólét!F89+családtámogatás!F89+családseg.!F89+'Önkorm elsz.'!F89</f>
        <v>0</v>
      </c>
      <c r="G89" s="77">
        <f>igazgatás!G89+adók!G89+temető!G89+rendezvények!G89+'téli közf.'!G89+hosszúi.közf.!G89+'út üzemelt.'!G89+közvilágítás!G89+zöldterület!G89+'város-község'!G89+könyvtár!G89+közművelődés!G89+gyermekjólét!G89+családtámogatás!G89+családseg.!G89+'Önkorm elsz.'!G89</f>
        <v>0</v>
      </c>
      <c r="H89" s="77">
        <f>igazgatás!H89+adók!H89+temető!H89+rendezvények!H89+'téli közf.'!H89+hosszúi.közf.!H89+'út üzemelt.'!H89+közvilágítás!H89+zöldterület!H89+'város-község'!H89+könyvtár!H89+közművelődés!H89+gyermekjólét!H89+családtámogatás!H89+családseg.!H89+'Önkorm elsz.'!H89</f>
        <v>0</v>
      </c>
      <c r="I89" s="77">
        <f>igazgatás!I89+adók!I89+temető!I89+rendezvények!I89+'téli közf.'!I89+hosszúi.közf.!I89+'út üzemelt.'!I89+közvilágítás!I89+zöldterület!I89+'város-község'!I89+könyvtár!I89+közművelődés!I89+gyermekjólét!I89+családtámogatás!I89+családseg.!I89+'Önkorm elsz.'!I89</f>
        <v>0</v>
      </c>
      <c r="J89" s="153" t="str">
        <f t="shared" si="5"/>
        <v xml:space="preserve"> </v>
      </c>
      <c r="K89" s="77">
        <f>igazgatás!K89+adók!K89+temető!K89+rendezvények!K89+'téli közf.'!K89+hosszúi.közf.!K89+'út üzemelt.'!K89+közvilágítás!K89+zöldterület!K89+'város-község'!K89+könyvtár!K89+közművelődés!K89+gyermekjólét!K89+családtámogatás!K89+családseg.!K89+'Önkorm elsz.'!K89</f>
        <v>0</v>
      </c>
      <c r="L89" s="77">
        <f>igazgatás!L89+adók!L89+temető!L89+rendezvények!L89+'téli közf.'!L89+hosszúi.közf.!L89+'út üzemelt.'!L89+közvilágítás!L89+zöldterület!L89+'város-község'!L89+könyvtár!L89+közművelődés!L89+gyermekjólét!L89+családtámogatás!L89+családseg.!L89+'Önkorm elsz.'!L89</f>
        <v>0</v>
      </c>
      <c r="M89" s="77">
        <f>igazgatás!M89+adók!M89+temető!M89+rendezvények!M89+'téli közf.'!M89+hosszúi.közf.!M89+'út üzemelt.'!M89+közvilágítás!M89+zöldterület!M89+'város-község'!M89+könyvtár!M89+közművelődés!M89+gyermekjólét!M89+családtámogatás!M89+családseg.!M89+'Önkorm elsz.'!M89</f>
        <v>0</v>
      </c>
      <c r="N89" s="77">
        <f>igazgatás!N89+adók!N89+temető!N89+rendezvények!N89+'téli közf.'!N89+hosszúi.közf.!N89+'út üzemelt.'!N89+közvilágítás!N89+zöldterület!N89+'város-község'!N89+könyvtár!N89+közművelődés!N89+gyermekjólét!N89+családtámogatás!N89+családseg.!N89+'Önkorm elsz.'!N89</f>
        <v>0</v>
      </c>
      <c r="O89" s="153" t="str">
        <f t="shared" si="6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>
        <f>igazgatás!F90+adók!F90+temető!F90+rendezvények!F90+'téli közf.'!F90+hosszúi.közf.!F90+'út üzemelt.'!F90+közvilágítás!F90+zöldterület!F90+'város-község'!F90+könyvtár!F90+közművelődés!F90+gyermekjólét!F90+családtámogatás!F90+családseg.!F90+'Önkorm elsz.'!F90</f>
        <v>0</v>
      </c>
      <c r="G90" s="77">
        <f>igazgatás!G90+adók!G90+temető!G90+rendezvények!G90+'téli közf.'!G90+hosszúi.közf.!G90+'út üzemelt.'!G90+közvilágítás!G90+zöldterület!G90+'város-község'!G90+könyvtár!G90+közművelődés!G90+gyermekjólét!G90+családtámogatás!G90+családseg.!G90+'Önkorm elsz.'!G90</f>
        <v>0</v>
      </c>
      <c r="H90" s="77">
        <f>igazgatás!H90+adók!H90+temető!H90+rendezvények!H90+'téli közf.'!H90+hosszúi.közf.!H90+'út üzemelt.'!H90+közvilágítás!H90+zöldterület!H90+'város-község'!H90+könyvtár!H90+közművelődés!H90+gyermekjólét!H90+családtámogatás!H90+családseg.!H90+'Önkorm elsz.'!H90</f>
        <v>0</v>
      </c>
      <c r="I90" s="77">
        <f>igazgatás!I90+adók!I90+temető!I90+rendezvények!I90+'téli közf.'!I90+hosszúi.közf.!I90+'út üzemelt.'!I90+közvilágítás!I90+zöldterület!I90+'város-község'!I90+könyvtár!I90+közművelődés!I90+gyermekjólét!I90+családtámogatás!I90+családseg.!I90+'Önkorm elsz.'!I90</f>
        <v>0</v>
      </c>
      <c r="J90" s="153" t="str">
        <f t="shared" si="5"/>
        <v xml:space="preserve"> </v>
      </c>
      <c r="K90" s="77">
        <f>igazgatás!K90+adók!K90+temető!K90+rendezvények!K90+'téli közf.'!K90+hosszúi.közf.!K90+'út üzemelt.'!K90+közvilágítás!K90+zöldterület!K90+'város-község'!K90+könyvtár!K90+közművelődés!K90+gyermekjólét!K90+családtámogatás!K90+családseg.!K90+'Önkorm elsz.'!K90</f>
        <v>0</v>
      </c>
      <c r="L90" s="77">
        <f>igazgatás!L90+adók!L90+temető!L90+rendezvények!L90+'téli közf.'!L90+hosszúi.közf.!L90+'út üzemelt.'!L90+közvilágítás!L90+zöldterület!L90+'város-község'!L90+könyvtár!L90+közművelődés!L90+gyermekjólét!L90+családtámogatás!L90+családseg.!L90+'Önkorm elsz.'!L90</f>
        <v>0</v>
      </c>
      <c r="M90" s="77">
        <f>igazgatás!M90+adók!M90+temető!M90+rendezvények!M90+'téli közf.'!M90+hosszúi.közf.!M90+'út üzemelt.'!M90+közvilágítás!M90+zöldterület!M90+'város-község'!M90+könyvtár!M90+közművelődés!M90+gyermekjólét!M90+családtámogatás!M90+családseg.!M90+'Önkorm elsz.'!M90</f>
        <v>0</v>
      </c>
      <c r="N90" s="77">
        <f>igazgatás!N90+adók!N90+temető!N90+rendezvények!N90+'téli közf.'!N90+hosszúi.közf.!N90+'út üzemelt.'!N90+közvilágítás!N90+zöldterület!N90+'város-község'!N90+könyvtár!N90+közművelődés!N90+gyermekjólét!N90+családtámogatás!N90+családseg.!N90+'Önkorm elsz.'!N90</f>
        <v>0</v>
      </c>
      <c r="O90" s="153" t="str">
        <f t="shared" si="6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igazgatás!F91+adók!F91+temető!F91+rendezvények!F91+'téli közf.'!F91+hosszúi.közf.!F91+'út üzemelt.'!F91+közvilágítás!F91+zöldterület!F91+'város-község'!F91+könyvtár!F91+közművelődés!F91+gyermekjólét!F91+családtámogatás!F91+családseg.!F91+'Önkorm elsz.'!F91</f>
        <v>0</v>
      </c>
      <c r="G91" s="77">
        <f>igazgatás!G91+adók!G91+temető!G91+rendezvények!G91+'téli közf.'!G91+hosszúi.közf.!G91+'út üzemelt.'!G91+közvilágítás!G91+zöldterület!G91+'város-község'!G91+könyvtár!G91+közművelődés!G91+gyermekjólét!G91+családtámogatás!G91+családseg.!G91+'Önkorm elsz.'!G91</f>
        <v>0</v>
      </c>
      <c r="H91" s="77">
        <f>igazgatás!H91+adók!H91+temető!H91+rendezvények!H91+'téli közf.'!H91+hosszúi.közf.!H91+'út üzemelt.'!H91+közvilágítás!H91+zöldterület!H91+'város-község'!H91+könyvtár!H91+közművelődés!H91+gyermekjólét!H91+családtámogatás!H91+családseg.!H91+'Önkorm elsz.'!H91</f>
        <v>0</v>
      </c>
      <c r="I91" s="77">
        <f>igazgatás!I91+adók!I91+temető!I91+rendezvények!I91+'téli közf.'!I91+hosszúi.közf.!I91+'út üzemelt.'!I91+közvilágítás!I91+zöldterület!I91+'város-község'!I91+könyvtár!I91+közművelődés!I91+gyermekjólét!I91+családtámogatás!I91+családseg.!I91+'Önkorm elsz.'!I91</f>
        <v>0</v>
      </c>
      <c r="J91" s="153" t="str">
        <f t="shared" si="5"/>
        <v xml:space="preserve"> </v>
      </c>
      <c r="K91" s="77">
        <f>igazgatás!K91+adók!K91+temető!K91+rendezvények!K91+'téli közf.'!K91+hosszúi.közf.!K91+'út üzemelt.'!K91+közvilágítás!K91+zöldterület!K91+'város-község'!K91+könyvtár!K91+közművelődés!K91+gyermekjólét!K91+családtámogatás!K91+családseg.!K91+'Önkorm elsz.'!K91</f>
        <v>0</v>
      </c>
      <c r="L91" s="77">
        <f>igazgatás!L91+adók!L91+temető!L91+rendezvények!L91+'téli közf.'!L91+hosszúi.közf.!L91+'út üzemelt.'!L91+közvilágítás!L91+zöldterület!L91+'város-község'!L91+könyvtár!L91+közművelődés!L91+gyermekjólét!L91+családtámogatás!L91+családseg.!L91+'Önkorm elsz.'!L91</f>
        <v>0</v>
      </c>
      <c r="M91" s="77">
        <f>igazgatás!M91+adók!M91+temető!M91+rendezvények!M91+'téli közf.'!M91+hosszúi.közf.!M91+'út üzemelt.'!M91+közvilágítás!M91+zöldterület!M91+'város-község'!M91+könyvtár!M91+közművelődés!M91+gyermekjólét!M91+családtámogatás!M91+családseg.!M91+'Önkorm elsz.'!M91</f>
        <v>0</v>
      </c>
      <c r="N91" s="77">
        <f>igazgatás!N91+adók!N91+temető!N91+rendezvények!N91+'téli közf.'!N91+hosszúi.közf.!N91+'út üzemelt.'!N91+közvilágítás!N91+zöldterület!N91+'város-község'!N91+könyvtár!N91+közművelődés!N91+gyermekjólét!N91+családtámogatás!N91+családseg.!N91+'Önkorm elsz.'!N91</f>
        <v>0</v>
      </c>
      <c r="O91" s="153" t="str">
        <f t="shared" si="6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>
        <f>igazgatás!F92+adók!F92+temető!F92+rendezvények!F92+'téli közf.'!F92+hosszúi.közf.!F92+'út üzemelt.'!F92+közvilágítás!F92+zöldterület!F92+'város-község'!F92+könyvtár!F92+közművelődés!F92+gyermekjólét!F92+családtámogatás!F92+családseg.!F92+'Önkorm elsz.'!F92</f>
        <v>0</v>
      </c>
      <c r="G92" s="77">
        <f>igazgatás!G92+adók!G92+temető!G92+rendezvények!G92+'téli közf.'!G92+hosszúi.közf.!G92+'út üzemelt.'!G92+közvilágítás!G92+zöldterület!G92+'város-község'!G92+könyvtár!G92+közművelődés!G92+gyermekjólét!G92+családtámogatás!G92+családseg.!G92+'Önkorm elsz.'!G92</f>
        <v>0</v>
      </c>
      <c r="H92" s="77">
        <f>igazgatás!H92+adók!H92+temető!H92+rendezvények!H92+'téli közf.'!H92+hosszúi.közf.!H92+'út üzemelt.'!H92+közvilágítás!H92+zöldterület!H92+'város-község'!H92+könyvtár!H92+közművelődés!H92+gyermekjólét!H92+családtámogatás!H92+családseg.!H92+'Önkorm elsz.'!H92</f>
        <v>0</v>
      </c>
      <c r="I92" s="77">
        <f>igazgatás!I92+adók!I92+temető!I92+rendezvények!I92+'téli közf.'!I92+hosszúi.közf.!I92+'út üzemelt.'!I92+közvilágítás!I92+zöldterület!I92+'város-község'!I92+könyvtár!I92+közművelődés!I92+gyermekjólét!I92+családtámogatás!I92+családseg.!I92+'Önkorm elsz.'!I92</f>
        <v>0</v>
      </c>
      <c r="J92" s="153" t="str">
        <f t="shared" si="5"/>
        <v xml:space="preserve"> </v>
      </c>
      <c r="K92" s="77">
        <f>igazgatás!K92+adók!K92+temető!K92+rendezvények!K92+'téli közf.'!K92+hosszúi.közf.!K92+'út üzemelt.'!K92+közvilágítás!K92+zöldterület!K92+'város-község'!K92+könyvtár!K92+közművelődés!K92+gyermekjólét!K92+családtámogatás!K92+családseg.!K92+'Önkorm elsz.'!K92</f>
        <v>0</v>
      </c>
      <c r="L92" s="77">
        <f>igazgatás!L92+adók!L92+temető!L92+rendezvények!L92+'téli közf.'!L92+hosszúi.közf.!L92+'út üzemelt.'!L92+közvilágítás!L92+zöldterület!L92+'város-község'!L92+könyvtár!L92+közművelődés!L92+gyermekjólét!L92+családtámogatás!L92+családseg.!L92+'Önkorm elsz.'!L92</f>
        <v>0</v>
      </c>
      <c r="M92" s="77">
        <f>igazgatás!M92+adók!M92+temető!M92+rendezvények!M92+'téli közf.'!M92+hosszúi.közf.!M92+'út üzemelt.'!M92+közvilágítás!M92+zöldterület!M92+'város-község'!M92+könyvtár!M92+közművelődés!M92+gyermekjólét!M92+családtámogatás!M92+családseg.!M92+'Önkorm elsz.'!M92</f>
        <v>0</v>
      </c>
      <c r="N92" s="77">
        <f>igazgatás!N92+adók!N92+temető!N92+rendezvények!N92+'téli közf.'!N92+hosszúi.közf.!N92+'út üzemelt.'!N92+közvilágítás!N92+zöldterület!N92+'város-község'!N92+könyvtár!N92+közművelődés!N92+gyermekjólét!N92+családtámogatás!N92+családseg.!N92+'Önkorm elsz.'!N92</f>
        <v>0</v>
      </c>
      <c r="O92" s="153" t="str">
        <f t="shared" si="6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>
        <f>igazgatás!F93+adók!F93+temető!F93+rendezvények!F93+'téli közf.'!F93+hosszúi.közf.!F93+'út üzemelt.'!F93+közvilágítás!F93+zöldterület!F93+'város-község'!F93+könyvtár!F93+közművelődés!F93+gyermekjólét!F93+családtámogatás!F93+családseg.!F93+'Önkorm elsz.'!F93</f>
        <v>0</v>
      </c>
      <c r="G93" s="77">
        <f>igazgatás!G93+adók!G93+temető!G93+rendezvények!G93+'téli közf.'!G93+hosszúi.közf.!G93+'út üzemelt.'!G93+közvilágítás!G93+zöldterület!G93+'város-község'!G93+könyvtár!G93+közművelődés!G93+gyermekjólét!G93+családtámogatás!G93+családseg.!G93+'Önkorm elsz.'!G93</f>
        <v>0</v>
      </c>
      <c r="H93" s="77">
        <f>igazgatás!H93+adók!H93+temető!H93+rendezvények!H93+'téli közf.'!H93+hosszúi.közf.!H93+'út üzemelt.'!H93+közvilágítás!H93+zöldterület!H93+'város-község'!H93+könyvtár!H93+közművelődés!H93+gyermekjólét!H93+családtámogatás!H93+családseg.!H93+'Önkorm elsz.'!H93</f>
        <v>0</v>
      </c>
      <c r="I93" s="77">
        <f>igazgatás!I93+adók!I93+temető!I93+rendezvények!I93+'téli közf.'!I93+hosszúi.közf.!I93+'út üzemelt.'!I93+közvilágítás!I93+zöldterület!I93+'város-község'!I93+könyvtár!I93+közművelődés!I93+gyermekjólét!I93+családtámogatás!I93+családseg.!I93+'Önkorm elsz.'!I93</f>
        <v>0</v>
      </c>
      <c r="J93" s="153" t="str">
        <f t="shared" si="5"/>
        <v xml:space="preserve"> </v>
      </c>
      <c r="K93" s="77">
        <f>igazgatás!K93+adók!K93+temető!K93+rendezvények!K93+'téli közf.'!K93+hosszúi.közf.!K93+'út üzemelt.'!K93+közvilágítás!K93+zöldterület!K93+'város-község'!K93+könyvtár!K93+közművelődés!K93+gyermekjólét!K93+családtámogatás!K93+családseg.!K93+'Önkorm elsz.'!K93</f>
        <v>0</v>
      </c>
      <c r="L93" s="77">
        <f>igazgatás!L93+adók!L93+temető!L93+rendezvények!L93+'téli közf.'!L93+hosszúi.közf.!L93+'út üzemelt.'!L93+közvilágítás!L93+zöldterület!L93+'város-község'!L93+könyvtár!L93+közművelődés!L93+gyermekjólét!L93+családtámogatás!L93+családseg.!L93+'Önkorm elsz.'!L93</f>
        <v>0</v>
      </c>
      <c r="M93" s="77">
        <f>igazgatás!M93+adók!M93+temető!M93+rendezvények!M93+'téli közf.'!M93+hosszúi.közf.!M93+'út üzemelt.'!M93+közvilágítás!M93+zöldterület!M93+'város-község'!M93+könyvtár!M93+közművelődés!M93+gyermekjólét!M93+családtámogatás!M93+családseg.!M93+'Önkorm elsz.'!M93</f>
        <v>0</v>
      </c>
      <c r="N93" s="77">
        <f>igazgatás!N93+adók!N93+temető!N93+rendezvények!N93+'téli közf.'!N93+hosszúi.közf.!N93+'út üzemelt.'!N93+közvilágítás!N93+zöldterület!N93+'város-község'!N93+könyvtár!N93+közművelődés!N93+gyermekjólét!N93+családtámogatás!N93+családseg.!N93+'Önkorm elsz.'!N93</f>
        <v>0</v>
      </c>
      <c r="O93" s="153" t="str">
        <f t="shared" si="6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>
        <f>igazgatás!F94+adók!F94+temető!F94+rendezvények!F94+'téli közf.'!F94+hosszúi.közf.!F94+'út üzemelt.'!F94+közvilágítás!F94+zöldterület!F94+'város-község'!F94+könyvtár!F94+közművelődés!F94+gyermekjólét!F94+családtámogatás!F94+családseg.!F94+'Önkorm elsz.'!F94</f>
        <v>0</v>
      </c>
      <c r="G94" s="77">
        <f>igazgatás!G94+adók!G94+temető!G94+rendezvények!G94+'téli közf.'!G94+hosszúi.közf.!G94+'út üzemelt.'!G94+közvilágítás!G94+zöldterület!G94+'város-község'!G94+könyvtár!G94+közművelődés!G94+gyermekjólét!G94+családtámogatás!G94+családseg.!G94+'Önkorm elsz.'!G94</f>
        <v>0</v>
      </c>
      <c r="H94" s="77">
        <f>igazgatás!H94+adók!H94+temető!H94+rendezvények!H94+'téli közf.'!H94+hosszúi.közf.!H94+'út üzemelt.'!H94+közvilágítás!H94+zöldterület!H94+'város-község'!H94+könyvtár!H94+közművelődés!H94+gyermekjólét!H94+családtámogatás!H94+családseg.!H94+'Önkorm elsz.'!H94</f>
        <v>0</v>
      </c>
      <c r="I94" s="77">
        <f>igazgatás!I94+adók!I94+temető!I94+rendezvények!I94+'téli közf.'!I94+hosszúi.közf.!I94+'út üzemelt.'!I94+közvilágítás!I94+zöldterület!I94+'város-község'!I94+könyvtár!I94+közművelődés!I94+gyermekjólét!I94+családtámogatás!I94+családseg.!I94+'Önkorm elsz.'!I94</f>
        <v>0</v>
      </c>
      <c r="J94" s="153" t="str">
        <f t="shared" si="5"/>
        <v xml:space="preserve"> </v>
      </c>
      <c r="K94" s="77">
        <f>igazgatás!K94+adók!K94+temető!K94+rendezvények!K94+'téli közf.'!K94+hosszúi.közf.!K94+'út üzemelt.'!K94+közvilágítás!K94+zöldterület!K94+'város-község'!K94+könyvtár!K94+közművelődés!K94+gyermekjólét!K94+családtámogatás!K94+családseg.!K94+'Önkorm elsz.'!K94</f>
        <v>0</v>
      </c>
      <c r="L94" s="77">
        <f>igazgatás!L94+adók!L94+temető!L94+rendezvények!L94+'téli közf.'!L94+hosszúi.közf.!L94+'út üzemelt.'!L94+közvilágítás!L94+zöldterület!L94+'város-község'!L94+könyvtár!L94+közművelődés!L94+gyermekjólét!L94+családtámogatás!L94+családseg.!L94+'Önkorm elsz.'!L94</f>
        <v>0</v>
      </c>
      <c r="M94" s="77">
        <f>igazgatás!M94+adók!M94+temető!M94+rendezvények!M94+'téli közf.'!M94+hosszúi.közf.!M94+'út üzemelt.'!M94+közvilágítás!M94+zöldterület!M94+'város-község'!M94+könyvtár!M94+közművelődés!M94+gyermekjólét!M94+családtámogatás!M94+családseg.!M94+'Önkorm elsz.'!M94</f>
        <v>0</v>
      </c>
      <c r="N94" s="77">
        <f>igazgatás!N94+adók!N94+temető!N94+rendezvények!N94+'téli közf.'!N94+hosszúi.közf.!N94+'út üzemelt.'!N94+közvilágítás!N94+zöldterület!N94+'város-község'!N94+könyvtár!N94+közművelődés!N94+gyermekjólét!N94+családtámogatás!N94+családseg.!N94+'Önkorm elsz.'!N94</f>
        <v>0</v>
      </c>
      <c r="O94" s="153" t="str">
        <f t="shared" si="6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>
        <f>igazgatás!F95+adók!F95+temető!F95+rendezvények!F95+'téli közf.'!F95+hosszúi.közf.!F95+'út üzemelt.'!F95+közvilágítás!F95+zöldterület!F95+'város-község'!F95+könyvtár!F95+közművelődés!F95+gyermekjólét!F95+családtámogatás!F95+családseg.!F95+'Önkorm elsz.'!F95</f>
        <v>0</v>
      </c>
      <c r="G95" s="77">
        <f>igazgatás!G95+adók!G95+temető!G95+rendezvények!G95+'téli közf.'!G95+hosszúi.közf.!G95+'út üzemelt.'!G95+közvilágítás!G95+zöldterület!G95+'város-község'!G95+könyvtár!G95+közművelődés!G95+gyermekjólét!G95+családtámogatás!G95+családseg.!G95+'Önkorm elsz.'!G95</f>
        <v>0</v>
      </c>
      <c r="H95" s="77">
        <f>igazgatás!H95+adók!H95+temető!H95+rendezvények!H95+'téli közf.'!H95+hosszúi.közf.!H95+'út üzemelt.'!H95+közvilágítás!H95+zöldterület!H95+'város-község'!H95+könyvtár!H95+közművelődés!H95+gyermekjólét!H95+családtámogatás!H95+családseg.!H95+'Önkorm elsz.'!H95</f>
        <v>0</v>
      </c>
      <c r="I95" s="77">
        <f>igazgatás!I95+adók!I95+temető!I95+rendezvények!I95+'téli közf.'!I95+hosszúi.közf.!I95+'út üzemelt.'!I95+közvilágítás!I95+zöldterület!I95+'város-község'!I95+könyvtár!I95+közművelődés!I95+gyermekjólét!I95+családtámogatás!I95+családseg.!I95+'Önkorm elsz.'!I95</f>
        <v>0</v>
      </c>
      <c r="J95" s="153" t="str">
        <f t="shared" si="5"/>
        <v xml:space="preserve"> </v>
      </c>
      <c r="K95" s="77">
        <f>igazgatás!K95+adók!K95+temető!K95+rendezvények!K95+'téli közf.'!K95+hosszúi.közf.!K95+'út üzemelt.'!K95+közvilágítás!K95+zöldterület!K95+'város-község'!K95+könyvtár!K95+közművelődés!K95+gyermekjólét!K95+családtámogatás!K95+családseg.!K95+'Önkorm elsz.'!K95</f>
        <v>0</v>
      </c>
      <c r="L95" s="77">
        <f>igazgatás!L95+adók!L95+temető!L95+rendezvények!L95+'téli közf.'!L95+hosszúi.közf.!L95+'út üzemelt.'!L95+közvilágítás!L95+zöldterület!L95+'város-község'!L95+könyvtár!L95+közművelődés!L95+gyermekjólét!L95+családtámogatás!L95+családseg.!L95+'Önkorm elsz.'!L95</f>
        <v>0</v>
      </c>
      <c r="M95" s="77">
        <f>igazgatás!M95+adók!M95+temető!M95+rendezvények!M95+'téli közf.'!M95+hosszúi.közf.!M95+'út üzemelt.'!M95+közvilágítás!M95+zöldterület!M95+'város-község'!M95+könyvtár!M95+közművelődés!M95+gyermekjólét!M95+családtámogatás!M95+családseg.!M95+'Önkorm elsz.'!M95</f>
        <v>0</v>
      </c>
      <c r="N95" s="77">
        <f>igazgatás!N95+adók!N95+temető!N95+rendezvények!N95+'téli közf.'!N95+hosszúi.közf.!N95+'út üzemelt.'!N95+közvilágítás!N95+zöldterület!N95+'város-község'!N95+könyvtár!N95+közművelődés!N95+gyermekjólét!N95+családtámogatás!N95+családseg.!N95+'Önkorm elsz.'!N95</f>
        <v>0</v>
      </c>
      <c r="O95" s="153" t="str">
        <f t="shared" si="6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>
        <f>igazgatás!F96+adók!F96+temető!F96+rendezvények!F96+'téli közf.'!F96+hosszúi.közf.!F96+'út üzemelt.'!F96+közvilágítás!F96+zöldterület!F96+'város-község'!F96+könyvtár!F96+közművelődés!F96+gyermekjólét!F96+családtámogatás!F96+családseg.!F96+'Önkorm elsz.'!F96</f>
        <v>0</v>
      </c>
      <c r="G96" s="77">
        <f>igazgatás!G96+adók!G96+temető!G96+rendezvények!G96+'téli közf.'!G96+hosszúi.közf.!G96+'út üzemelt.'!G96+közvilágítás!G96+zöldterület!G96+'város-község'!G96+könyvtár!G96+közművelődés!G96+gyermekjólét!G96+családtámogatás!G96+családseg.!G96+'Önkorm elsz.'!G96</f>
        <v>0</v>
      </c>
      <c r="H96" s="77">
        <f>igazgatás!H96+adók!H96+temető!H96+rendezvények!H96+'téli közf.'!H96+hosszúi.közf.!H96+'út üzemelt.'!H96+közvilágítás!H96+zöldterület!H96+'város-község'!H96+könyvtár!H96+közművelődés!H96+gyermekjólét!H96+családtámogatás!H96+családseg.!H96+'Önkorm elsz.'!H96</f>
        <v>0</v>
      </c>
      <c r="I96" s="77">
        <f>igazgatás!I96+adók!I96+temető!I96+rendezvények!I96+'téli közf.'!I96+hosszúi.közf.!I96+'út üzemelt.'!I96+közvilágítás!I96+zöldterület!I96+'város-község'!I96+könyvtár!I96+közművelődés!I96+gyermekjólét!I96+családtámogatás!I96+családseg.!I96+'Önkorm elsz.'!I96</f>
        <v>0</v>
      </c>
      <c r="J96" s="153" t="str">
        <f t="shared" si="5"/>
        <v xml:space="preserve"> </v>
      </c>
      <c r="K96" s="77">
        <f>igazgatás!K96+adók!K96+temető!K96+rendezvények!K96+'téli közf.'!K96+hosszúi.közf.!K96+'út üzemelt.'!K96+közvilágítás!K96+zöldterület!K96+'város-község'!K96+könyvtár!K96+közművelődés!K96+gyermekjólét!K96+családtámogatás!K96+családseg.!K96+'Önkorm elsz.'!K96</f>
        <v>0</v>
      </c>
      <c r="L96" s="77">
        <f>igazgatás!L96+adók!L96+temető!L96+rendezvények!L96+'téli közf.'!L96+hosszúi.közf.!L96+'út üzemelt.'!L96+közvilágítás!L96+zöldterület!L96+'város-község'!L96+könyvtár!L96+közművelődés!L96+gyermekjólét!L96+családtámogatás!L96+családseg.!L96+'Önkorm elsz.'!L96</f>
        <v>0</v>
      </c>
      <c r="M96" s="77">
        <f>igazgatás!M96+adók!M96+temető!M96+rendezvények!M96+'téli közf.'!M96+hosszúi.közf.!M96+'út üzemelt.'!M96+közvilágítás!M96+zöldterület!M96+'város-község'!M96+könyvtár!M96+közművelődés!M96+gyermekjólét!M96+családtámogatás!M96+családseg.!M96+'Önkorm elsz.'!M96</f>
        <v>0</v>
      </c>
      <c r="N96" s="77">
        <f>igazgatás!N96+adók!N96+temető!N96+rendezvények!N96+'téli közf.'!N96+hosszúi.közf.!N96+'út üzemelt.'!N96+közvilágítás!N96+zöldterület!N96+'város-község'!N96+könyvtár!N96+közművelődés!N96+gyermekjólét!N96+családtámogatás!N96+családseg.!N96+'Önkorm elsz.'!N96</f>
        <v>0</v>
      </c>
      <c r="O96" s="153" t="str">
        <f t="shared" si="6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>
        <f>igazgatás!F97+adók!F97+temető!F97+rendezvények!F97+'téli közf.'!F97+hosszúi.közf.!F97+'út üzemelt.'!F97+közvilágítás!F97+zöldterület!F97+'város-község'!F97+könyvtár!F97+közművelődés!F97+gyermekjólét!F97+családtámogatás!F97+családseg.!F97+'Önkorm elsz.'!F97</f>
        <v>0</v>
      </c>
      <c r="G97" s="77">
        <f>igazgatás!G97+adók!G97+temető!G97+rendezvények!G97+'téli közf.'!G97+hosszúi.közf.!G97+'út üzemelt.'!G97+közvilágítás!G97+zöldterület!G97+'város-község'!G97+könyvtár!G97+közművelődés!G97+gyermekjólét!G97+családtámogatás!G97+családseg.!G97+'Önkorm elsz.'!G97</f>
        <v>0</v>
      </c>
      <c r="H97" s="77">
        <f>igazgatás!H97+adók!H97+temető!H97+rendezvények!H97+'téli közf.'!H97+hosszúi.közf.!H97+'út üzemelt.'!H97+közvilágítás!H97+zöldterület!H97+'város-község'!H97+könyvtár!H97+közművelődés!H97+gyermekjólét!H97+családtámogatás!H97+családseg.!H97+'Önkorm elsz.'!H97</f>
        <v>0</v>
      </c>
      <c r="I97" s="77">
        <f>igazgatás!I97+adók!I97+temető!I97+rendezvények!I97+'téli közf.'!I97+hosszúi.közf.!I97+'út üzemelt.'!I97+közvilágítás!I97+zöldterület!I97+'város-község'!I97+könyvtár!I97+közművelődés!I97+gyermekjólét!I97+családtámogatás!I97+családseg.!I97+'Önkorm elsz.'!I97</f>
        <v>0</v>
      </c>
      <c r="J97" s="153" t="str">
        <f t="shared" si="5"/>
        <v xml:space="preserve"> </v>
      </c>
      <c r="K97" s="77">
        <f>igazgatás!K97+adók!K97+temető!K97+rendezvények!K97+'téli közf.'!K97+hosszúi.közf.!K97+'út üzemelt.'!K97+közvilágítás!K97+zöldterület!K97+'város-község'!K97+könyvtár!K97+közművelődés!K97+gyermekjólét!K97+családtámogatás!K97+családseg.!K97+'Önkorm elsz.'!K97</f>
        <v>0</v>
      </c>
      <c r="L97" s="77">
        <f>igazgatás!L97+adók!L97+temető!L97+rendezvények!L97+'téli közf.'!L97+hosszúi.közf.!L97+'út üzemelt.'!L97+közvilágítás!L97+zöldterület!L97+'város-község'!L97+könyvtár!L97+közművelődés!L97+gyermekjólét!L97+családtámogatás!L97+családseg.!L97+'Önkorm elsz.'!L97</f>
        <v>0</v>
      </c>
      <c r="M97" s="77">
        <f>igazgatás!M97+adók!M97+temető!M97+rendezvények!M97+'téli közf.'!M97+hosszúi.közf.!M97+'út üzemelt.'!M97+közvilágítás!M97+zöldterület!M97+'város-község'!M97+könyvtár!M97+közművelődés!M97+gyermekjólét!M97+családtámogatás!M97+családseg.!M97+'Önkorm elsz.'!M97</f>
        <v>0</v>
      </c>
      <c r="N97" s="77">
        <f>igazgatás!N97+adók!N97+temető!N97+rendezvények!N97+'téli közf.'!N97+hosszúi.közf.!N97+'út üzemelt.'!N97+közvilágítás!N97+zöldterület!N97+'város-község'!N97+könyvtár!N97+közművelődés!N97+gyermekjólét!N97+családtámogatás!N97+családseg.!N97+'Önkorm elsz.'!N97</f>
        <v>0</v>
      </c>
      <c r="O97" s="153" t="str">
        <f t="shared" si="6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>
        <f>igazgatás!F98+adók!F98+temető!F98+rendezvények!F98+'téli közf.'!F98+hosszúi.közf.!F98+'út üzemelt.'!F98+közvilágítás!F98+zöldterület!F98+'város-község'!F98+könyvtár!F98+közművelődés!F98+gyermekjólét!F98+családtámogatás!F98+családseg.!F98+'Önkorm elsz.'!F98</f>
        <v>0</v>
      </c>
      <c r="G98" s="77">
        <f>igazgatás!G98+adók!G98+temető!G98+rendezvények!G98+'téli közf.'!G98+hosszúi.közf.!G98+'út üzemelt.'!G98+közvilágítás!G98+zöldterület!G98+'város-község'!G98+könyvtár!G98+közművelődés!G98+gyermekjólét!G98+családtámogatás!G98+családseg.!G98+'Önkorm elsz.'!G98</f>
        <v>0</v>
      </c>
      <c r="H98" s="77">
        <f>igazgatás!H98+adók!H98+temető!H98+rendezvények!H98+'téli közf.'!H98+hosszúi.közf.!H98+'út üzemelt.'!H98+közvilágítás!H98+zöldterület!H98+'város-község'!H98+könyvtár!H98+közművelődés!H98+gyermekjólét!H98+családtámogatás!H98+családseg.!H98+'Önkorm elsz.'!H98</f>
        <v>0</v>
      </c>
      <c r="I98" s="77">
        <f>igazgatás!I98+adók!I98+temető!I98+rendezvények!I98+'téli közf.'!I98+hosszúi.közf.!I98+'út üzemelt.'!I98+közvilágítás!I98+zöldterület!I98+'város-község'!I98+könyvtár!I98+közművelődés!I98+gyermekjólét!I98+családtámogatás!I98+családseg.!I98+'Önkorm elsz.'!I98</f>
        <v>0</v>
      </c>
      <c r="J98" s="153" t="str">
        <f t="shared" si="5"/>
        <v xml:space="preserve"> </v>
      </c>
      <c r="K98" s="77">
        <f>igazgatás!K98+adók!K98+temető!K98+rendezvények!K98+'téli közf.'!K98+hosszúi.közf.!K98+'út üzemelt.'!K98+közvilágítás!K98+zöldterület!K98+'város-község'!K98+könyvtár!K98+közművelődés!K98+gyermekjólét!K98+családtámogatás!K98+családseg.!K98+'Önkorm elsz.'!K98</f>
        <v>0</v>
      </c>
      <c r="L98" s="77">
        <f>igazgatás!L98+adók!L98+temető!L98+rendezvények!L98+'téli közf.'!L98+hosszúi.közf.!L98+'út üzemelt.'!L98+közvilágítás!L98+zöldterület!L98+'város-község'!L98+könyvtár!L98+közművelődés!L98+gyermekjólét!L98+családtámogatás!L98+családseg.!L98+'Önkorm elsz.'!L98</f>
        <v>0</v>
      </c>
      <c r="M98" s="77">
        <f>igazgatás!M98+adók!M98+temető!M98+rendezvények!M98+'téli közf.'!M98+hosszúi.közf.!M98+'út üzemelt.'!M98+közvilágítás!M98+zöldterület!M98+'város-község'!M98+könyvtár!M98+közművelődés!M98+gyermekjólét!M98+családtámogatás!M98+családseg.!M98+'Önkorm elsz.'!M98</f>
        <v>0</v>
      </c>
      <c r="N98" s="77">
        <f>igazgatás!N98+adók!N98+temető!N98+rendezvények!N98+'téli közf.'!N98+hosszúi.közf.!N98+'út üzemelt.'!N98+közvilágítás!N98+zöldterület!N98+'város-község'!N98+könyvtár!N98+közművelődés!N98+gyermekjólét!N98+családtámogatás!N98+családseg.!N98+'Önkorm elsz.'!N98</f>
        <v>0</v>
      </c>
      <c r="O98" s="153" t="str">
        <f t="shared" si="6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>
        <f>igazgatás!F99+adók!F99+temető!F99+rendezvények!F99+'téli közf.'!F99+hosszúi.közf.!F99+'út üzemelt.'!F99+közvilágítás!F99+zöldterület!F99+'város-község'!F99+könyvtár!F99+közművelődés!F99+gyermekjólét!F99+családtámogatás!F99+családseg.!F99+'Önkorm elsz.'!F99</f>
        <v>0</v>
      </c>
      <c r="G99" s="77">
        <f>igazgatás!G99+adók!G99+temető!G99+rendezvények!G99+'téli közf.'!G99+hosszúi.közf.!G99+'út üzemelt.'!G99+közvilágítás!G99+zöldterület!G99+'város-község'!G99+könyvtár!G99+közművelődés!G99+gyermekjólét!G99+családtámogatás!G99+családseg.!G99+'Önkorm elsz.'!G99</f>
        <v>0</v>
      </c>
      <c r="H99" s="77">
        <f>igazgatás!H99+adók!H99+temető!H99+rendezvények!H99+'téli közf.'!H99+hosszúi.közf.!H99+'út üzemelt.'!H99+közvilágítás!H99+zöldterület!H99+'város-község'!H99+könyvtár!H99+közművelődés!H99+gyermekjólét!H99+családtámogatás!H99+családseg.!H99+'Önkorm elsz.'!H99</f>
        <v>0</v>
      </c>
      <c r="I99" s="77">
        <f>igazgatás!I99+adók!I99+temető!I99+rendezvények!I99+'téli közf.'!I99+hosszúi.közf.!I99+'út üzemelt.'!I99+közvilágítás!I99+zöldterület!I99+'város-község'!I99+könyvtár!I99+közművelődés!I99+gyermekjólét!I99+családtámogatás!I99+családseg.!I99+'Önkorm elsz.'!I99</f>
        <v>0</v>
      </c>
      <c r="J99" s="153" t="str">
        <f t="shared" si="5"/>
        <v xml:space="preserve"> </v>
      </c>
      <c r="K99" s="77">
        <f>igazgatás!K99+adók!K99+temető!K99+rendezvények!K99+'téli közf.'!K99+hosszúi.közf.!K99+'út üzemelt.'!K99+közvilágítás!K99+zöldterület!K99+'város-község'!K99+könyvtár!K99+közművelődés!K99+gyermekjólét!K99+családtámogatás!K99+családseg.!K99+'Önkorm elsz.'!K99</f>
        <v>0</v>
      </c>
      <c r="L99" s="77">
        <f>igazgatás!L99+adók!L99+temető!L99+rendezvények!L99+'téli közf.'!L99+hosszúi.közf.!L99+'út üzemelt.'!L99+közvilágítás!L99+zöldterület!L99+'város-község'!L99+könyvtár!L99+közművelődés!L99+gyermekjólét!L99+családtámogatás!L99+családseg.!L99+'Önkorm elsz.'!L99</f>
        <v>0</v>
      </c>
      <c r="M99" s="77">
        <f>igazgatás!M99+adók!M99+temető!M99+rendezvények!M99+'téli közf.'!M99+hosszúi.közf.!M99+'út üzemelt.'!M99+közvilágítás!M99+zöldterület!M99+'város-község'!M99+könyvtár!M99+közművelődés!M99+gyermekjólét!M99+családtámogatás!M99+családseg.!M99+'Önkorm elsz.'!M99</f>
        <v>0</v>
      </c>
      <c r="N99" s="77">
        <f>igazgatás!N99+adók!N99+temető!N99+rendezvények!N99+'téli közf.'!N99+hosszúi.közf.!N99+'út üzemelt.'!N99+közvilágítás!N99+zöldterület!N99+'város-község'!N99+könyvtár!N99+közművelődés!N99+gyermekjólét!N99+családtámogatás!N99+családseg.!N99+'Önkorm elsz.'!N99</f>
        <v>0</v>
      </c>
      <c r="O99" s="153" t="str">
        <f t="shared" si="6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7">
        <f>igazgatás!F100+adók!F100+temető!F100+rendezvények!F100+'téli közf.'!F100+hosszúi.közf.!F100+'út üzemelt.'!F100+közvilágítás!F100+zöldterület!F100+'város-község'!F100+könyvtár!F100+közművelődés!F100+gyermekjólét!F100+családtámogatás!F100+családseg.!F100+'Önkorm elsz.'!F100</f>
        <v>0</v>
      </c>
      <c r="G100" s="77">
        <f>igazgatás!G100+adók!G100+temető!G100+rendezvények!G100+'téli közf.'!G100+hosszúi.közf.!G100+'út üzemelt.'!G100+közvilágítás!G100+zöldterület!G100+'város-község'!G100+könyvtár!G100+közművelődés!G100+gyermekjólét!G100+családtámogatás!G100+családseg.!G100+'Önkorm elsz.'!G100</f>
        <v>0</v>
      </c>
      <c r="H100" s="77">
        <f>igazgatás!H100+adók!H100+temető!H100+rendezvények!H100+'téli közf.'!H100+hosszúi.közf.!H100+'út üzemelt.'!H100+közvilágítás!H100+zöldterület!H100+'város-község'!H100+könyvtár!H100+közművelődés!H100+gyermekjólét!H100+családtámogatás!H100+családseg.!H100+'Önkorm elsz.'!H100</f>
        <v>0</v>
      </c>
      <c r="I100" s="77">
        <f>igazgatás!I100+adók!I100+temető!I100+rendezvények!I100+'téli közf.'!I100+hosszúi.közf.!I100+'út üzemelt.'!I100+közvilágítás!I100+zöldterület!I100+'város-község'!I100+könyvtár!I100+közművelődés!I100+gyermekjólét!I100+családtámogatás!I100+családseg.!I100+'Önkorm elsz.'!I100</f>
        <v>0</v>
      </c>
      <c r="J100" s="153" t="str">
        <f t="shared" si="5"/>
        <v xml:space="preserve"> </v>
      </c>
      <c r="K100" s="77">
        <f>igazgatás!K100+adók!K100+temető!K100+rendezvények!K100+'téli közf.'!K100+hosszúi.közf.!K100+'út üzemelt.'!K100+közvilágítás!K100+zöldterület!K100+'város-község'!K100+könyvtár!K100+közművelődés!K100+gyermekjólét!K100+családtámogatás!K100+családseg.!K100+'Önkorm elsz.'!K100</f>
        <v>0</v>
      </c>
      <c r="L100" s="77">
        <f>igazgatás!L100+adók!L100+temető!L100+rendezvények!L100+'téli közf.'!L100+hosszúi.közf.!L100+'út üzemelt.'!L100+közvilágítás!L100+zöldterület!L100+'város-község'!L100+könyvtár!L100+közművelődés!L100+gyermekjólét!L100+családtámogatás!L100+családseg.!L100+'Önkorm elsz.'!L100</f>
        <v>0</v>
      </c>
      <c r="M100" s="77">
        <f>igazgatás!M100+adók!M100+temető!M100+rendezvények!M100+'téli közf.'!M100+hosszúi.közf.!M100+'út üzemelt.'!M100+közvilágítás!M100+zöldterület!M100+'város-község'!M100+könyvtár!M100+közművelődés!M100+gyermekjólét!M100+családtámogatás!M100+családseg.!M100+'Önkorm elsz.'!M100</f>
        <v>0</v>
      </c>
      <c r="N100" s="77">
        <f>igazgatás!N100+adók!N100+temető!N100+rendezvények!N100+'téli közf.'!N100+hosszúi.közf.!N100+'út üzemelt.'!N100+közvilágítás!N100+zöldterület!N100+'város-község'!N100+könyvtár!N100+közművelődés!N100+gyermekjólét!N100+családtámogatás!N100+családseg.!N100+'Önkorm elsz.'!N100</f>
        <v>0</v>
      </c>
      <c r="O100" s="153" t="str">
        <f t="shared" si="6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igazgatás!F101+adók!F101+temető!F101+rendezvények!F101+'téli közf.'!F101+hosszúi.közf.!F101+'út üzemelt.'!F101+közvilágítás!F101+zöldterület!F101+'város-község'!F101+könyvtár!F101+közművelődés!F101+gyermekjólét!F101+családtámogatás!F101+családseg.!F101+'Önkorm elsz.'!F101</f>
        <v>0</v>
      </c>
      <c r="G101" s="77">
        <f>igazgatás!G101+adók!G101+temető!G101+rendezvények!G101+'téli közf.'!G101+hosszúi.közf.!G101+'út üzemelt.'!G101+közvilágítás!G101+zöldterület!G101+'város-község'!G101+könyvtár!G101+közművelődés!G101+gyermekjólét!G101+családtámogatás!G101+családseg.!G101+'Önkorm elsz.'!G101</f>
        <v>0</v>
      </c>
      <c r="H101" s="77">
        <f>igazgatás!H101+adók!H101+temető!H101+rendezvények!H101+'téli közf.'!H101+hosszúi.közf.!H101+'út üzemelt.'!H101+közvilágítás!H101+zöldterület!H101+'város-község'!H101+könyvtár!H101+közművelődés!H101+gyermekjólét!H101+családtámogatás!H101+családseg.!H101+'Önkorm elsz.'!H101</f>
        <v>0</v>
      </c>
      <c r="I101" s="77">
        <f>igazgatás!I101+adók!I101+temető!I101+rendezvények!I101+'téli közf.'!I101+hosszúi.közf.!I101+'út üzemelt.'!I101+közvilágítás!I101+zöldterület!I101+'város-község'!I101+könyvtár!I101+közművelődés!I101+gyermekjólét!I101+családtámogatás!I101+családseg.!I101+'Önkorm elsz.'!I101</f>
        <v>0</v>
      </c>
      <c r="J101" s="153" t="str">
        <f t="shared" si="5"/>
        <v xml:space="preserve"> </v>
      </c>
      <c r="K101" s="77">
        <f>igazgatás!K101+adók!K101+temető!K101+rendezvények!K101+'téli közf.'!K101+hosszúi.közf.!K101+'út üzemelt.'!K101+közvilágítás!K101+zöldterület!K101+'város-község'!K101+könyvtár!K101+közművelődés!K101+gyermekjólét!K101+családtámogatás!K101+családseg.!K101+'Önkorm elsz.'!K101</f>
        <v>0</v>
      </c>
      <c r="L101" s="77">
        <f>igazgatás!L101+adók!L101+temető!L101+rendezvények!L101+'téli közf.'!L101+hosszúi.közf.!L101+'út üzemelt.'!L101+közvilágítás!L101+zöldterület!L101+'város-község'!L101+könyvtár!L101+közművelődés!L101+gyermekjólét!L101+családtámogatás!L101+családseg.!L101+'Önkorm elsz.'!L101</f>
        <v>0</v>
      </c>
      <c r="M101" s="77">
        <f>igazgatás!M101+adók!M101+temető!M101+rendezvények!M101+'téli közf.'!M101+hosszúi.közf.!M101+'út üzemelt.'!M101+közvilágítás!M101+zöldterület!M101+'város-község'!M101+könyvtár!M101+közművelődés!M101+gyermekjólét!M101+családtámogatás!M101+családseg.!M101+'Önkorm elsz.'!M101</f>
        <v>0</v>
      </c>
      <c r="N101" s="77">
        <f>igazgatás!N101+adók!N101+temető!N101+rendezvények!N101+'téli közf.'!N101+hosszúi.közf.!N101+'út üzemelt.'!N101+közvilágítás!N101+zöldterület!N101+'város-község'!N101+könyvtár!N101+közművelődés!N101+gyermekjólét!N101+családtámogatás!N101+családseg.!N101+'Önkorm elsz.'!N101</f>
        <v>0</v>
      </c>
      <c r="O101" s="153" t="str">
        <f t="shared" si="6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>
        <f>igazgatás!F102+adók!F102+temető!F102+rendezvények!F102+'téli közf.'!F102+hosszúi.közf.!F102+'út üzemelt.'!F102+közvilágítás!F102+zöldterület!F102+'város-község'!F102+könyvtár!F102+közművelődés!F102+gyermekjólét!F102+családtámogatás!F102+családseg.!F102+'Önkorm elsz.'!F102</f>
        <v>0</v>
      </c>
      <c r="G102" s="77">
        <f>igazgatás!G102+adók!G102+temető!G102+rendezvények!G102+'téli közf.'!G102+hosszúi.közf.!G102+'út üzemelt.'!G102+közvilágítás!G102+zöldterület!G102+'város-község'!G102+könyvtár!G102+közművelődés!G102+gyermekjólét!G102+családtámogatás!G102+családseg.!G102+'Önkorm elsz.'!G102</f>
        <v>0</v>
      </c>
      <c r="H102" s="77">
        <f>igazgatás!H102+adók!H102+temető!H102+rendezvények!H102+'téli közf.'!H102+hosszúi.közf.!H102+'út üzemelt.'!H102+közvilágítás!H102+zöldterület!H102+'város-község'!H102+könyvtár!H102+közművelődés!H102+gyermekjólét!H102+családtámogatás!H102+családseg.!H102+'Önkorm elsz.'!H102</f>
        <v>0</v>
      </c>
      <c r="I102" s="77">
        <f>igazgatás!I102+adók!I102+temető!I102+rendezvények!I102+'téli közf.'!I102+hosszúi.közf.!I102+'út üzemelt.'!I102+közvilágítás!I102+zöldterület!I102+'város-község'!I102+könyvtár!I102+közművelődés!I102+gyermekjólét!I102+családtámogatás!I102+családseg.!I102+'Önkorm elsz.'!I102</f>
        <v>0</v>
      </c>
      <c r="J102" s="153" t="str">
        <f t="shared" si="5"/>
        <v xml:space="preserve"> </v>
      </c>
      <c r="K102" s="77">
        <f>igazgatás!K102+adók!K102+temető!K102+rendezvények!K102+'téli közf.'!K102+hosszúi.közf.!K102+'út üzemelt.'!K102+közvilágítás!K102+zöldterület!K102+'város-község'!K102+könyvtár!K102+közművelődés!K102+gyermekjólét!K102+családtámogatás!K102+családseg.!K102+'Önkorm elsz.'!K102</f>
        <v>0</v>
      </c>
      <c r="L102" s="77">
        <f>igazgatás!L102+adók!L102+temető!L102+rendezvények!L102+'téli közf.'!L102+hosszúi.közf.!L102+'út üzemelt.'!L102+közvilágítás!L102+zöldterület!L102+'város-község'!L102+könyvtár!L102+közművelődés!L102+gyermekjólét!L102+családtámogatás!L102+családseg.!L102+'Önkorm elsz.'!L102</f>
        <v>0</v>
      </c>
      <c r="M102" s="77">
        <f>igazgatás!M102+adók!M102+temető!M102+rendezvények!M102+'téli közf.'!M102+hosszúi.közf.!M102+'út üzemelt.'!M102+közvilágítás!M102+zöldterület!M102+'város-község'!M102+könyvtár!M102+közművelődés!M102+gyermekjólét!M102+családtámogatás!M102+családseg.!M102+'Önkorm elsz.'!M102</f>
        <v>0</v>
      </c>
      <c r="N102" s="77">
        <f>igazgatás!N102+adók!N102+temető!N102+rendezvények!N102+'téli közf.'!N102+hosszúi.közf.!N102+'út üzemelt.'!N102+közvilágítás!N102+zöldterület!N102+'város-község'!N102+könyvtár!N102+közművelődés!N102+gyermekjólét!N102+családtámogatás!N102+családseg.!N102+'Önkorm elsz.'!N102</f>
        <v>0</v>
      </c>
      <c r="O102" s="153" t="str">
        <f t="shared" si="6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>
        <f>igazgatás!F103+adók!F103+temető!F103+rendezvények!F103+'téli közf.'!F103+hosszúi.közf.!F103+'út üzemelt.'!F103+közvilágítás!F103+zöldterület!F103+'város-község'!F103+könyvtár!F103+közművelődés!F103+gyermekjólét!F103+családtámogatás!F103+családseg.!F103+'Önkorm elsz.'!F103</f>
        <v>0</v>
      </c>
      <c r="G103" s="77">
        <f>igazgatás!G103+adók!G103+temető!G103+rendezvények!G103+'téli közf.'!G103+hosszúi.közf.!G103+'út üzemelt.'!G103+közvilágítás!G103+zöldterület!G103+'város-község'!G103+könyvtár!G103+közművelődés!G103+gyermekjólét!G103+családtámogatás!G103+családseg.!G103+'Önkorm elsz.'!G103</f>
        <v>0</v>
      </c>
      <c r="H103" s="77">
        <f>igazgatás!H103+adók!H103+temető!H103+rendezvények!H103+'téli közf.'!H103+hosszúi.közf.!H103+'út üzemelt.'!H103+közvilágítás!H103+zöldterület!H103+'város-község'!H103+könyvtár!H103+közművelődés!H103+gyermekjólét!H103+családtámogatás!H103+családseg.!H103+'Önkorm elsz.'!H103</f>
        <v>0</v>
      </c>
      <c r="I103" s="77">
        <f>igazgatás!I103+adók!I103+temető!I103+rendezvények!I103+'téli közf.'!I103+hosszúi.közf.!I103+'út üzemelt.'!I103+közvilágítás!I103+zöldterület!I103+'város-község'!I103+könyvtár!I103+közművelődés!I103+gyermekjólét!I103+családtámogatás!I103+családseg.!I103+'Önkorm elsz.'!I103</f>
        <v>0</v>
      </c>
      <c r="J103" s="153" t="str">
        <f t="shared" si="5"/>
        <v xml:space="preserve"> </v>
      </c>
      <c r="K103" s="77">
        <f>igazgatás!K103+adók!K103+temető!K103+rendezvények!K103+'téli közf.'!K103+hosszúi.közf.!K103+'út üzemelt.'!K103+közvilágítás!K103+zöldterület!K103+'város-község'!K103+könyvtár!K103+közművelődés!K103+gyermekjólét!K103+családtámogatás!K103+családseg.!K103+'Önkorm elsz.'!K103</f>
        <v>0</v>
      </c>
      <c r="L103" s="77">
        <f>igazgatás!L103+adók!L103+temető!L103+rendezvények!L103+'téli közf.'!L103+hosszúi.közf.!L103+'út üzemelt.'!L103+közvilágítás!L103+zöldterület!L103+'város-község'!L103+könyvtár!L103+közművelődés!L103+gyermekjólét!L103+családtámogatás!L103+családseg.!L103+'Önkorm elsz.'!L103</f>
        <v>0</v>
      </c>
      <c r="M103" s="77">
        <f>igazgatás!M103+adók!M103+temető!M103+rendezvények!M103+'téli közf.'!M103+hosszúi.közf.!M103+'út üzemelt.'!M103+közvilágítás!M103+zöldterület!M103+'város-község'!M103+könyvtár!M103+közművelődés!M103+gyermekjólét!M103+családtámogatás!M103+családseg.!M103+'Önkorm elsz.'!M103</f>
        <v>0</v>
      </c>
      <c r="N103" s="77">
        <f>igazgatás!N103+adók!N103+temető!N103+rendezvények!N103+'téli közf.'!N103+hosszúi.közf.!N103+'út üzemelt.'!N103+közvilágítás!N103+zöldterület!N103+'város-község'!N103+könyvtár!N103+közművelődés!N103+gyermekjólét!N103+családtámogatás!N103+családseg.!N103+'Önkorm elsz.'!N103</f>
        <v>0</v>
      </c>
      <c r="O103" s="153" t="str">
        <f t="shared" si="6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>
        <f>igazgatás!F104+adók!F104+temető!F104+rendezvények!F104+'téli közf.'!F104+hosszúi.közf.!F104+'út üzemelt.'!F104+közvilágítás!F104+zöldterület!F104+'város-község'!F104+könyvtár!F104+közművelődés!F104+gyermekjólét!F104+családtámogatás!F104+családseg.!F104+'Önkorm elsz.'!F104</f>
        <v>0</v>
      </c>
      <c r="G104" s="77">
        <f>igazgatás!G104+adók!G104+temető!G104+rendezvények!G104+'téli közf.'!G104+hosszúi.közf.!G104+'út üzemelt.'!G104+közvilágítás!G104+zöldterület!G104+'város-község'!G104+könyvtár!G104+közművelődés!G104+gyermekjólét!G104+családtámogatás!G104+családseg.!G104+'Önkorm elsz.'!G104</f>
        <v>0</v>
      </c>
      <c r="H104" s="77">
        <f>igazgatás!H104+adók!H104+temető!H104+rendezvények!H104+'téli közf.'!H104+hosszúi.közf.!H104+'út üzemelt.'!H104+közvilágítás!H104+zöldterület!H104+'város-község'!H104+könyvtár!H104+közművelődés!H104+gyermekjólét!H104+családtámogatás!H104+családseg.!H104+'Önkorm elsz.'!H104</f>
        <v>0</v>
      </c>
      <c r="I104" s="77">
        <f>igazgatás!I104+adók!I104+temető!I104+rendezvények!I104+'téli közf.'!I104+hosszúi.közf.!I104+'út üzemelt.'!I104+közvilágítás!I104+zöldterület!I104+'város-község'!I104+könyvtár!I104+közművelődés!I104+gyermekjólét!I104+családtámogatás!I104+családseg.!I104+'Önkorm elsz.'!I104</f>
        <v>0</v>
      </c>
      <c r="J104" s="153" t="str">
        <f t="shared" si="5"/>
        <v xml:space="preserve"> </v>
      </c>
      <c r="K104" s="77">
        <f>igazgatás!K104+adók!K104+temető!K104+rendezvények!K104+'téli közf.'!K104+hosszúi.közf.!K104+'út üzemelt.'!K104+közvilágítás!K104+zöldterület!K104+'város-község'!K104+könyvtár!K104+közművelődés!K104+gyermekjólét!K104+családtámogatás!K104+családseg.!K104+'Önkorm elsz.'!K104</f>
        <v>0</v>
      </c>
      <c r="L104" s="77">
        <f>igazgatás!L104+adók!L104+temető!L104+rendezvények!L104+'téli közf.'!L104+hosszúi.közf.!L104+'út üzemelt.'!L104+közvilágítás!L104+zöldterület!L104+'város-község'!L104+könyvtár!L104+közművelődés!L104+gyermekjólét!L104+családtámogatás!L104+családseg.!L104+'Önkorm elsz.'!L104</f>
        <v>0</v>
      </c>
      <c r="M104" s="77">
        <f>igazgatás!M104+adók!M104+temető!M104+rendezvények!M104+'téli közf.'!M104+hosszúi.közf.!M104+'út üzemelt.'!M104+közvilágítás!M104+zöldterület!M104+'város-község'!M104+könyvtár!M104+közművelődés!M104+gyermekjólét!M104+családtámogatás!M104+családseg.!M104+'Önkorm elsz.'!M104</f>
        <v>0</v>
      </c>
      <c r="N104" s="77">
        <f>igazgatás!N104+adók!N104+temető!N104+rendezvények!N104+'téli közf.'!N104+hosszúi.közf.!N104+'út üzemelt.'!N104+közvilágítás!N104+zöldterület!N104+'város-község'!N104+könyvtár!N104+közművelődés!N104+gyermekjólét!N104+családtámogatás!N104+családseg.!N104+'Önkorm elsz.'!N104</f>
        <v>0</v>
      </c>
      <c r="O104" s="153" t="str">
        <f t="shared" si="6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>
        <f>igazgatás!F105+adók!F105+temető!F105+rendezvények!F105+'téli közf.'!F105+hosszúi.közf.!F105+'út üzemelt.'!F105+közvilágítás!F105+zöldterület!F105+'város-község'!F105+könyvtár!F105+közművelődés!F105+gyermekjólét!F105+családtámogatás!F105+családseg.!F105+'Önkorm elsz.'!F105</f>
        <v>0</v>
      </c>
      <c r="G105" s="77">
        <f>igazgatás!G105+adók!G105+temető!G105+rendezvények!G105+'téli közf.'!G105+hosszúi.közf.!G105+'út üzemelt.'!G105+közvilágítás!G105+zöldterület!G105+'város-község'!G105+könyvtár!G105+közművelődés!G105+gyermekjólét!G105+családtámogatás!G105+családseg.!G105+'Önkorm elsz.'!G105</f>
        <v>0</v>
      </c>
      <c r="H105" s="77">
        <f>igazgatás!H105+adók!H105+temető!H105+rendezvények!H105+'téli közf.'!H105+hosszúi.közf.!H105+'út üzemelt.'!H105+közvilágítás!H105+zöldterület!H105+'város-község'!H105+könyvtár!H105+közművelődés!H105+gyermekjólét!H105+családtámogatás!H105+családseg.!H105+'Önkorm elsz.'!H105</f>
        <v>0</v>
      </c>
      <c r="I105" s="77">
        <f>igazgatás!I105+adók!I105+temető!I105+rendezvények!I105+'téli közf.'!I105+hosszúi.közf.!I105+'út üzemelt.'!I105+közvilágítás!I105+zöldterület!I105+'város-község'!I105+könyvtár!I105+közművelődés!I105+gyermekjólét!I105+családtámogatás!I105+családseg.!I105+'Önkorm elsz.'!I105</f>
        <v>0</v>
      </c>
      <c r="J105" s="153" t="str">
        <f t="shared" si="5"/>
        <v xml:space="preserve"> </v>
      </c>
      <c r="K105" s="77">
        <f>igazgatás!K105+adók!K105+temető!K105+rendezvények!K105+'téli közf.'!K105+hosszúi.közf.!K105+'út üzemelt.'!K105+közvilágítás!K105+zöldterület!K105+'város-község'!K105+könyvtár!K105+közművelődés!K105+gyermekjólét!K105+családtámogatás!K105+családseg.!K105+'Önkorm elsz.'!K105</f>
        <v>0</v>
      </c>
      <c r="L105" s="77">
        <f>igazgatás!L105+adók!L105+temető!L105+rendezvények!L105+'téli közf.'!L105+hosszúi.közf.!L105+'út üzemelt.'!L105+közvilágítás!L105+zöldterület!L105+'város-község'!L105+könyvtár!L105+közművelődés!L105+gyermekjólét!L105+családtámogatás!L105+családseg.!L105+'Önkorm elsz.'!L105</f>
        <v>0</v>
      </c>
      <c r="M105" s="77">
        <f>igazgatás!M105+adók!M105+temető!M105+rendezvények!M105+'téli közf.'!M105+hosszúi.közf.!M105+'út üzemelt.'!M105+közvilágítás!M105+zöldterület!M105+'város-község'!M105+könyvtár!M105+közművelődés!M105+gyermekjólét!M105+családtámogatás!M105+családseg.!M105+'Önkorm elsz.'!M105</f>
        <v>0</v>
      </c>
      <c r="N105" s="77">
        <f>igazgatás!N105+adók!N105+temető!N105+rendezvények!N105+'téli közf.'!N105+hosszúi.közf.!N105+'út üzemelt.'!N105+közvilágítás!N105+zöldterület!N105+'város-község'!N105+könyvtár!N105+közművelődés!N105+gyermekjólét!N105+családtámogatás!N105+családseg.!N105+'Önkorm elsz.'!N105</f>
        <v>0</v>
      </c>
      <c r="O105" s="153" t="str">
        <f t="shared" si="6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>
        <f>igazgatás!F106+adók!F106+temető!F106+rendezvények!F106+'téli közf.'!F106+hosszúi.közf.!F106+'út üzemelt.'!F106+közvilágítás!F106+zöldterület!F106+'város-község'!F106+könyvtár!F106+közművelődés!F106+gyermekjólét!F106+családtámogatás!F106+családseg.!F106+'Önkorm elsz.'!F106</f>
        <v>0</v>
      </c>
      <c r="G106" s="77">
        <f>igazgatás!G106+adók!G106+temető!G106+rendezvények!G106+'téli közf.'!G106+hosszúi.közf.!G106+'út üzemelt.'!G106+közvilágítás!G106+zöldterület!G106+'város-község'!G106+könyvtár!G106+közművelődés!G106+gyermekjólét!G106+családtámogatás!G106+családseg.!G106+'Önkorm elsz.'!G106</f>
        <v>0</v>
      </c>
      <c r="H106" s="77">
        <f>igazgatás!H106+adók!H106+temető!H106+rendezvények!H106+'téli közf.'!H106+hosszúi.közf.!H106+'út üzemelt.'!H106+közvilágítás!H106+zöldterület!H106+'város-község'!H106+könyvtár!H106+közművelődés!H106+gyermekjólét!H106+családtámogatás!H106+családseg.!H106+'Önkorm elsz.'!H106</f>
        <v>0</v>
      </c>
      <c r="I106" s="77">
        <f>igazgatás!I106+adók!I106+temető!I106+rendezvények!I106+'téli közf.'!I106+hosszúi.közf.!I106+'út üzemelt.'!I106+közvilágítás!I106+zöldterület!I106+'város-község'!I106+könyvtár!I106+közművelődés!I106+gyermekjólét!I106+családtámogatás!I106+családseg.!I106+'Önkorm elsz.'!I106</f>
        <v>0</v>
      </c>
      <c r="J106" s="153" t="str">
        <f t="shared" si="5"/>
        <v xml:space="preserve"> </v>
      </c>
      <c r="K106" s="77">
        <f>igazgatás!K106+adók!K106+temető!K106+rendezvények!K106+'téli közf.'!K106+hosszúi.közf.!K106+'út üzemelt.'!K106+közvilágítás!K106+zöldterület!K106+'város-község'!K106+könyvtár!K106+közművelődés!K106+gyermekjólét!K106+családtámogatás!K106+családseg.!K106+'Önkorm elsz.'!K106</f>
        <v>0</v>
      </c>
      <c r="L106" s="77">
        <f>igazgatás!L106+adók!L106+temető!L106+rendezvények!L106+'téli közf.'!L106+hosszúi.közf.!L106+'út üzemelt.'!L106+közvilágítás!L106+zöldterület!L106+'város-község'!L106+könyvtár!L106+közművelődés!L106+gyermekjólét!L106+családtámogatás!L106+családseg.!L106+'Önkorm elsz.'!L106</f>
        <v>0</v>
      </c>
      <c r="M106" s="77">
        <f>igazgatás!M106+adók!M106+temető!M106+rendezvények!M106+'téli közf.'!M106+hosszúi.közf.!M106+'út üzemelt.'!M106+közvilágítás!M106+zöldterület!M106+'város-község'!M106+könyvtár!M106+közművelődés!M106+gyermekjólét!M106+családtámogatás!M106+családseg.!M106+'Önkorm elsz.'!M106</f>
        <v>0</v>
      </c>
      <c r="N106" s="77">
        <f>igazgatás!N106+adók!N106+temető!N106+rendezvények!N106+'téli közf.'!N106+hosszúi.közf.!N106+'út üzemelt.'!N106+közvilágítás!N106+zöldterület!N106+'város-község'!N106+könyvtár!N106+közművelődés!N106+gyermekjólét!N106+családtámogatás!N106+családseg.!N106+'Önkorm elsz.'!N106</f>
        <v>0</v>
      </c>
      <c r="O106" s="153" t="str">
        <f t="shared" si="6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>
        <f>igazgatás!F107+adók!F107+temető!F107+rendezvények!F107+'téli közf.'!F107+hosszúi.közf.!F107+'út üzemelt.'!F107+közvilágítás!F107+zöldterület!F107+'város-község'!F107+könyvtár!F107+közművelődés!F107+gyermekjólét!F107+családtámogatás!F107+családseg.!F107+'Önkorm elsz.'!F107</f>
        <v>0</v>
      </c>
      <c r="G107" s="77">
        <f>igazgatás!G107+adók!G107+temető!G107+rendezvények!G107+'téli közf.'!G107+hosszúi.közf.!G107+'út üzemelt.'!G107+közvilágítás!G107+zöldterület!G107+'város-község'!G107+könyvtár!G107+közművelődés!G107+gyermekjólét!G107+családtámogatás!G107+családseg.!G107+'Önkorm elsz.'!G107</f>
        <v>0</v>
      </c>
      <c r="H107" s="77">
        <f>igazgatás!H107+adók!H107+temető!H107+rendezvények!H107+'téli közf.'!H107+hosszúi.közf.!H107+'út üzemelt.'!H107+közvilágítás!H107+zöldterület!H107+'város-község'!H107+könyvtár!H107+közművelődés!H107+gyermekjólét!H107+családtámogatás!H107+családseg.!H107+'Önkorm elsz.'!H107</f>
        <v>0</v>
      </c>
      <c r="I107" s="77">
        <f>igazgatás!I107+adók!I107+temető!I107+rendezvények!I107+'téli közf.'!I107+hosszúi.közf.!I107+'út üzemelt.'!I107+közvilágítás!I107+zöldterület!I107+'város-község'!I107+könyvtár!I107+közművelődés!I107+gyermekjólét!I107+családtámogatás!I107+családseg.!I107+'Önkorm elsz.'!I107</f>
        <v>0</v>
      </c>
      <c r="J107" s="153" t="str">
        <f t="shared" si="5"/>
        <v xml:space="preserve"> </v>
      </c>
      <c r="K107" s="77">
        <f>igazgatás!K107+adók!K107+temető!K107+rendezvények!K107+'téli közf.'!K107+hosszúi.közf.!K107+'út üzemelt.'!K107+közvilágítás!K107+zöldterület!K107+'város-község'!K107+könyvtár!K107+közművelődés!K107+gyermekjólét!K107+családtámogatás!K107+családseg.!K107+'Önkorm elsz.'!K107</f>
        <v>0</v>
      </c>
      <c r="L107" s="77">
        <f>igazgatás!L107+adók!L107+temető!L107+rendezvények!L107+'téli közf.'!L107+hosszúi.közf.!L107+'út üzemelt.'!L107+közvilágítás!L107+zöldterület!L107+'város-község'!L107+könyvtár!L107+közművelődés!L107+gyermekjólét!L107+családtámogatás!L107+családseg.!L107+'Önkorm elsz.'!L107</f>
        <v>0</v>
      </c>
      <c r="M107" s="77">
        <f>igazgatás!M107+adók!M107+temető!M107+rendezvények!M107+'téli közf.'!M107+hosszúi.közf.!M107+'út üzemelt.'!M107+közvilágítás!M107+zöldterület!M107+'város-község'!M107+könyvtár!M107+közművelődés!M107+gyermekjólét!M107+családtámogatás!M107+családseg.!M107+'Önkorm elsz.'!M107</f>
        <v>0</v>
      </c>
      <c r="N107" s="77">
        <f>igazgatás!N107+adók!N107+temető!N107+rendezvények!N107+'téli közf.'!N107+hosszúi.közf.!N107+'út üzemelt.'!N107+közvilágítás!N107+zöldterület!N107+'város-község'!N107+könyvtár!N107+közművelődés!N107+gyermekjólét!N107+családtámogatás!N107+családseg.!N107+'Önkorm elsz.'!N107</f>
        <v>0</v>
      </c>
      <c r="O107" s="153" t="str">
        <f t="shared" si="6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igazgatás!F108+adók!F108+temető!F108+rendezvények!F108+'téli közf.'!F108+hosszúi.közf.!F108+'út üzemelt.'!F108+közvilágítás!F108+zöldterület!F108+'város-község'!F108+könyvtár!F108+közművelődés!F108+gyermekjólét!F108+családtámogatás!F108+családseg.!F108+'Önkorm elsz.'!F108</f>
        <v>0</v>
      </c>
      <c r="G108" s="77">
        <f>igazgatás!G108+adók!G108+temető!G108+rendezvények!G108+'téli közf.'!G108+hosszúi.közf.!G108+'út üzemelt.'!G108+közvilágítás!G108+zöldterület!G108+'város-község'!G108+könyvtár!G108+közművelődés!G108+gyermekjólét!G108+családtámogatás!G108+családseg.!G108+'Önkorm elsz.'!G108</f>
        <v>0</v>
      </c>
      <c r="H108" s="77">
        <f>igazgatás!H108+adók!H108+temető!H108+rendezvények!H108+'téli közf.'!H108+hosszúi.közf.!H108+'út üzemelt.'!H108+közvilágítás!H108+zöldterület!H108+'város-község'!H108+könyvtár!H108+közművelődés!H108+gyermekjólét!H108+családtámogatás!H108+családseg.!H108+'Önkorm elsz.'!H108</f>
        <v>0</v>
      </c>
      <c r="I108" s="77">
        <f>igazgatás!I108+adók!I108+temető!I108+rendezvények!I108+'téli közf.'!I108+hosszúi.közf.!I108+'út üzemelt.'!I108+közvilágítás!I108+zöldterület!I108+'város-község'!I108+könyvtár!I108+közművelődés!I108+gyermekjólét!I108+családtámogatás!I108+családseg.!I108+'Önkorm elsz.'!I108</f>
        <v>0</v>
      </c>
      <c r="J108" s="153" t="str">
        <f t="shared" si="5"/>
        <v xml:space="preserve"> </v>
      </c>
      <c r="K108" s="77">
        <f>igazgatás!K108+adók!K108+temető!K108+rendezvények!K108+'téli közf.'!K108+hosszúi.közf.!K108+'út üzemelt.'!K108+közvilágítás!K108+zöldterület!K108+'város-község'!K108+könyvtár!K108+közművelődés!K108+gyermekjólét!K108+családtámogatás!K108+családseg.!K108+'Önkorm elsz.'!K108</f>
        <v>0</v>
      </c>
      <c r="L108" s="77">
        <f>igazgatás!L108+adók!L108+temető!L108+rendezvények!L108+'téli közf.'!L108+hosszúi.közf.!L108+'út üzemelt.'!L108+közvilágítás!L108+zöldterület!L108+'város-község'!L108+könyvtár!L108+közművelődés!L108+gyermekjólét!L108+családtámogatás!L108+családseg.!L108+'Önkorm elsz.'!L108</f>
        <v>0</v>
      </c>
      <c r="M108" s="77">
        <f>igazgatás!M108+adók!M108+temető!M108+rendezvények!M108+'téli közf.'!M108+hosszúi.közf.!M108+'út üzemelt.'!M108+közvilágítás!M108+zöldterület!M108+'város-község'!M108+könyvtár!M108+közművelődés!M108+gyermekjólét!M108+családtámogatás!M108+családseg.!M108+'Önkorm elsz.'!M108</f>
        <v>0</v>
      </c>
      <c r="N108" s="77">
        <f>igazgatás!N108+adók!N108+temető!N108+rendezvények!N108+'téli közf.'!N108+hosszúi.közf.!N108+'út üzemelt.'!N108+közvilágítás!N108+zöldterület!N108+'város-község'!N108+könyvtár!N108+közművelődés!N108+gyermekjólét!N108+családtámogatás!N108+családseg.!N108+'Önkorm elsz.'!N108</f>
        <v>0</v>
      </c>
      <c r="O108" s="153" t="str">
        <f t="shared" si="6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>
        <f>igazgatás!F109+adók!F109+temető!F109+rendezvények!F109+'téli közf.'!F109+hosszúi.közf.!F109+'út üzemelt.'!F109+közvilágítás!F109+zöldterület!F109+'város-község'!F109+könyvtár!F109+közművelődés!F109+gyermekjólét!F109+családtámogatás!F109+családseg.!F109+'Önkorm elsz.'!F109</f>
        <v>0</v>
      </c>
      <c r="G109" s="77">
        <f>igazgatás!G109+adók!G109+temető!G109+rendezvények!G109+'téli közf.'!G109+hosszúi.közf.!G109+'út üzemelt.'!G109+közvilágítás!G109+zöldterület!G109+'város-község'!G109+könyvtár!G109+közművelődés!G109+gyermekjólét!G109+családtámogatás!G109+családseg.!G109+'Önkorm elsz.'!G109</f>
        <v>0</v>
      </c>
      <c r="H109" s="77">
        <f>igazgatás!H109+adók!H109+temető!H109+rendezvények!H109+'téli közf.'!H109+hosszúi.közf.!H109+'út üzemelt.'!H109+közvilágítás!H109+zöldterület!H109+'város-község'!H109+könyvtár!H109+közművelődés!H109+gyermekjólét!H109+családtámogatás!H109+családseg.!H109+'Önkorm elsz.'!H109</f>
        <v>0</v>
      </c>
      <c r="I109" s="77">
        <f>igazgatás!I109+adók!I109+temető!I109+rendezvények!I109+'téli közf.'!I109+hosszúi.közf.!I109+'út üzemelt.'!I109+közvilágítás!I109+zöldterület!I109+'város-község'!I109+könyvtár!I109+közművelődés!I109+gyermekjólét!I109+családtámogatás!I109+családseg.!I109+'Önkorm elsz.'!I109</f>
        <v>0</v>
      </c>
      <c r="J109" s="153" t="str">
        <f t="shared" si="5"/>
        <v xml:space="preserve"> </v>
      </c>
      <c r="K109" s="77">
        <f>igazgatás!K109+adók!K109+temető!K109+rendezvények!K109+'téli közf.'!K109+hosszúi.közf.!K109+'út üzemelt.'!K109+közvilágítás!K109+zöldterület!K109+'város-község'!K109+könyvtár!K109+közművelődés!K109+gyermekjólét!K109+családtámogatás!K109+családseg.!K109+'Önkorm elsz.'!K109</f>
        <v>0</v>
      </c>
      <c r="L109" s="77">
        <f>igazgatás!L109+adók!L109+temető!L109+rendezvények!L109+'téli közf.'!L109+hosszúi.közf.!L109+'út üzemelt.'!L109+közvilágítás!L109+zöldterület!L109+'város-község'!L109+könyvtár!L109+közművelődés!L109+gyermekjólét!L109+családtámogatás!L109+családseg.!L109+'Önkorm elsz.'!L109</f>
        <v>0</v>
      </c>
      <c r="M109" s="77">
        <f>igazgatás!M109+adók!M109+temető!M109+rendezvények!M109+'téli közf.'!M109+hosszúi.közf.!M109+'út üzemelt.'!M109+közvilágítás!M109+zöldterület!M109+'város-község'!M109+könyvtár!M109+közművelődés!M109+gyermekjólét!M109+családtámogatás!M109+családseg.!M109+'Önkorm elsz.'!M109</f>
        <v>0</v>
      </c>
      <c r="N109" s="77">
        <f>igazgatás!N109+adók!N109+temető!N109+rendezvények!N109+'téli közf.'!N109+hosszúi.közf.!N109+'út üzemelt.'!N109+közvilágítás!N109+zöldterület!N109+'város-község'!N109+könyvtár!N109+közművelődés!N109+gyermekjólét!N109+családtámogatás!N109+családseg.!N109+'Önkorm elsz.'!N109</f>
        <v>0</v>
      </c>
      <c r="O109" s="153" t="str">
        <f t="shared" si="6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>
        <f>igazgatás!F110+adók!F110+temető!F110+rendezvények!F110+'téli közf.'!F110+hosszúi.közf.!F110+'út üzemelt.'!F110+közvilágítás!F110+zöldterület!F110+'város-község'!F110+könyvtár!F110+közművelődés!F110+gyermekjólét!F110+családtámogatás!F110+családseg.!F110+'Önkorm elsz.'!F110</f>
        <v>0</v>
      </c>
      <c r="G110" s="77">
        <f>igazgatás!G110+adók!G110+temető!G110+rendezvények!G110+'téli közf.'!G110+hosszúi.közf.!G110+'út üzemelt.'!G110+közvilágítás!G110+zöldterület!G110+'város-község'!G110+könyvtár!G110+közművelődés!G110+gyermekjólét!G110+családtámogatás!G110+családseg.!G110+'Önkorm elsz.'!G110</f>
        <v>0</v>
      </c>
      <c r="H110" s="77">
        <f>igazgatás!H110+adók!H110+temető!H110+rendezvények!H110+'téli közf.'!H110+hosszúi.közf.!H110+'út üzemelt.'!H110+közvilágítás!H110+zöldterület!H110+'város-község'!H110+könyvtár!H110+közművelődés!H110+gyermekjólét!H110+családtámogatás!H110+családseg.!H110+'Önkorm elsz.'!H110</f>
        <v>0</v>
      </c>
      <c r="I110" s="77">
        <f>igazgatás!I110+adók!I110+temető!I110+rendezvények!I110+'téli közf.'!I110+hosszúi.közf.!I110+'út üzemelt.'!I110+közvilágítás!I110+zöldterület!I110+'város-község'!I110+könyvtár!I110+közművelődés!I110+gyermekjólét!I110+családtámogatás!I110+családseg.!I110+'Önkorm elsz.'!I110</f>
        <v>0</v>
      </c>
      <c r="J110" s="153" t="str">
        <f t="shared" si="5"/>
        <v xml:space="preserve"> </v>
      </c>
      <c r="K110" s="77">
        <f>igazgatás!K110+adók!K110+temető!K110+rendezvények!K110+'téli közf.'!K110+hosszúi.közf.!K110+'út üzemelt.'!K110+közvilágítás!K110+zöldterület!K110+'város-község'!K110+könyvtár!K110+közművelődés!K110+gyermekjólét!K110+családtámogatás!K110+családseg.!K110+'Önkorm elsz.'!K110</f>
        <v>0</v>
      </c>
      <c r="L110" s="77">
        <f>igazgatás!L110+adók!L110+temető!L110+rendezvények!L110+'téli közf.'!L110+hosszúi.közf.!L110+'út üzemelt.'!L110+közvilágítás!L110+zöldterület!L110+'város-község'!L110+könyvtár!L110+közművelődés!L110+gyermekjólét!L110+családtámogatás!L110+családseg.!L110+'Önkorm elsz.'!L110</f>
        <v>0</v>
      </c>
      <c r="M110" s="77">
        <f>igazgatás!M110+adók!M110+temető!M110+rendezvények!M110+'téli közf.'!M110+hosszúi.közf.!M110+'út üzemelt.'!M110+közvilágítás!M110+zöldterület!M110+'város-község'!M110+könyvtár!M110+közművelődés!M110+gyermekjólét!M110+családtámogatás!M110+családseg.!M110+'Önkorm elsz.'!M110</f>
        <v>0</v>
      </c>
      <c r="N110" s="77">
        <f>igazgatás!N110+adók!N110+temető!N110+rendezvények!N110+'téli közf.'!N110+hosszúi.közf.!N110+'út üzemelt.'!N110+közvilágítás!N110+zöldterület!N110+'város-község'!N110+könyvtár!N110+közművelődés!N110+gyermekjólét!N110+családtámogatás!N110+családseg.!N110+'Önkorm elsz.'!N110</f>
        <v>0</v>
      </c>
      <c r="O110" s="153" t="str">
        <f t="shared" si="6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>
        <f>igazgatás!F111+adók!F111+temető!F111+rendezvények!F111+'téli közf.'!F111+hosszúi.közf.!F111+'út üzemelt.'!F111+közvilágítás!F111+zöldterület!F111+'város-község'!F111+könyvtár!F111+közművelődés!F111+gyermekjólét!F111+családtámogatás!F111+családseg.!F111+'Önkorm elsz.'!F111</f>
        <v>0</v>
      </c>
      <c r="G111" s="77">
        <f>igazgatás!G111+adók!G111+temető!G111+rendezvények!G111+'téli közf.'!G111+hosszúi.közf.!G111+'út üzemelt.'!G111+közvilágítás!G111+zöldterület!G111+'város-község'!G111+könyvtár!G111+közművelődés!G111+gyermekjólét!G111+családtámogatás!G111+családseg.!G111+'Önkorm elsz.'!G111</f>
        <v>0</v>
      </c>
      <c r="H111" s="77">
        <f>igazgatás!H111+adók!H111+temető!H111+rendezvények!H111+'téli közf.'!H111+hosszúi.közf.!H111+'út üzemelt.'!H111+közvilágítás!H111+zöldterület!H111+'város-község'!H111+könyvtár!H111+közművelődés!H111+gyermekjólét!H111+családtámogatás!H111+családseg.!H111+'Önkorm elsz.'!H111</f>
        <v>0</v>
      </c>
      <c r="I111" s="77">
        <f>igazgatás!I111+adók!I111+temető!I111+rendezvények!I111+'téli közf.'!I111+hosszúi.közf.!I111+'út üzemelt.'!I111+közvilágítás!I111+zöldterület!I111+'város-község'!I111+könyvtár!I111+közművelődés!I111+gyermekjólét!I111+családtámogatás!I111+családseg.!I111+'Önkorm elsz.'!I111</f>
        <v>0</v>
      </c>
      <c r="J111" s="153" t="str">
        <f t="shared" si="5"/>
        <v xml:space="preserve"> </v>
      </c>
      <c r="K111" s="77">
        <f>igazgatás!K111+adók!K111+temető!K111+rendezvények!K111+'téli közf.'!K111+hosszúi.közf.!K111+'út üzemelt.'!K111+közvilágítás!K111+zöldterület!K111+'város-község'!K111+könyvtár!K111+közművelődés!K111+gyermekjólét!K111+családtámogatás!K111+családseg.!K111+'Önkorm elsz.'!K111</f>
        <v>0</v>
      </c>
      <c r="L111" s="77">
        <f>igazgatás!L111+adók!L111+temető!L111+rendezvények!L111+'téli közf.'!L111+hosszúi.közf.!L111+'út üzemelt.'!L111+közvilágítás!L111+zöldterület!L111+'város-község'!L111+könyvtár!L111+közművelődés!L111+gyermekjólét!L111+családtámogatás!L111+családseg.!L111+'Önkorm elsz.'!L111</f>
        <v>0</v>
      </c>
      <c r="M111" s="77">
        <f>igazgatás!M111+adók!M111+temető!M111+rendezvények!M111+'téli közf.'!M111+hosszúi.közf.!M111+'út üzemelt.'!M111+közvilágítás!M111+zöldterület!M111+'város-község'!M111+könyvtár!M111+közművelődés!M111+gyermekjólét!M111+családtámogatás!M111+családseg.!M111+'Önkorm elsz.'!M111</f>
        <v>0</v>
      </c>
      <c r="N111" s="77">
        <f>igazgatás!N111+adók!N111+temető!N111+rendezvények!N111+'téli közf.'!N111+hosszúi.közf.!N111+'út üzemelt.'!N111+közvilágítás!N111+zöldterület!N111+'város-község'!N111+könyvtár!N111+közművelődés!N111+gyermekjólét!N111+családtámogatás!N111+családseg.!N111+'Önkorm elsz.'!N111</f>
        <v>0</v>
      </c>
      <c r="O111" s="153" t="str">
        <f t="shared" si="6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>
        <f>igazgatás!F112+adók!F112+temető!F112+rendezvények!F112+'téli közf.'!F112+hosszúi.közf.!F112+'út üzemelt.'!F112+közvilágítás!F112+zöldterület!F112+'város-község'!F112+könyvtár!F112+közművelődés!F112+gyermekjólét!F112+családtámogatás!F112+családseg.!F112+'Önkorm elsz.'!F112</f>
        <v>0</v>
      </c>
      <c r="G112" s="77">
        <f>igazgatás!G112+adók!G112+temető!G112+rendezvények!G112+'téli közf.'!G112+hosszúi.közf.!G112+'út üzemelt.'!G112+közvilágítás!G112+zöldterület!G112+'város-község'!G112+könyvtár!G112+közművelődés!G112+gyermekjólét!G112+családtámogatás!G112+családseg.!G112+'Önkorm elsz.'!G112</f>
        <v>0</v>
      </c>
      <c r="H112" s="77">
        <f>igazgatás!H112+adók!H112+temető!H112+rendezvények!H112+'téli közf.'!H112+hosszúi.közf.!H112+'út üzemelt.'!H112+közvilágítás!H112+zöldterület!H112+'város-község'!H112+könyvtár!H112+közművelődés!H112+gyermekjólét!H112+családtámogatás!H112+családseg.!H112+'Önkorm elsz.'!H112</f>
        <v>0</v>
      </c>
      <c r="I112" s="77">
        <f>igazgatás!I112+adók!I112+temető!I112+rendezvények!I112+'téli közf.'!I112+hosszúi.közf.!I112+'út üzemelt.'!I112+közvilágítás!I112+zöldterület!I112+'város-község'!I112+könyvtár!I112+közművelődés!I112+gyermekjólét!I112+családtámogatás!I112+családseg.!I112+'Önkorm elsz.'!I112</f>
        <v>0</v>
      </c>
      <c r="J112" s="153" t="str">
        <f t="shared" si="5"/>
        <v xml:space="preserve"> </v>
      </c>
      <c r="K112" s="77">
        <f>igazgatás!K112+adók!K112+temető!K112+rendezvények!K112+'téli közf.'!K112+hosszúi.közf.!K112+'út üzemelt.'!K112+közvilágítás!K112+zöldterület!K112+'város-község'!K112+könyvtár!K112+közművelődés!K112+gyermekjólét!K112+családtámogatás!K112+családseg.!K112+'Önkorm elsz.'!K112</f>
        <v>0</v>
      </c>
      <c r="L112" s="77">
        <f>igazgatás!L112+adók!L112+temető!L112+rendezvények!L112+'téli közf.'!L112+hosszúi.közf.!L112+'út üzemelt.'!L112+közvilágítás!L112+zöldterület!L112+'város-község'!L112+könyvtár!L112+közművelődés!L112+gyermekjólét!L112+családtámogatás!L112+családseg.!L112+'Önkorm elsz.'!L112</f>
        <v>0</v>
      </c>
      <c r="M112" s="77">
        <f>igazgatás!M112+adók!M112+temető!M112+rendezvények!M112+'téli közf.'!M112+hosszúi.közf.!M112+'út üzemelt.'!M112+közvilágítás!M112+zöldterület!M112+'város-község'!M112+könyvtár!M112+közművelődés!M112+gyermekjólét!M112+családtámogatás!M112+családseg.!M112+'Önkorm elsz.'!M112</f>
        <v>0</v>
      </c>
      <c r="N112" s="77">
        <f>igazgatás!N112+adók!N112+temető!N112+rendezvények!N112+'téli közf.'!N112+hosszúi.közf.!N112+'út üzemelt.'!N112+közvilágítás!N112+zöldterület!N112+'város-község'!N112+könyvtár!N112+közművelődés!N112+gyermekjólét!N112+családtámogatás!N112+családseg.!N112+'Önkorm elsz.'!N112</f>
        <v>0</v>
      </c>
      <c r="O112" s="153" t="str">
        <f t="shared" si="6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>
        <f>igazgatás!F113+adók!F113+temető!F113+rendezvények!F113+'téli közf.'!F113+hosszúi.közf.!F113+'út üzemelt.'!F113+közvilágítás!F113+zöldterület!F113+'város-község'!F113+könyvtár!F113+közművelődés!F113+gyermekjólét!F113+családtámogatás!F113+családseg.!F113+'Önkorm elsz.'!F113</f>
        <v>0</v>
      </c>
      <c r="G113" s="77">
        <f>igazgatás!G113+adók!G113+temető!G113+rendezvények!G113+'téli közf.'!G113+hosszúi.közf.!G113+'út üzemelt.'!G113+közvilágítás!G113+zöldterület!G113+'város-község'!G113+könyvtár!G113+közművelődés!G113+gyermekjólét!G113+családtámogatás!G113+családseg.!G113+'Önkorm elsz.'!G113</f>
        <v>0</v>
      </c>
      <c r="H113" s="77">
        <f>igazgatás!H113+adók!H113+temető!H113+rendezvények!H113+'téli közf.'!H113+hosszúi.közf.!H113+'út üzemelt.'!H113+közvilágítás!H113+zöldterület!H113+'város-község'!H113+könyvtár!H113+közművelődés!H113+gyermekjólét!H113+családtámogatás!H113+családseg.!H113+'Önkorm elsz.'!H113</f>
        <v>0</v>
      </c>
      <c r="I113" s="77">
        <f>igazgatás!I113+adók!I113+temető!I113+rendezvények!I113+'téli közf.'!I113+hosszúi.közf.!I113+'út üzemelt.'!I113+közvilágítás!I113+zöldterület!I113+'város-község'!I113+könyvtár!I113+közművelődés!I113+gyermekjólét!I113+családtámogatás!I113+családseg.!I113+'Önkorm elsz.'!I113</f>
        <v>0</v>
      </c>
      <c r="J113" s="153" t="str">
        <f t="shared" si="5"/>
        <v xml:space="preserve"> </v>
      </c>
      <c r="K113" s="77">
        <f>igazgatás!K113+adók!K113+temető!K113+rendezvények!K113+'téli közf.'!K113+hosszúi.közf.!K113+'út üzemelt.'!K113+közvilágítás!K113+zöldterület!K113+'város-község'!K113+könyvtár!K113+közművelődés!K113+gyermekjólét!K113+családtámogatás!K113+családseg.!K113+'Önkorm elsz.'!K113</f>
        <v>0</v>
      </c>
      <c r="L113" s="77">
        <f>igazgatás!L113+adók!L113+temető!L113+rendezvények!L113+'téli közf.'!L113+hosszúi.közf.!L113+'út üzemelt.'!L113+közvilágítás!L113+zöldterület!L113+'város-község'!L113+könyvtár!L113+közművelődés!L113+gyermekjólét!L113+családtámogatás!L113+családseg.!L113+'Önkorm elsz.'!L113</f>
        <v>0</v>
      </c>
      <c r="M113" s="77">
        <f>igazgatás!M113+adók!M113+temető!M113+rendezvények!M113+'téli közf.'!M113+hosszúi.közf.!M113+'út üzemelt.'!M113+közvilágítás!M113+zöldterület!M113+'város-község'!M113+könyvtár!M113+közművelődés!M113+gyermekjólét!M113+családtámogatás!M113+családseg.!M113+'Önkorm elsz.'!M113</f>
        <v>0</v>
      </c>
      <c r="N113" s="77">
        <f>igazgatás!N113+adók!N113+temető!N113+rendezvények!N113+'téli közf.'!N113+hosszúi.közf.!N113+'út üzemelt.'!N113+közvilágítás!N113+zöldterület!N113+'város-község'!N113+könyvtár!N113+közművelődés!N113+gyermekjólét!N113+családtámogatás!N113+családseg.!N113+'Önkorm elsz.'!N113</f>
        <v>0</v>
      </c>
      <c r="O113" s="153" t="str">
        <f t="shared" si="6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>
        <f>igazgatás!F114+adók!F114+temető!F114+rendezvények!F114+'téli közf.'!F114+hosszúi.közf.!F114+'út üzemelt.'!F114+közvilágítás!F114+zöldterület!F114+'város-község'!F114+könyvtár!F114+közművelődés!F114+gyermekjólét!F114+családtámogatás!F114+családseg.!F114+'Önkorm elsz.'!F114</f>
        <v>0</v>
      </c>
      <c r="G114" s="77">
        <f>igazgatás!G114+adók!G114+temető!G114+rendezvények!G114+'téli közf.'!G114+hosszúi.közf.!G114+'út üzemelt.'!G114+közvilágítás!G114+zöldterület!G114+'város-község'!G114+könyvtár!G114+közművelődés!G114+gyermekjólét!G114+családtámogatás!G114+családseg.!G114+'Önkorm elsz.'!G114</f>
        <v>0</v>
      </c>
      <c r="H114" s="77">
        <f>igazgatás!H114+adók!H114+temető!H114+rendezvények!H114+'téli közf.'!H114+hosszúi.közf.!H114+'út üzemelt.'!H114+közvilágítás!H114+zöldterület!H114+'város-község'!H114+könyvtár!H114+közművelődés!H114+gyermekjólét!H114+családtámogatás!H114+családseg.!H114+'Önkorm elsz.'!H114</f>
        <v>0</v>
      </c>
      <c r="I114" s="77">
        <f>igazgatás!I114+adók!I114+temető!I114+rendezvények!I114+'téli közf.'!I114+hosszúi.közf.!I114+'út üzemelt.'!I114+közvilágítás!I114+zöldterület!I114+'város-község'!I114+könyvtár!I114+közművelődés!I114+gyermekjólét!I114+családtámogatás!I114+családseg.!I114+'Önkorm elsz.'!I114</f>
        <v>0</v>
      </c>
      <c r="J114" s="153" t="str">
        <f t="shared" si="5"/>
        <v xml:space="preserve"> </v>
      </c>
      <c r="K114" s="77">
        <f>igazgatás!K114+adók!K114+temető!K114+rendezvények!K114+'téli közf.'!K114+hosszúi.közf.!K114+'út üzemelt.'!K114+közvilágítás!K114+zöldterület!K114+'város-község'!K114+könyvtár!K114+közművelődés!K114+gyermekjólét!K114+családtámogatás!K114+családseg.!K114+'Önkorm elsz.'!K114</f>
        <v>0</v>
      </c>
      <c r="L114" s="77">
        <f>igazgatás!L114+adók!L114+temető!L114+rendezvények!L114+'téli közf.'!L114+hosszúi.közf.!L114+'út üzemelt.'!L114+közvilágítás!L114+zöldterület!L114+'város-község'!L114+könyvtár!L114+közművelődés!L114+gyermekjólét!L114+családtámogatás!L114+családseg.!L114+'Önkorm elsz.'!L114</f>
        <v>0</v>
      </c>
      <c r="M114" s="77">
        <f>igazgatás!M114+adók!M114+temető!M114+rendezvények!M114+'téli közf.'!M114+hosszúi.közf.!M114+'út üzemelt.'!M114+közvilágítás!M114+zöldterület!M114+'város-község'!M114+könyvtár!M114+közművelődés!M114+gyermekjólét!M114+családtámogatás!M114+családseg.!M114+'Önkorm elsz.'!M114</f>
        <v>0</v>
      </c>
      <c r="N114" s="77">
        <f>igazgatás!N114+adók!N114+temető!N114+rendezvények!N114+'téli közf.'!N114+hosszúi.közf.!N114+'út üzemelt.'!N114+közvilágítás!N114+zöldterület!N114+'város-község'!N114+könyvtár!N114+közművelődés!N114+gyermekjólét!N114+családtámogatás!N114+családseg.!N114+'Önkorm elsz.'!N114</f>
        <v>0</v>
      </c>
      <c r="O114" s="153" t="str">
        <f t="shared" si="6"/>
        <v xml:space="preserve"> </v>
      </c>
    </row>
    <row r="115" spans="1:15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igazgatás!F115+adók!F115+temető!F115+rendezvények!F115+'téli közf.'!F115+hosszúi.közf.!F115+'út üzemelt.'!F115+közvilágítás!F115+zöldterület!F115+'város-község'!F115+könyvtár!F115+közművelődés!F115+gyermekjólét!F115+családtámogatás!F115+családseg.!F115+'Önkorm elsz.'!F115</f>
        <v>1100</v>
      </c>
      <c r="G115" s="77">
        <f>igazgatás!G115+adók!G115+temető!G115+rendezvények!G115+'téli közf.'!G115+hosszúi.közf.!G115+'út üzemelt.'!G115+közvilágítás!G115+zöldterület!G115+'város-község'!G115+könyvtár!G115+közművelődés!G115+gyermekjólét!G115+családtámogatás!G115+családseg.!G115+'Önkorm elsz.'!G115</f>
        <v>442</v>
      </c>
      <c r="H115" s="77">
        <f>igazgatás!H115+adók!H115+temető!H115+rendezvények!H115+'téli közf.'!H115+hosszúi.közf.!H115+'út üzemelt.'!H115+közvilágítás!H115+zöldterület!H115+'város-község'!H115+könyvtár!H115+közművelődés!H115+gyermekjólét!H115+családtámogatás!H115+családseg.!H115+'Önkorm elsz.'!H115</f>
        <v>1542</v>
      </c>
      <c r="I115" s="77">
        <f>igazgatás!I115+adók!I115+temető!I115+rendezvények!I115+'téli közf.'!I115+hosszúi.közf.!I115+'út üzemelt.'!I115+közvilágítás!I115+zöldterület!I115+'város-község'!I115+könyvtár!I115+közművelődés!I115+gyermekjólét!I115+családtámogatás!I115+családseg.!I115+'Önkorm elsz.'!I115</f>
        <v>1507</v>
      </c>
      <c r="J115" s="153">
        <f t="shared" si="5"/>
        <v>0.97730220492866404</v>
      </c>
      <c r="K115" s="77">
        <f>igazgatás!K115+adók!K115+temető!K115+rendezvények!K115+'téli közf.'!K115+hosszúi.közf.!K115+'út üzemelt.'!K115+közvilágítás!K115+zöldterület!K115+'város-község'!K115+könyvtár!K115+közművelődés!K115+gyermekjólét!K115+családtámogatás!K115+családseg.!K115+'Önkorm elsz.'!K115</f>
        <v>1513</v>
      </c>
      <c r="L115" s="77">
        <f>igazgatás!L115+adók!L115+temető!L115+rendezvények!L115+'téli közf.'!L115+hosszúi.közf.!L115+'út üzemelt.'!L115+közvilágítás!L115+zöldterület!L115+'város-község'!L115+könyvtár!L115+közművelődés!L115+gyermekjólét!L115+családtámogatás!L115+családseg.!L115+'Önkorm elsz.'!L115</f>
        <v>267</v>
      </c>
      <c r="M115" s="77">
        <f>igazgatás!M115+adók!M115+temető!M115+rendezvények!M115+'téli közf.'!M115+hosszúi.közf.!M115+'út üzemelt.'!M115+közvilágítás!M115+zöldterület!M115+'város-község'!M115+könyvtár!M115+közművelődés!M115+gyermekjólét!M115+családtámogatás!M115+családseg.!M115+'Önkorm elsz.'!M115</f>
        <v>1780</v>
      </c>
      <c r="N115" s="77">
        <f>igazgatás!N115+adók!N115+temető!N115+rendezvények!N115+'téli közf.'!N115+hosszúi.közf.!N115+'út üzemelt.'!N115+közvilágítás!N115+zöldterület!N115+'város-község'!N115+könyvtár!N115+közművelődés!N115+gyermekjólét!N115+családtámogatás!N115+családseg.!N115+'Önkorm elsz.'!N115</f>
        <v>1780</v>
      </c>
      <c r="O115" s="153">
        <f t="shared" si="6"/>
        <v>1</v>
      </c>
    </row>
    <row r="116" spans="1:15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7">
        <f>igazgatás!F116+adók!F116+temető!F116+rendezvények!F116+'téli közf.'!F116+hosszúi.közf.!F116+'út üzemelt.'!F116+közvilágítás!F116+zöldterület!F116+'város-község'!F116+könyvtár!F116+közművelődés!F116+gyermekjólét!F116+családtámogatás!F116+családseg.!F116+'Önkorm elsz.'!F116</f>
        <v>0</v>
      </c>
      <c r="G116" s="77">
        <f>igazgatás!G116+adók!G116+temető!G116+rendezvények!G116+'téli közf.'!G116+hosszúi.közf.!G116+'út üzemelt.'!G116+közvilágítás!G116+zöldterület!G116+'város-község'!G116+könyvtár!G116+közművelődés!G116+gyermekjólét!G116+családtámogatás!G116+családseg.!G116+'Önkorm elsz.'!G116</f>
        <v>4</v>
      </c>
      <c r="H116" s="77">
        <f>igazgatás!H116+adók!H116+temető!H116+rendezvények!H116+'téli közf.'!H116+hosszúi.közf.!H116+'út üzemelt.'!H116+közvilágítás!H116+zöldterület!H116+'város-község'!H116+könyvtár!H116+közművelődés!H116+gyermekjólét!H116+családtámogatás!H116+családseg.!H116+'Önkorm elsz.'!H116</f>
        <v>4</v>
      </c>
      <c r="I116" s="77">
        <f>igazgatás!I116+adók!I116+temető!I116+rendezvények!I116+'téli közf.'!I116+hosszúi.közf.!I116+'út üzemelt.'!I116+közvilágítás!I116+zöldterület!I116+'város-község'!I116+könyvtár!I116+közművelődés!I116+gyermekjólét!I116+családtámogatás!I116+családseg.!I116+'Önkorm elsz.'!I116</f>
        <v>0</v>
      </c>
      <c r="J116" s="153">
        <f t="shared" si="5"/>
        <v>0</v>
      </c>
      <c r="K116" s="77">
        <f>igazgatás!K116+adók!K116+temető!K116+rendezvények!K116+'téli közf.'!K116+hosszúi.közf.!K116+'út üzemelt.'!K116+közvilágítás!K116+zöldterület!K116+'város-község'!K116+könyvtár!K116+közművelődés!K116+gyermekjólét!K116+családtámogatás!K116+családseg.!K116+'Önkorm elsz.'!K116</f>
        <v>0</v>
      </c>
      <c r="L116" s="77">
        <f>igazgatás!L116+adók!L116+temető!L116+rendezvények!L116+'téli közf.'!L116+hosszúi.közf.!L116+'út üzemelt.'!L116+közvilágítás!L116+zöldterület!L116+'város-község'!L116+könyvtár!L116+közművelődés!L116+gyermekjólét!L116+családtámogatás!L116+családseg.!L116+'Önkorm elsz.'!L116</f>
        <v>0</v>
      </c>
      <c r="M116" s="77">
        <f>igazgatás!M116+adók!M116+temető!M116+rendezvények!M116+'téli közf.'!M116+hosszúi.közf.!M116+'út üzemelt.'!M116+közvilágítás!M116+zöldterület!M116+'város-község'!M116+könyvtár!M116+közművelődés!M116+gyermekjólét!M116+családtámogatás!M116+családseg.!M116+'Önkorm elsz.'!M116</f>
        <v>0</v>
      </c>
      <c r="N116" s="77">
        <f>igazgatás!N116+adók!N116+temető!N116+rendezvények!N116+'téli közf.'!N116+hosszúi.közf.!N116+'út üzemelt.'!N116+közvilágítás!N116+zöldterület!N116+'város-község'!N116+könyvtár!N116+közművelődés!N116+gyermekjólét!N116+családtámogatás!N116+családseg.!N116+'Önkorm elsz.'!N116</f>
        <v>0</v>
      </c>
      <c r="O116" s="153" t="str">
        <f t="shared" si="6"/>
        <v xml:space="preserve"> </v>
      </c>
    </row>
    <row r="117" spans="1:15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7">
        <f>igazgatás!F117+adók!F117+temető!F117+rendezvények!F117+'téli közf.'!F117+hosszúi.közf.!F117+'út üzemelt.'!F117+közvilágítás!F117+zöldterület!F117+'város-község'!F117+könyvtár!F117+közművelődés!F117+gyermekjólét!F117+családtámogatás!F117+családseg.!F117+'Önkorm elsz.'!F117</f>
        <v>0</v>
      </c>
      <c r="G117" s="77">
        <f>igazgatás!G117+adók!G117+temető!G117+rendezvények!G117+'téli közf.'!G117+hosszúi.közf.!G117+'út üzemelt.'!G117+közvilágítás!G117+zöldterület!G117+'város-község'!G117+könyvtár!G117+közművelődés!G117+gyermekjólét!G117+családtámogatás!G117+családseg.!G117+'Önkorm elsz.'!G117</f>
        <v>0</v>
      </c>
      <c r="H117" s="77">
        <f>igazgatás!H117+adók!H117+temető!H117+rendezvények!H117+'téli közf.'!H117+hosszúi.közf.!H117+'út üzemelt.'!H117+közvilágítás!H117+zöldterület!H117+'város-község'!H117+könyvtár!H117+közművelődés!H117+gyermekjólét!H117+családtámogatás!H117+családseg.!H117+'Önkorm elsz.'!H117</f>
        <v>0</v>
      </c>
      <c r="I117" s="77">
        <f>igazgatás!I117+adók!I117+temető!I117+rendezvények!I117+'téli közf.'!I117+hosszúi.közf.!I117+'út üzemelt.'!I117+közvilágítás!I117+zöldterület!I117+'város-község'!I117+könyvtár!I117+közművelődés!I117+gyermekjólét!I117+családtámogatás!I117+családseg.!I117+'Önkorm elsz.'!I117</f>
        <v>0</v>
      </c>
      <c r="J117" s="153" t="str">
        <f t="shared" si="5"/>
        <v xml:space="preserve"> </v>
      </c>
      <c r="K117" s="77">
        <f>igazgatás!K117+adók!K117+temető!K117+rendezvények!K117+'téli közf.'!K117+hosszúi.közf.!K117+'út üzemelt.'!K117+közvilágítás!K117+zöldterület!K117+'város-község'!K117+könyvtár!K117+közművelődés!K117+gyermekjólét!K117+családtámogatás!K117+családseg.!K117+'Önkorm elsz.'!K117</f>
        <v>0</v>
      </c>
      <c r="L117" s="77">
        <f>igazgatás!L117+adók!L117+temető!L117+rendezvények!L117+'téli közf.'!L117+hosszúi.közf.!L117+'út üzemelt.'!L117+közvilágítás!L117+zöldterület!L117+'város-község'!L117+könyvtár!L117+közművelődés!L117+gyermekjólét!L117+családtámogatás!L117+családseg.!L117+'Önkorm elsz.'!L117</f>
        <v>0</v>
      </c>
      <c r="M117" s="77">
        <f>igazgatás!M117+adók!M117+temető!M117+rendezvények!M117+'téli közf.'!M117+hosszúi.közf.!M117+'út üzemelt.'!M117+közvilágítás!M117+zöldterület!M117+'város-község'!M117+könyvtár!M117+közművelődés!M117+gyermekjólét!M117+családtámogatás!M117+családseg.!M117+'Önkorm elsz.'!M117</f>
        <v>0</v>
      </c>
      <c r="N117" s="77">
        <f>igazgatás!N117+adók!N117+temető!N117+rendezvények!N117+'téli közf.'!N117+hosszúi.közf.!N117+'út üzemelt.'!N117+közvilágítás!N117+zöldterület!N117+'város-község'!N117+könyvtár!N117+közművelődés!N117+gyermekjólét!N117+családtámogatás!N117+családseg.!N117+'Önkorm elsz.'!N117</f>
        <v>0</v>
      </c>
      <c r="O117" s="153" t="str">
        <f t="shared" si="6"/>
        <v xml:space="preserve"> </v>
      </c>
    </row>
    <row r="118" spans="1:15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7">
        <f>igazgatás!F118+adók!F118+temető!F118+rendezvények!F118+'téli közf.'!F118+hosszúi.közf.!F118+'út üzemelt.'!F118+közvilágítás!F118+zöldterület!F118+'város-község'!F118+könyvtár!F118+közművelődés!F118+gyermekjólét!F118+családtámogatás!F118+családseg.!F118+'Önkorm elsz.'!F118</f>
        <v>1000</v>
      </c>
      <c r="G118" s="77">
        <f>igazgatás!G118+adók!G118+temető!G118+rendezvények!G118+'téli közf.'!G118+hosszúi.közf.!G118+'út üzemelt.'!G118+közvilágítás!G118+zöldterület!G118+'város-község'!G118+könyvtár!G118+közművelődés!G118+gyermekjólét!G118+családtámogatás!G118+családseg.!G118+'Önkorm elsz.'!G118</f>
        <v>172</v>
      </c>
      <c r="H118" s="77">
        <f>igazgatás!H118+adók!H118+temető!H118+rendezvények!H118+'téli közf.'!H118+hosszúi.közf.!H118+'út üzemelt.'!H118+közvilágítás!H118+zöldterület!H118+'város-község'!H118+könyvtár!H118+közművelődés!H118+gyermekjólét!H118+családtámogatás!H118+családseg.!H118+'Önkorm elsz.'!H118</f>
        <v>1172</v>
      </c>
      <c r="I118" s="77">
        <f>igazgatás!I118+adók!I118+temető!I118+rendezvények!I118+'téli közf.'!I118+hosszúi.közf.!I118+'út üzemelt.'!I118+közvilágítás!I118+zöldterület!I118+'város-község'!I118+könyvtár!I118+közművelődés!I118+gyermekjólét!I118+családtámogatás!I118+családseg.!I118+'Önkorm elsz.'!I118</f>
        <v>1172</v>
      </c>
      <c r="J118" s="153">
        <f t="shared" si="5"/>
        <v>1</v>
      </c>
      <c r="K118" s="77">
        <f>igazgatás!K118+adók!K118+temető!K118+rendezvények!K118+'téli közf.'!K118+hosszúi.közf.!K118+'út üzemelt.'!K118+közvilágítás!K118+zöldterület!K118+'város-község'!K118+könyvtár!K118+közművelődés!K118+gyermekjólét!K118+családtámogatás!K118+családseg.!K118+'Önkorm elsz.'!K118</f>
        <v>1000</v>
      </c>
      <c r="L118" s="77">
        <f>igazgatás!L118+adók!L118+temető!L118+rendezvények!L118+'téli közf.'!L118+hosszúi.közf.!L118+'út üzemelt.'!L118+közvilágítás!L118+zöldterület!L118+'város-község'!L118+könyvtár!L118+közművelődés!L118+gyermekjólét!L118+családtámogatás!L118+családseg.!L118+'Önkorm elsz.'!L118</f>
        <v>131</v>
      </c>
      <c r="M118" s="77">
        <f>igazgatás!M118+adók!M118+temető!M118+rendezvények!M118+'téli közf.'!M118+hosszúi.közf.!M118+'út üzemelt.'!M118+közvilágítás!M118+zöldterület!M118+'város-község'!M118+könyvtár!M118+közművelődés!M118+gyermekjólét!M118+családtámogatás!M118+családseg.!M118+'Önkorm elsz.'!M118</f>
        <v>1131</v>
      </c>
      <c r="N118" s="77">
        <f>igazgatás!N118+adók!N118+temető!N118+rendezvények!N118+'téli közf.'!N118+hosszúi.közf.!N118+'út üzemelt.'!N118+közvilágítás!N118+zöldterület!N118+'város-község'!N118+könyvtár!N118+közművelődés!N118+gyermekjólét!N118+családtámogatás!N118+családseg.!N118+'Önkorm elsz.'!N118</f>
        <v>1131</v>
      </c>
      <c r="O118" s="153">
        <f t="shared" si="6"/>
        <v>1</v>
      </c>
    </row>
    <row r="119" spans="1:15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7">
        <f>igazgatás!F119+adók!F119+temető!F119+rendezvények!F119+'téli közf.'!F119+hosszúi.közf.!F119+'út üzemelt.'!F119+közvilágítás!F119+zöldterület!F119+'város-község'!F119+könyvtár!F119+közművelődés!F119+gyermekjólét!F119+családtámogatás!F119+családseg.!F119+'Önkorm elsz.'!F119</f>
        <v>100</v>
      </c>
      <c r="G119" s="77">
        <f>igazgatás!G119+adók!G119+temető!G119+rendezvények!G119+'téli közf.'!G119+hosszúi.közf.!G119+'út üzemelt.'!G119+közvilágítás!G119+zöldterület!G119+'város-község'!G119+könyvtár!G119+közművelődés!G119+gyermekjólét!G119+családtámogatás!G119+családseg.!G119+'Önkorm elsz.'!G119</f>
        <v>266</v>
      </c>
      <c r="H119" s="77">
        <f>igazgatás!H119+adók!H119+temető!H119+rendezvények!H119+'téli közf.'!H119+hosszúi.közf.!H119+'út üzemelt.'!H119+közvilágítás!H119+zöldterület!H119+'város-község'!H119+könyvtár!H119+közművelődés!H119+gyermekjólét!H119+családtámogatás!H119+családseg.!H119+'Önkorm elsz.'!H119</f>
        <v>366</v>
      </c>
      <c r="I119" s="77">
        <f>igazgatás!I119+adók!I119+temető!I119+rendezvények!I119+'téli közf.'!I119+hosszúi.közf.!I119+'út üzemelt.'!I119+közvilágítás!I119+zöldterület!I119+'város-község'!I119+könyvtár!I119+közművelődés!I119+gyermekjólét!I119+családtámogatás!I119+családseg.!I119+'Önkorm elsz.'!I119</f>
        <v>335</v>
      </c>
      <c r="J119" s="153">
        <f t="shared" si="5"/>
        <v>0.91530054644808745</v>
      </c>
      <c r="K119" s="77">
        <f>igazgatás!K119+adók!K119+temető!K119+rendezvények!K119+'téli közf.'!K119+hosszúi.közf.!K119+'út üzemelt.'!K119+közvilágítás!K119+zöldterület!K119+'város-község'!K119+könyvtár!K119+közművelődés!K119+gyermekjólét!K119+családtámogatás!K119+családseg.!K119+'Önkorm elsz.'!K119</f>
        <v>513</v>
      </c>
      <c r="L119" s="77">
        <f>igazgatás!L119+adók!L119+temető!L119+rendezvények!L119+'téli közf.'!L119+hosszúi.közf.!L119+'út üzemelt.'!L119+közvilágítás!L119+zöldterület!L119+'város-község'!L119+könyvtár!L119+közművelődés!L119+gyermekjólét!L119+családtámogatás!L119+családseg.!L119+'Önkorm elsz.'!L119</f>
        <v>136</v>
      </c>
      <c r="M119" s="77">
        <f>igazgatás!M119+adók!M119+temető!M119+rendezvények!M119+'téli közf.'!M119+hosszúi.közf.!M119+'út üzemelt.'!M119+közvilágítás!M119+zöldterület!M119+'város-község'!M119+könyvtár!M119+közművelődés!M119+gyermekjólét!M119+családtámogatás!M119+családseg.!M119+'Önkorm elsz.'!M119</f>
        <v>649</v>
      </c>
      <c r="N119" s="77">
        <f>igazgatás!N119+adók!N119+temető!N119+rendezvények!N119+'téli közf.'!N119+hosszúi.közf.!N119+'út üzemelt.'!N119+közvilágítás!N119+zöldterület!N119+'város-község'!N119+könyvtár!N119+közművelődés!N119+gyermekjólét!N119+családtámogatás!N119+családseg.!N119+'Önkorm elsz.'!N119</f>
        <v>649</v>
      </c>
      <c r="O119" s="153">
        <f t="shared" si="6"/>
        <v>1</v>
      </c>
    </row>
    <row r="120" spans="1:15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7">
        <f>igazgatás!F120+adók!F120+temető!F120+rendezvények!F120+'téli közf.'!F120+hosszúi.közf.!F120+'út üzemelt.'!F120+közvilágítás!F120+zöldterület!F120+'város-község'!F120+könyvtár!F120+közművelődés!F120+gyermekjólét!F120+családtámogatás!F120+családseg.!F120+'Önkorm elsz.'!F120</f>
        <v>0</v>
      </c>
      <c r="G120" s="77">
        <f>igazgatás!G120+adók!G120+temető!G120+rendezvények!G120+'téli közf.'!G120+hosszúi.közf.!G120+'út üzemelt.'!G120+közvilágítás!G120+zöldterület!G120+'város-község'!G120+könyvtár!G120+közművelődés!G120+gyermekjólét!G120+családtámogatás!G120+családseg.!G120+'Önkorm elsz.'!G120</f>
        <v>0</v>
      </c>
      <c r="H120" s="77">
        <f>igazgatás!H120+adók!H120+temető!H120+rendezvények!H120+'téli közf.'!H120+hosszúi.közf.!H120+'út üzemelt.'!H120+közvilágítás!H120+zöldterület!H120+'város-község'!H120+könyvtár!H120+közművelődés!H120+gyermekjólét!H120+családtámogatás!H120+családseg.!H120+'Önkorm elsz.'!H120</f>
        <v>0</v>
      </c>
      <c r="I120" s="77">
        <f>igazgatás!I120+adók!I120+temető!I120+rendezvények!I120+'téli közf.'!I120+hosszúi.közf.!I120+'út üzemelt.'!I120+közvilágítás!I120+zöldterület!I120+'város-község'!I120+könyvtár!I120+közművelődés!I120+gyermekjólét!I120+családtámogatás!I120+családseg.!I120+'Önkorm elsz.'!I120</f>
        <v>0</v>
      </c>
      <c r="J120" s="153" t="str">
        <f t="shared" si="5"/>
        <v xml:space="preserve"> </v>
      </c>
      <c r="K120" s="77">
        <f>igazgatás!K120+adók!K120+temető!K120+rendezvények!K120+'téli közf.'!K120+hosszúi.közf.!K120+'út üzemelt.'!K120+közvilágítás!K120+zöldterület!K120+'város-község'!K120+könyvtár!K120+közművelődés!K120+gyermekjólét!K120+családtámogatás!K120+családseg.!K120+'Önkorm elsz.'!K120</f>
        <v>0</v>
      </c>
      <c r="L120" s="77">
        <f>igazgatás!L120+adók!L120+temető!L120+rendezvények!L120+'téli közf.'!L120+hosszúi.közf.!L120+'út üzemelt.'!L120+közvilágítás!L120+zöldterület!L120+'város-község'!L120+könyvtár!L120+közművelődés!L120+gyermekjólét!L120+családtámogatás!L120+családseg.!L120+'Önkorm elsz.'!L120</f>
        <v>0</v>
      </c>
      <c r="M120" s="77">
        <f>igazgatás!M120+adók!M120+temető!M120+rendezvények!M120+'téli közf.'!M120+hosszúi.közf.!M120+'út üzemelt.'!M120+közvilágítás!M120+zöldterület!M120+'város-község'!M120+könyvtár!M120+közművelődés!M120+gyermekjólét!M120+családtámogatás!M120+családseg.!M120+'Önkorm elsz.'!M120</f>
        <v>0</v>
      </c>
      <c r="N120" s="77">
        <f>igazgatás!N120+adók!N120+temető!N120+rendezvények!N120+'téli közf.'!N120+hosszúi.közf.!N120+'út üzemelt.'!N120+közvilágítás!N120+zöldterület!N120+'város-község'!N120+könyvtár!N120+közművelődés!N120+gyermekjólét!N120+családtámogatás!N120+családseg.!N120+'Önkorm elsz.'!N120</f>
        <v>0</v>
      </c>
      <c r="O120" s="153" t="str">
        <f t="shared" si="6"/>
        <v xml:space="preserve"> </v>
      </c>
    </row>
    <row r="121" spans="1:15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7">
        <f>igazgatás!F121+adók!F121+temető!F121+rendezvények!F121+'téli közf.'!F121+hosszúi.közf.!F121+'út üzemelt.'!F121+közvilágítás!F121+zöldterület!F121+'város-község'!F121+könyvtár!F121+közművelődés!F121+gyermekjólét!F121+családtámogatás!F121+családseg.!F121+'Önkorm elsz.'!F121</f>
        <v>0</v>
      </c>
      <c r="G121" s="77">
        <f>igazgatás!G121+adók!G121+temető!G121+rendezvények!G121+'téli közf.'!G121+hosszúi.közf.!G121+'út üzemelt.'!G121+közvilágítás!G121+zöldterület!G121+'város-község'!G121+könyvtár!G121+közművelődés!G121+gyermekjólét!G121+családtámogatás!G121+családseg.!G121+'Önkorm elsz.'!G121</f>
        <v>0</v>
      </c>
      <c r="H121" s="77">
        <f>igazgatás!H121+adók!H121+temető!H121+rendezvények!H121+'téli közf.'!H121+hosszúi.közf.!H121+'út üzemelt.'!H121+közvilágítás!H121+zöldterület!H121+'város-község'!H121+könyvtár!H121+közművelődés!H121+gyermekjólét!H121+családtámogatás!H121+családseg.!H121+'Önkorm elsz.'!H121</f>
        <v>0</v>
      </c>
      <c r="I121" s="77">
        <f>igazgatás!I121+adók!I121+temető!I121+rendezvények!I121+'téli közf.'!I121+hosszúi.közf.!I121+'út üzemelt.'!I121+közvilágítás!I121+zöldterület!I121+'város-község'!I121+könyvtár!I121+közművelődés!I121+gyermekjólét!I121+családtámogatás!I121+családseg.!I121+'Önkorm elsz.'!I121</f>
        <v>0</v>
      </c>
      <c r="J121" s="153" t="str">
        <f t="shared" si="5"/>
        <v xml:space="preserve"> </v>
      </c>
      <c r="K121" s="77">
        <f>igazgatás!K121+adók!K121+temető!K121+rendezvények!K121+'téli közf.'!K121+hosszúi.közf.!K121+'út üzemelt.'!K121+közvilágítás!K121+zöldterület!K121+'város-község'!K121+könyvtár!K121+közművelődés!K121+gyermekjólét!K121+családtámogatás!K121+családseg.!K121+'Önkorm elsz.'!K121</f>
        <v>0</v>
      </c>
      <c r="L121" s="77">
        <f>igazgatás!L121+adók!L121+temető!L121+rendezvények!L121+'téli közf.'!L121+hosszúi.közf.!L121+'út üzemelt.'!L121+közvilágítás!L121+zöldterület!L121+'város-község'!L121+könyvtár!L121+közművelődés!L121+gyermekjólét!L121+családtámogatás!L121+családseg.!L121+'Önkorm elsz.'!L121</f>
        <v>0</v>
      </c>
      <c r="M121" s="77">
        <f>igazgatás!M121+adók!M121+temető!M121+rendezvények!M121+'téli közf.'!M121+hosszúi.közf.!M121+'út üzemelt.'!M121+közvilágítás!M121+zöldterület!M121+'város-község'!M121+könyvtár!M121+közművelődés!M121+gyermekjólét!M121+családtámogatás!M121+családseg.!M121+'Önkorm elsz.'!M121</f>
        <v>0</v>
      </c>
      <c r="N121" s="77">
        <f>igazgatás!N121+adók!N121+temető!N121+rendezvények!N121+'téli közf.'!N121+hosszúi.közf.!N121+'út üzemelt.'!N121+közvilágítás!N121+zöldterület!N121+'város-község'!N121+könyvtár!N121+közművelődés!N121+gyermekjólét!N121+családtámogatás!N121+családseg.!N121+'Önkorm elsz.'!N121</f>
        <v>0</v>
      </c>
      <c r="O121" s="153" t="str">
        <f t="shared" si="6"/>
        <v xml:space="preserve"> </v>
      </c>
    </row>
    <row r="122" spans="1:15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7">
        <f>igazgatás!F122+adók!F122+temető!F122+rendezvények!F122+'téli közf.'!F122+hosszúi.közf.!F122+'út üzemelt.'!F122+közvilágítás!F122+zöldterület!F122+'város-község'!F122+könyvtár!F122+közművelődés!F122+gyermekjólét!F122+családtámogatás!F122+családseg.!F122+'Önkorm elsz.'!F122</f>
        <v>0</v>
      </c>
      <c r="G122" s="77">
        <f>igazgatás!G122+adók!G122+temető!G122+rendezvények!G122+'téli közf.'!G122+hosszúi.közf.!G122+'út üzemelt.'!G122+közvilágítás!G122+zöldterület!G122+'város-község'!G122+könyvtár!G122+közművelődés!G122+gyermekjólét!G122+családtámogatás!G122+családseg.!G122+'Önkorm elsz.'!G122</f>
        <v>0</v>
      </c>
      <c r="H122" s="77">
        <f>igazgatás!H122+adók!H122+temető!H122+rendezvények!H122+'téli közf.'!H122+hosszúi.közf.!H122+'út üzemelt.'!H122+közvilágítás!H122+zöldterület!H122+'város-község'!H122+könyvtár!H122+közművelődés!H122+gyermekjólét!H122+családtámogatás!H122+családseg.!H122+'Önkorm elsz.'!H122</f>
        <v>0</v>
      </c>
      <c r="I122" s="77">
        <f>igazgatás!I122+adók!I122+temető!I122+rendezvények!I122+'téli közf.'!I122+hosszúi.közf.!I122+'út üzemelt.'!I122+közvilágítás!I122+zöldterület!I122+'város-község'!I122+könyvtár!I122+közművelődés!I122+gyermekjólét!I122+családtámogatás!I122+családseg.!I122+'Önkorm elsz.'!I122</f>
        <v>0</v>
      </c>
      <c r="J122" s="153" t="str">
        <f t="shared" si="5"/>
        <v xml:space="preserve"> </v>
      </c>
      <c r="K122" s="77">
        <f>igazgatás!K122+adók!K122+temető!K122+rendezvények!K122+'téli közf.'!K122+hosszúi.közf.!K122+'út üzemelt.'!K122+közvilágítás!K122+zöldterület!K122+'város-község'!K122+könyvtár!K122+közművelődés!K122+gyermekjólét!K122+családtámogatás!K122+családseg.!K122+'Önkorm elsz.'!K122</f>
        <v>0</v>
      </c>
      <c r="L122" s="77">
        <f>igazgatás!L122+adók!L122+temető!L122+rendezvények!L122+'téli közf.'!L122+hosszúi.közf.!L122+'út üzemelt.'!L122+közvilágítás!L122+zöldterület!L122+'város-község'!L122+könyvtár!L122+közművelődés!L122+gyermekjólét!L122+családtámogatás!L122+családseg.!L122+'Önkorm elsz.'!L122</f>
        <v>0</v>
      </c>
      <c r="M122" s="77">
        <f>igazgatás!M122+adók!M122+temető!M122+rendezvények!M122+'téli közf.'!M122+hosszúi.közf.!M122+'út üzemelt.'!M122+közvilágítás!M122+zöldterület!M122+'város-község'!M122+könyvtár!M122+közművelődés!M122+gyermekjólét!M122+családtámogatás!M122+családseg.!M122+'Önkorm elsz.'!M122</f>
        <v>0</v>
      </c>
      <c r="N122" s="77">
        <f>igazgatás!N122+adók!N122+temető!N122+rendezvények!N122+'téli közf.'!N122+hosszúi.közf.!N122+'út üzemelt.'!N122+közvilágítás!N122+zöldterület!N122+'város-község'!N122+könyvtár!N122+közművelődés!N122+gyermekjólét!N122+családtámogatás!N122+családseg.!N122+'Önkorm elsz.'!N122</f>
        <v>0</v>
      </c>
      <c r="O122" s="153" t="str">
        <f t="shared" si="6"/>
        <v xml:space="preserve"> </v>
      </c>
    </row>
    <row r="123" spans="1:15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7">
        <f>igazgatás!F123+adók!F123+temető!F123+rendezvények!F123+'téli közf.'!F123+hosszúi.közf.!F123+'út üzemelt.'!F123+közvilágítás!F123+zöldterület!F123+'város-község'!F123+könyvtár!F123+közművelődés!F123+gyermekjólét!F123+családtámogatás!F123+családseg.!F123+'Önkorm elsz.'!F123</f>
        <v>0</v>
      </c>
      <c r="G123" s="77">
        <f>igazgatás!G123+adók!G123+temető!G123+rendezvények!G123+'téli közf.'!G123+hosszúi.közf.!G123+'út üzemelt.'!G123+közvilágítás!G123+zöldterület!G123+'város-község'!G123+könyvtár!G123+közművelődés!G123+gyermekjólét!G123+családtámogatás!G123+családseg.!G123+'Önkorm elsz.'!G123</f>
        <v>0</v>
      </c>
      <c r="H123" s="77">
        <f>igazgatás!H123+adók!H123+temető!H123+rendezvények!H123+'téli közf.'!H123+hosszúi.közf.!H123+'út üzemelt.'!H123+közvilágítás!H123+zöldterület!H123+'város-község'!H123+könyvtár!H123+közművelődés!H123+gyermekjólét!H123+családtámogatás!H123+családseg.!H123+'Önkorm elsz.'!H123</f>
        <v>0</v>
      </c>
      <c r="I123" s="77">
        <f>igazgatás!I123+adók!I123+temető!I123+rendezvények!I123+'téli közf.'!I123+hosszúi.közf.!I123+'út üzemelt.'!I123+közvilágítás!I123+zöldterület!I123+'város-község'!I123+könyvtár!I123+közművelődés!I123+gyermekjólét!I123+családtámogatás!I123+családseg.!I123+'Önkorm elsz.'!I123</f>
        <v>0</v>
      </c>
      <c r="J123" s="153" t="str">
        <f t="shared" si="5"/>
        <v xml:space="preserve"> </v>
      </c>
      <c r="K123" s="77">
        <f>igazgatás!K123+adók!K123+temető!K123+rendezvények!K123+'téli közf.'!K123+hosszúi.közf.!K123+'út üzemelt.'!K123+közvilágítás!K123+zöldterület!K123+'város-község'!K123+könyvtár!K123+közművelődés!K123+gyermekjólét!K123+családtámogatás!K123+családseg.!K123+'Önkorm elsz.'!K123</f>
        <v>0</v>
      </c>
      <c r="L123" s="77">
        <f>igazgatás!L123+adók!L123+temető!L123+rendezvények!L123+'téli közf.'!L123+hosszúi.közf.!L123+'út üzemelt.'!L123+közvilágítás!L123+zöldterület!L123+'város-község'!L123+könyvtár!L123+közművelődés!L123+gyermekjólét!L123+családtámogatás!L123+családseg.!L123+'Önkorm elsz.'!L123</f>
        <v>0</v>
      </c>
      <c r="M123" s="77">
        <f>igazgatás!M123+adók!M123+temető!M123+rendezvények!M123+'téli közf.'!M123+hosszúi.közf.!M123+'út üzemelt.'!M123+közvilágítás!M123+zöldterület!M123+'város-község'!M123+könyvtár!M123+közművelődés!M123+gyermekjólét!M123+családtámogatás!M123+családseg.!M123+'Önkorm elsz.'!M123</f>
        <v>0</v>
      </c>
      <c r="N123" s="77">
        <f>igazgatás!N123+adók!N123+temető!N123+rendezvények!N123+'téli közf.'!N123+hosszúi.közf.!N123+'út üzemelt.'!N123+közvilágítás!N123+zöldterület!N123+'város-község'!N123+könyvtár!N123+közművelődés!N123+gyermekjólét!N123+családtámogatás!N123+családseg.!N123+'Önkorm elsz.'!N123</f>
        <v>0</v>
      </c>
      <c r="O123" s="153" t="str">
        <f t="shared" si="6"/>
        <v xml:space="preserve"> </v>
      </c>
    </row>
    <row r="124" spans="1:15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igazgatás!F124+adók!F124+temető!F124+rendezvények!F124+'téli közf.'!F124+hosszúi.közf.!F124+'út üzemelt.'!F124+közvilágítás!F124+zöldterület!F124+'város-község'!F124+könyvtár!F124+közművelődés!F124+gyermekjólét!F124+családtámogatás!F124+családseg.!F124+'Önkorm elsz.'!F124</f>
        <v>1200</v>
      </c>
      <c r="G124" s="77">
        <f>igazgatás!G124+adók!G124+temető!G124+rendezvények!G124+'téli közf.'!G124+hosszúi.közf.!G124+'út üzemelt.'!G124+közvilágítás!G124+zöldterület!G124+'város-község'!G124+könyvtár!G124+közművelődés!G124+gyermekjólét!G124+családtámogatás!G124+családseg.!G124+'Önkorm elsz.'!G124</f>
        <v>1135</v>
      </c>
      <c r="H124" s="77">
        <f>igazgatás!H124+adók!H124+temető!H124+rendezvények!H124+'téli közf.'!H124+hosszúi.közf.!H124+'út üzemelt.'!H124+közvilágítás!H124+zöldterület!H124+'város-község'!H124+könyvtár!H124+közművelődés!H124+gyermekjólét!H124+családtámogatás!H124+családseg.!H124+'Önkorm elsz.'!H124</f>
        <v>2335</v>
      </c>
      <c r="I124" s="77">
        <f>igazgatás!I124+adók!I124+temető!I124+rendezvények!I124+'téli közf.'!I124+hosszúi.közf.!I124+'út üzemelt.'!I124+közvilágítás!I124+zöldterület!I124+'város-község'!I124+könyvtár!I124+közművelődés!I124+gyermekjólét!I124+családtámogatás!I124+családseg.!I124+'Önkorm elsz.'!I124</f>
        <v>2335</v>
      </c>
      <c r="J124" s="153">
        <f t="shared" si="5"/>
        <v>1</v>
      </c>
      <c r="K124" s="77">
        <f>igazgatás!K124+adók!K124+temető!K124+rendezvények!K124+'téli közf.'!K124+hosszúi.közf.!K124+'út üzemelt.'!K124+közvilágítás!K124+zöldterület!K124+'város-község'!K124+könyvtár!K124+közművelődés!K124+gyermekjólét!K124+családtámogatás!K124+családseg.!K124+'Önkorm elsz.'!K124</f>
        <v>1200</v>
      </c>
      <c r="L124" s="77">
        <f>igazgatás!L124+adók!L124+temető!L124+rendezvények!L124+'téli közf.'!L124+hosszúi.közf.!L124+'út üzemelt.'!L124+közvilágítás!L124+zöldterület!L124+'város-község'!L124+könyvtár!L124+közművelődés!L124+gyermekjólét!L124+családtámogatás!L124+családseg.!L124+'Önkorm elsz.'!L124</f>
        <v>886</v>
      </c>
      <c r="M124" s="77">
        <f>igazgatás!M124+adók!M124+temető!M124+rendezvények!M124+'téli közf.'!M124+hosszúi.közf.!M124+'út üzemelt.'!M124+közvilágítás!M124+zöldterület!M124+'város-község'!M124+könyvtár!M124+közművelődés!M124+gyermekjólét!M124+családtámogatás!M124+családseg.!M124+'Önkorm elsz.'!M124</f>
        <v>2086</v>
      </c>
      <c r="N124" s="77">
        <f>igazgatás!N124+adók!N124+temető!N124+rendezvények!N124+'téli közf.'!N124+hosszúi.közf.!N124+'út üzemelt.'!N124+közvilágítás!N124+zöldterület!N124+'város-község'!N124+könyvtár!N124+közművelődés!N124+gyermekjólét!N124+családtámogatás!N124+családseg.!N124+'Önkorm elsz.'!N124</f>
        <v>2086</v>
      </c>
      <c r="O124" s="153">
        <f t="shared" si="6"/>
        <v>1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7">
        <f>igazgatás!F125+adók!F125+temető!F125+rendezvények!F125+'téli közf.'!F125+hosszúi.közf.!F125+'út üzemelt.'!F125+közvilágítás!F125+zöldterület!F125+'város-község'!F125+könyvtár!F125+közművelődés!F125+gyermekjólét!F125+családtámogatás!F125+családseg.!F125+'Önkorm elsz.'!F125</f>
        <v>0</v>
      </c>
      <c r="G125" s="77">
        <f>igazgatás!G125+adók!G125+temető!G125+rendezvények!G125+'téli közf.'!G125+hosszúi.közf.!G125+'út üzemelt.'!G125+közvilágítás!G125+zöldterület!G125+'város-község'!G125+könyvtár!G125+közművelődés!G125+gyermekjólét!G125+családtámogatás!G125+családseg.!G125+'Önkorm elsz.'!G125</f>
        <v>0</v>
      </c>
      <c r="H125" s="77">
        <f>igazgatás!H125+adók!H125+temető!H125+rendezvények!H125+'téli közf.'!H125+hosszúi.közf.!H125+'út üzemelt.'!H125+közvilágítás!H125+zöldterület!H125+'város-község'!H125+könyvtár!H125+közművelődés!H125+gyermekjólét!H125+családtámogatás!H125+családseg.!H125+'Önkorm elsz.'!H125</f>
        <v>0</v>
      </c>
      <c r="I125" s="77">
        <f>igazgatás!I125+adók!I125+temető!I125+rendezvények!I125+'téli közf.'!I125+hosszúi.közf.!I125+'út üzemelt.'!I125+közvilágítás!I125+zöldterület!I125+'város-község'!I125+könyvtár!I125+közművelődés!I125+gyermekjólét!I125+családtámogatás!I125+családseg.!I125+'Önkorm elsz.'!I125</f>
        <v>0</v>
      </c>
      <c r="J125" s="153" t="str">
        <f t="shared" si="5"/>
        <v xml:space="preserve"> </v>
      </c>
      <c r="K125" s="77">
        <f>igazgatás!K125+adók!K125+temető!K125+rendezvények!K125+'téli közf.'!K125+hosszúi.közf.!K125+'út üzemelt.'!K125+közvilágítás!K125+zöldterület!K125+'város-község'!K125+könyvtár!K125+közművelődés!K125+gyermekjólét!K125+családtámogatás!K125+családseg.!K125+'Önkorm elsz.'!K125</f>
        <v>0</v>
      </c>
      <c r="L125" s="77">
        <f>igazgatás!L125+adók!L125+temető!L125+rendezvények!L125+'téli közf.'!L125+hosszúi.közf.!L125+'út üzemelt.'!L125+közvilágítás!L125+zöldterület!L125+'város-község'!L125+könyvtár!L125+közművelődés!L125+gyermekjólét!L125+családtámogatás!L125+családseg.!L125+'Önkorm elsz.'!L125</f>
        <v>0</v>
      </c>
      <c r="M125" s="77">
        <f>igazgatás!M125+adók!M125+temető!M125+rendezvények!M125+'téli közf.'!M125+hosszúi.közf.!M125+'út üzemelt.'!M125+közvilágítás!M125+zöldterület!M125+'város-község'!M125+könyvtár!M125+közművelődés!M125+gyermekjólét!M125+családtámogatás!M125+családseg.!M125+'Önkorm elsz.'!M125</f>
        <v>0</v>
      </c>
      <c r="N125" s="77">
        <f>igazgatás!N125+adók!N125+temető!N125+rendezvények!N125+'téli közf.'!N125+hosszúi.közf.!N125+'út üzemelt.'!N125+közvilágítás!N125+zöldterület!N125+'város-község'!N125+könyvtár!N125+közművelődés!N125+gyermekjólét!N125+családtámogatás!N125+családseg.!N125+'Önkorm elsz.'!N125</f>
        <v>0</v>
      </c>
      <c r="O125" s="153" t="str">
        <f t="shared" si="6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7">
        <f>igazgatás!F126+adók!F126+temető!F126+rendezvények!F126+'téli közf.'!F126+hosszúi.közf.!F126+'út üzemelt.'!F126+közvilágítás!F126+zöldterület!F126+'város-község'!F126+könyvtár!F126+közművelődés!F126+gyermekjólét!F126+családtámogatás!F126+családseg.!F126+'Önkorm elsz.'!F126</f>
        <v>0</v>
      </c>
      <c r="G126" s="77">
        <f>igazgatás!G126+adók!G126+temető!G126+rendezvények!G126+'téli közf.'!G126+hosszúi.közf.!G126+'út üzemelt.'!G126+közvilágítás!G126+zöldterület!G126+'város-község'!G126+könyvtár!G126+közművelődés!G126+gyermekjólét!G126+családtámogatás!G126+családseg.!G126+'Önkorm elsz.'!G126</f>
        <v>0</v>
      </c>
      <c r="H126" s="77">
        <f>igazgatás!H126+adók!H126+temető!H126+rendezvények!H126+'téli közf.'!H126+hosszúi.közf.!H126+'út üzemelt.'!H126+közvilágítás!H126+zöldterület!H126+'város-község'!H126+könyvtár!H126+közművelődés!H126+gyermekjólét!H126+családtámogatás!H126+családseg.!H126+'Önkorm elsz.'!H126</f>
        <v>0</v>
      </c>
      <c r="I126" s="77">
        <f>igazgatás!I126+adók!I126+temető!I126+rendezvények!I126+'téli közf.'!I126+hosszúi.közf.!I126+'út üzemelt.'!I126+közvilágítás!I126+zöldterület!I126+'város-község'!I126+könyvtár!I126+közművelődés!I126+gyermekjólét!I126+családtámogatás!I126+családseg.!I126+'Önkorm elsz.'!I126</f>
        <v>0</v>
      </c>
      <c r="J126" s="153" t="str">
        <f t="shared" si="5"/>
        <v xml:space="preserve"> </v>
      </c>
      <c r="K126" s="77">
        <f>igazgatás!K126+adók!K126+temető!K126+rendezvények!K126+'téli közf.'!K126+hosszúi.közf.!K126+'út üzemelt.'!K126+közvilágítás!K126+zöldterület!K126+'város-község'!K126+könyvtár!K126+közművelődés!K126+gyermekjólét!K126+családtámogatás!K126+családseg.!K126+'Önkorm elsz.'!K126</f>
        <v>0</v>
      </c>
      <c r="L126" s="77">
        <f>igazgatás!L126+adók!L126+temető!L126+rendezvények!L126+'téli közf.'!L126+hosszúi.közf.!L126+'út üzemelt.'!L126+közvilágítás!L126+zöldterület!L126+'város-község'!L126+könyvtár!L126+közművelődés!L126+gyermekjólét!L126+családtámogatás!L126+családseg.!L126+'Önkorm elsz.'!L126</f>
        <v>0</v>
      </c>
      <c r="M126" s="77">
        <f>igazgatás!M126+adók!M126+temető!M126+rendezvények!M126+'téli közf.'!M126+hosszúi.közf.!M126+'út üzemelt.'!M126+közvilágítás!M126+zöldterület!M126+'város-község'!M126+könyvtár!M126+közművelődés!M126+gyermekjólét!M126+családtámogatás!M126+családseg.!M126+'Önkorm elsz.'!M126</f>
        <v>0</v>
      </c>
      <c r="N126" s="77">
        <f>igazgatás!N126+adók!N126+temető!N126+rendezvények!N126+'téli közf.'!N126+hosszúi.közf.!N126+'út üzemelt.'!N126+közvilágítás!N126+zöldterület!N126+'város-község'!N126+könyvtár!N126+közművelődés!N126+gyermekjólét!N126+családtámogatás!N126+családseg.!N126+'Önkorm elsz.'!N126</f>
        <v>0</v>
      </c>
      <c r="O126" s="153" t="str">
        <f t="shared" si="6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7">
        <f>igazgatás!F127+adók!F127+temető!F127+rendezvények!F127+'téli közf.'!F127+hosszúi.közf.!F127+'út üzemelt.'!F127+közvilágítás!F127+zöldterület!F127+'város-község'!F127+könyvtár!F127+közművelődés!F127+gyermekjólét!F127+családtámogatás!F127+családseg.!F127+'Önkorm elsz.'!F127</f>
        <v>0</v>
      </c>
      <c r="G127" s="77">
        <f>igazgatás!G127+adók!G127+temető!G127+rendezvények!G127+'téli közf.'!G127+hosszúi.közf.!G127+'út üzemelt.'!G127+közvilágítás!G127+zöldterület!G127+'város-község'!G127+könyvtár!G127+közművelődés!G127+gyermekjólét!G127+családtámogatás!G127+családseg.!G127+'Önkorm elsz.'!G127</f>
        <v>0</v>
      </c>
      <c r="H127" s="77">
        <f>igazgatás!H127+adók!H127+temető!H127+rendezvények!H127+'téli közf.'!H127+hosszúi.közf.!H127+'út üzemelt.'!H127+közvilágítás!H127+zöldterület!H127+'város-község'!H127+könyvtár!H127+közművelődés!H127+gyermekjólét!H127+családtámogatás!H127+családseg.!H127+'Önkorm elsz.'!H127</f>
        <v>0</v>
      </c>
      <c r="I127" s="77">
        <f>igazgatás!I127+adók!I127+temető!I127+rendezvények!I127+'téli közf.'!I127+hosszúi.közf.!I127+'út üzemelt.'!I127+közvilágítás!I127+zöldterület!I127+'város-község'!I127+könyvtár!I127+közművelődés!I127+gyermekjólét!I127+családtámogatás!I127+családseg.!I127+'Önkorm elsz.'!I127</f>
        <v>0</v>
      </c>
      <c r="J127" s="153" t="str">
        <f t="shared" si="5"/>
        <v xml:space="preserve"> </v>
      </c>
      <c r="K127" s="77">
        <f>igazgatás!K127+adók!K127+temető!K127+rendezvények!K127+'téli közf.'!K127+hosszúi.közf.!K127+'út üzemelt.'!K127+közvilágítás!K127+zöldterület!K127+'város-község'!K127+könyvtár!K127+közművelődés!K127+gyermekjólét!K127+családtámogatás!K127+családseg.!K127+'Önkorm elsz.'!K127</f>
        <v>0</v>
      </c>
      <c r="L127" s="77">
        <f>igazgatás!L127+adók!L127+temető!L127+rendezvények!L127+'téli közf.'!L127+hosszúi.közf.!L127+'út üzemelt.'!L127+közvilágítás!L127+zöldterület!L127+'város-község'!L127+könyvtár!L127+közművelődés!L127+gyermekjólét!L127+családtámogatás!L127+családseg.!L127+'Önkorm elsz.'!L127</f>
        <v>0</v>
      </c>
      <c r="M127" s="77">
        <f>igazgatás!M127+adók!M127+temető!M127+rendezvények!M127+'téli közf.'!M127+hosszúi.közf.!M127+'út üzemelt.'!M127+közvilágítás!M127+zöldterület!M127+'város-község'!M127+könyvtár!M127+közművelődés!M127+gyermekjólét!M127+családtámogatás!M127+családseg.!M127+'Önkorm elsz.'!M127</f>
        <v>0</v>
      </c>
      <c r="N127" s="77">
        <f>igazgatás!N127+adók!N127+temető!N127+rendezvények!N127+'téli közf.'!N127+hosszúi.közf.!N127+'út üzemelt.'!N127+közvilágítás!N127+zöldterület!N127+'város-község'!N127+könyvtár!N127+közművelődés!N127+gyermekjólét!N127+családtámogatás!N127+családseg.!N127+'Önkorm elsz.'!N127</f>
        <v>0</v>
      </c>
      <c r="O127" s="153" t="str">
        <f t="shared" si="6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7">
        <f>igazgatás!F128+adók!F128+temető!F128+rendezvények!F128+'téli közf.'!F128+hosszúi.közf.!F128+'út üzemelt.'!F128+közvilágítás!F128+zöldterület!F128+'város-község'!F128+könyvtár!F128+közművelődés!F128+gyermekjólét!F128+családtámogatás!F128+családseg.!F128+'Önkorm elsz.'!F128</f>
        <v>0</v>
      </c>
      <c r="G128" s="77">
        <f>igazgatás!G128+adók!G128+temető!G128+rendezvények!G128+'téli közf.'!G128+hosszúi.közf.!G128+'út üzemelt.'!G128+közvilágítás!G128+zöldterület!G128+'város-község'!G128+könyvtár!G128+közművelődés!G128+gyermekjólét!G128+családtámogatás!G128+családseg.!G128+'Önkorm elsz.'!G128</f>
        <v>0</v>
      </c>
      <c r="H128" s="77">
        <f>igazgatás!H128+adók!H128+temető!H128+rendezvények!H128+'téli közf.'!H128+hosszúi.közf.!H128+'út üzemelt.'!H128+közvilágítás!H128+zöldterület!H128+'város-község'!H128+könyvtár!H128+közművelődés!H128+gyermekjólét!H128+családtámogatás!H128+családseg.!H128+'Önkorm elsz.'!H128</f>
        <v>0</v>
      </c>
      <c r="I128" s="77">
        <f>igazgatás!I128+adók!I128+temető!I128+rendezvények!I128+'téli közf.'!I128+hosszúi.közf.!I128+'út üzemelt.'!I128+közvilágítás!I128+zöldterület!I128+'város-község'!I128+könyvtár!I128+közművelődés!I128+gyermekjólét!I128+családtámogatás!I128+családseg.!I128+'Önkorm elsz.'!I128</f>
        <v>0</v>
      </c>
      <c r="J128" s="153" t="str">
        <f t="shared" si="5"/>
        <v xml:space="preserve"> </v>
      </c>
      <c r="K128" s="77">
        <f>igazgatás!K128+adók!K128+temető!K128+rendezvények!K128+'téli közf.'!K128+hosszúi.közf.!K128+'út üzemelt.'!K128+közvilágítás!K128+zöldterület!K128+'város-község'!K128+könyvtár!K128+közművelődés!K128+gyermekjólét!K128+családtámogatás!K128+családseg.!K128+'Önkorm elsz.'!K128</f>
        <v>0</v>
      </c>
      <c r="L128" s="77">
        <f>igazgatás!L128+adók!L128+temető!L128+rendezvények!L128+'téli közf.'!L128+hosszúi.közf.!L128+'út üzemelt.'!L128+közvilágítás!L128+zöldterület!L128+'város-község'!L128+könyvtár!L128+közművelődés!L128+gyermekjólét!L128+családtámogatás!L128+családseg.!L128+'Önkorm elsz.'!L128</f>
        <v>0</v>
      </c>
      <c r="M128" s="77">
        <f>igazgatás!M128+adók!M128+temető!M128+rendezvények!M128+'téli közf.'!M128+hosszúi.közf.!M128+'út üzemelt.'!M128+közvilágítás!M128+zöldterület!M128+'város-község'!M128+könyvtár!M128+közművelődés!M128+gyermekjólét!M128+családtámogatás!M128+családseg.!M128+'Önkorm elsz.'!M128</f>
        <v>0</v>
      </c>
      <c r="N128" s="77">
        <f>igazgatás!N128+adók!N128+temető!N128+rendezvények!N128+'téli közf.'!N128+hosszúi.közf.!N128+'út üzemelt.'!N128+közvilágítás!N128+zöldterület!N128+'város-község'!N128+könyvtár!N128+közművelődés!N128+gyermekjólét!N128+családtámogatás!N128+családseg.!N128+'Önkorm elsz.'!N128</f>
        <v>0</v>
      </c>
      <c r="O128" s="153" t="str">
        <f t="shared" si="6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7">
        <f>igazgatás!F129+adók!F129+temető!F129+rendezvények!F129+'téli közf.'!F129+hosszúi.közf.!F129+'út üzemelt.'!F129+közvilágítás!F129+zöldterület!F129+'város-község'!F129+könyvtár!F129+közművelődés!F129+gyermekjólét!F129+családtámogatás!F129+családseg.!F129+'Önkorm elsz.'!F129</f>
        <v>0</v>
      </c>
      <c r="G129" s="77">
        <f>igazgatás!G129+adók!G129+temető!G129+rendezvények!G129+'téli közf.'!G129+hosszúi.közf.!G129+'út üzemelt.'!G129+közvilágítás!G129+zöldterület!G129+'város-község'!G129+könyvtár!G129+közművelődés!G129+gyermekjólét!G129+családtámogatás!G129+családseg.!G129+'Önkorm elsz.'!G129</f>
        <v>0</v>
      </c>
      <c r="H129" s="77">
        <f>igazgatás!H129+adók!H129+temető!H129+rendezvények!H129+'téli közf.'!H129+hosszúi.közf.!H129+'út üzemelt.'!H129+közvilágítás!H129+zöldterület!H129+'város-község'!H129+könyvtár!H129+közművelődés!H129+gyermekjólét!H129+családtámogatás!H129+családseg.!H129+'Önkorm elsz.'!H129</f>
        <v>0</v>
      </c>
      <c r="I129" s="77">
        <f>igazgatás!I129+adók!I129+temető!I129+rendezvények!I129+'téli közf.'!I129+hosszúi.közf.!I129+'út üzemelt.'!I129+közvilágítás!I129+zöldterület!I129+'város-község'!I129+könyvtár!I129+közművelődés!I129+gyermekjólét!I129+családtámogatás!I129+családseg.!I129+'Önkorm elsz.'!I129</f>
        <v>0</v>
      </c>
      <c r="J129" s="153" t="str">
        <f t="shared" si="5"/>
        <v xml:space="preserve"> </v>
      </c>
      <c r="K129" s="77">
        <f>igazgatás!K129+adók!K129+temető!K129+rendezvények!K129+'téli közf.'!K129+hosszúi.közf.!K129+'út üzemelt.'!K129+közvilágítás!K129+zöldterület!K129+'város-község'!K129+könyvtár!K129+közművelődés!K129+gyermekjólét!K129+családtámogatás!K129+családseg.!K129+'Önkorm elsz.'!K129</f>
        <v>0</v>
      </c>
      <c r="L129" s="77">
        <f>igazgatás!L129+adók!L129+temető!L129+rendezvények!L129+'téli közf.'!L129+hosszúi.közf.!L129+'út üzemelt.'!L129+közvilágítás!L129+zöldterület!L129+'város-község'!L129+könyvtár!L129+közművelődés!L129+gyermekjólét!L129+családtámogatás!L129+családseg.!L129+'Önkorm elsz.'!L129</f>
        <v>0</v>
      </c>
      <c r="M129" s="77">
        <f>igazgatás!M129+adók!M129+temető!M129+rendezvények!M129+'téli közf.'!M129+hosszúi.közf.!M129+'út üzemelt.'!M129+közvilágítás!M129+zöldterület!M129+'város-község'!M129+könyvtár!M129+közművelődés!M129+gyermekjólét!M129+családtámogatás!M129+családseg.!M129+'Önkorm elsz.'!M129</f>
        <v>0</v>
      </c>
      <c r="N129" s="77">
        <f>igazgatás!N129+adók!N129+temető!N129+rendezvények!N129+'téli közf.'!N129+hosszúi.közf.!N129+'út üzemelt.'!N129+közvilágítás!N129+zöldterület!N129+'város-község'!N129+könyvtár!N129+közművelődés!N129+gyermekjólét!N129+családtámogatás!N129+családseg.!N129+'Önkorm elsz.'!N129</f>
        <v>0</v>
      </c>
      <c r="O129" s="153" t="str">
        <f t="shared" si="6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7">
        <f>igazgatás!F130+adók!F130+temető!F130+rendezvények!F130+'téli közf.'!F130+hosszúi.közf.!F130+'út üzemelt.'!F130+közvilágítás!F130+zöldterület!F130+'város-község'!F130+könyvtár!F130+közművelődés!F130+gyermekjólét!F130+családtámogatás!F130+családseg.!F130+'Önkorm elsz.'!F130</f>
        <v>0</v>
      </c>
      <c r="G130" s="77">
        <f>igazgatás!G130+adók!G130+temető!G130+rendezvények!G130+'téli közf.'!G130+hosszúi.közf.!G130+'út üzemelt.'!G130+közvilágítás!G130+zöldterület!G130+'város-község'!G130+könyvtár!G130+közművelődés!G130+gyermekjólét!G130+családtámogatás!G130+családseg.!G130+'Önkorm elsz.'!G130</f>
        <v>0</v>
      </c>
      <c r="H130" s="77">
        <f>igazgatás!H130+adók!H130+temető!H130+rendezvények!H130+'téli közf.'!H130+hosszúi.közf.!H130+'út üzemelt.'!H130+közvilágítás!H130+zöldterület!H130+'város-község'!H130+könyvtár!H130+közművelődés!H130+gyermekjólét!H130+családtámogatás!H130+családseg.!H130+'Önkorm elsz.'!H130</f>
        <v>0</v>
      </c>
      <c r="I130" s="77">
        <f>igazgatás!I130+adók!I130+temető!I130+rendezvények!I130+'téli közf.'!I130+hosszúi.közf.!I130+'út üzemelt.'!I130+közvilágítás!I130+zöldterület!I130+'város-község'!I130+könyvtár!I130+közművelődés!I130+gyermekjólét!I130+családtámogatás!I130+családseg.!I130+'Önkorm elsz.'!I130</f>
        <v>0</v>
      </c>
      <c r="J130" s="153" t="str">
        <f t="shared" si="5"/>
        <v xml:space="preserve"> </v>
      </c>
      <c r="K130" s="77">
        <f>igazgatás!K130+adók!K130+temető!K130+rendezvények!K130+'téli közf.'!K130+hosszúi.közf.!K130+'út üzemelt.'!K130+közvilágítás!K130+zöldterület!K130+'város-község'!K130+könyvtár!K130+közművelődés!K130+gyermekjólét!K130+családtámogatás!K130+családseg.!K130+'Önkorm elsz.'!K130</f>
        <v>0</v>
      </c>
      <c r="L130" s="77">
        <f>igazgatás!L130+adók!L130+temető!L130+rendezvények!L130+'téli közf.'!L130+hosszúi.közf.!L130+'út üzemelt.'!L130+közvilágítás!L130+zöldterület!L130+'város-község'!L130+könyvtár!L130+közművelődés!L130+gyermekjólét!L130+családtámogatás!L130+családseg.!L130+'Önkorm elsz.'!L130</f>
        <v>0</v>
      </c>
      <c r="M130" s="77">
        <f>igazgatás!M130+adók!M130+temető!M130+rendezvények!M130+'téli közf.'!M130+hosszúi.közf.!M130+'út üzemelt.'!M130+közvilágítás!M130+zöldterület!M130+'város-község'!M130+könyvtár!M130+közművelődés!M130+gyermekjólét!M130+családtámogatás!M130+családseg.!M130+'Önkorm elsz.'!M130</f>
        <v>0</v>
      </c>
      <c r="N130" s="77">
        <f>igazgatás!N130+adók!N130+temető!N130+rendezvények!N130+'téli közf.'!N130+hosszúi.közf.!N130+'út üzemelt.'!N130+közvilágítás!N130+zöldterület!N130+'város-község'!N130+könyvtár!N130+közművelődés!N130+gyermekjólét!N130+családtámogatás!N130+családseg.!N130+'Önkorm elsz.'!N130</f>
        <v>0</v>
      </c>
      <c r="O130" s="153" t="str">
        <f t="shared" si="6"/>
        <v xml:space="preserve"> </v>
      </c>
    </row>
    <row r="131" spans="1:15" ht="25.5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7">
        <f>igazgatás!F131+adók!F131+temető!F131+rendezvények!F131+'téli közf.'!F131+hosszúi.közf.!F131+'út üzemelt.'!F131+közvilágítás!F131+zöldterület!F131+'város-község'!F131+könyvtár!F131+közművelődés!F131+gyermekjólét!F131+családtámogatás!F131+családseg.!F131+'Önkorm elsz.'!F131</f>
        <v>1200</v>
      </c>
      <c r="G131" s="77">
        <f>igazgatás!G131+adók!G131+temető!G131+rendezvények!G131+'téli közf.'!G131+hosszúi.közf.!G131+'út üzemelt.'!G131+közvilágítás!G131+zöldterület!G131+'város-község'!G131+könyvtár!G131+közművelődés!G131+gyermekjólét!G131+családtámogatás!G131+családseg.!G131+'Önkorm elsz.'!G131</f>
        <v>1135</v>
      </c>
      <c r="H131" s="77">
        <f>igazgatás!H131+adók!H131+temető!H131+rendezvények!H131+'téli közf.'!H131+hosszúi.közf.!H131+'út üzemelt.'!H131+közvilágítás!H131+zöldterület!H131+'város-község'!H131+könyvtár!H131+közművelődés!H131+gyermekjólét!H131+családtámogatás!H131+családseg.!H131+'Önkorm elsz.'!H131</f>
        <v>2335</v>
      </c>
      <c r="I131" s="77">
        <f>igazgatás!I131+adók!I131+temető!I131+rendezvények!I131+'téli közf.'!I131+hosszúi.közf.!I131+'út üzemelt.'!I131+közvilágítás!I131+zöldterület!I131+'város-község'!I131+könyvtár!I131+közművelődés!I131+gyermekjólét!I131+családtámogatás!I131+családseg.!I131+'Önkorm elsz.'!I131</f>
        <v>2335</v>
      </c>
      <c r="J131" s="153">
        <f t="shared" si="5"/>
        <v>1</v>
      </c>
      <c r="K131" s="77">
        <f>igazgatás!K131+adók!K131+temető!K131+rendezvények!K131+'téli közf.'!K131+hosszúi.közf.!K131+'út üzemelt.'!K131+közvilágítás!K131+zöldterület!K131+'város-község'!K131+könyvtár!K131+közművelődés!K131+gyermekjólét!K131+családtámogatás!K131+családseg.!K131+'Önkorm elsz.'!K131</f>
        <v>1200</v>
      </c>
      <c r="L131" s="77">
        <f>igazgatás!L131+adók!L131+temető!L131+rendezvények!L131+'téli közf.'!L131+hosszúi.közf.!L131+'út üzemelt.'!L131+közvilágítás!L131+zöldterület!L131+'város-község'!L131+könyvtár!L131+közművelődés!L131+gyermekjólét!L131+családtámogatás!L131+családseg.!L131+'Önkorm elsz.'!L131</f>
        <v>886</v>
      </c>
      <c r="M131" s="77">
        <f>igazgatás!M131+adók!M131+temető!M131+rendezvények!M131+'téli közf.'!M131+hosszúi.közf.!M131+'út üzemelt.'!M131+közvilágítás!M131+zöldterület!M131+'város-község'!M131+könyvtár!M131+közművelődés!M131+gyermekjólét!M131+családtámogatás!M131+családseg.!M131+'Önkorm elsz.'!M131</f>
        <v>2086</v>
      </c>
      <c r="N131" s="77">
        <f>igazgatás!N131+adók!N131+temető!N131+rendezvények!N131+'téli közf.'!N131+hosszúi.közf.!N131+'út üzemelt.'!N131+közvilágítás!N131+zöldterület!N131+'város-község'!N131+könyvtár!N131+közművelődés!N131+gyermekjólét!N131+családtámogatás!N131+családseg.!N131+'Önkorm elsz.'!N131</f>
        <v>2086</v>
      </c>
      <c r="O131" s="153">
        <f t="shared" si="6"/>
        <v>1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7">
        <f>igazgatás!F132+adók!F132+temető!F132+rendezvények!F132+'téli közf.'!F132+hosszúi.közf.!F132+'út üzemelt.'!F132+közvilágítás!F132+zöldterület!F132+'város-község'!F132+könyvtár!F132+közművelődés!F132+gyermekjólét!F132+családtámogatás!F132+családseg.!F132+'Önkorm elsz.'!F132</f>
        <v>0</v>
      </c>
      <c r="G132" s="77">
        <f>igazgatás!G132+adók!G132+temető!G132+rendezvények!G132+'téli közf.'!G132+hosszúi.közf.!G132+'út üzemelt.'!G132+közvilágítás!G132+zöldterület!G132+'város-község'!G132+könyvtár!G132+közművelődés!G132+gyermekjólét!G132+családtámogatás!G132+családseg.!G132+'Önkorm elsz.'!G132</f>
        <v>0</v>
      </c>
      <c r="H132" s="77">
        <f>igazgatás!H132+adók!H132+temető!H132+rendezvények!H132+'téli közf.'!H132+hosszúi.közf.!H132+'út üzemelt.'!H132+közvilágítás!H132+zöldterület!H132+'város-község'!H132+könyvtár!H132+közművelődés!H132+gyermekjólét!H132+családtámogatás!H132+családseg.!H132+'Önkorm elsz.'!H132</f>
        <v>0</v>
      </c>
      <c r="I132" s="77">
        <f>igazgatás!I132+adók!I132+temető!I132+rendezvények!I132+'téli közf.'!I132+hosszúi.közf.!I132+'út üzemelt.'!I132+közvilágítás!I132+zöldterület!I132+'város-község'!I132+könyvtár!I132+közművelődés!I132+gyermekjólét!I132+családtámogatás!I132+családseg.!I132+'Önkorm elsz.'!I132</f>
        <v>0</v>
      </c>
      <c r="J132" s="153" t="str">
        <f t="shared" si="5"/>
        <v xml:space="preserve"> </v>
      </c>
      <c r="K132" s="77">
        <f>igazgatás!K132+adók!K132+temető!K132+rendezvények!K132+'téli közf.'!K132+hosszúi.közf.!K132+'út üzemelt.'!K132+közvilágítás!K132+zöldterület!K132+'város-község'!K132+könyvtár!K132+közművelődés!K132+gyermekjólét!K132+családtámogatás!K132+családseg.!K132+'Önkorm elsz.'!K132</f>
        <v>0</v>
      </c>
      <c r="L132" s="77">
        <f>igazgatás!L132+adók!L132+temető!L132+rendezvények!L132+'téli közf.'!L132+hosszúi.közf.!L132+'út üzemelt.'!L132+közvilágítás!L132+zöldterület!L132+'város-község'!L132+könyvtár!L132+közművelődés!L132+gyermekjólét!L132+családtámogatás!L132+családseg.!L132+'Önkorm elsz.'!L132</f>
        <v>0</v>
      </c>
      <c r="M132" s="77">
        <f>igazgatás!M132+adók!M132+temető!M132+rendezvények!M132+'téli közf.'!M132+hosszúi.közf.!M132+'út üzemelt.'!M132+közvilágítás!M132+zöldterület!M132+'város-község'!M132+könyvtár!M132+közművelődés!M132+gyermekjólét!M132+családtámogatás!M132+családseg.!M132+'Önkorm elsz.'!M132</f>
        <v>0</v>
      </c>
      <c r="N132" s="77">
        <f>igazgatás!N132+adók!N132+temető!N132+rendezvények!N132+'téli közf.'!N132+hosszúi.közf.!N132+'út üzemelt.'!N132+közvilágítás!N132+zöldterület!N132+'város-község'!N132+könyvtár!N132+közművelődés!N132+gyermekjólét!N132+családtámogatás!N132+családseg.!N132+'Önkorm elsz.'!N132</f>
        <v>0</v>
      </c>
      <c r="O132" s="153" t="str">
        <f t="shared" si="6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7">
        <f>igazgatás!F133+adók!F133+temető!F133+rendezvények!F133+'téli közf.'!F133+hosszúi.közf.!F133+'út üzemelt.'!F133+közvilágítás!F133+zöldterület!F133+'város-község'!F133+könyvtár!F133+közművelődés!F133+gyermekjólét!F133+családtámogatás!F133+családseg.!F133+'Önkorm elsz.'!F133</f>
        <v>0</v>
      </c>
      <c r="G133" s="77">
        <f>igazgatás!G133+adók!G133+temető!G133+rendezvények!G133+'téli közf.'!G133+hosszúi.közf.!G133+'út üzemelt.'!G133+közvilágítás!G133+zöldterület!G133+'város-község'!G133+könyvtár!G133+közművelődés!G133+gyermekjólét!G133+családtámogatás!G133+családseg.!G133+'Önkorm elsz.'!G133</f>
        <v>0</v>
      </c>
      <c r="H133" s="77">
        <f>igazgatás!H133+adók!H133+temető!H133+rendezvények!H133+'téli közf.'!H133+hosszúi.közf.!H133+'út üzemelt.'!H133+közvilágítás!H133+zöldterület!H133+'város-község'!H133+könyvtár!H133+közművelődés!H133+gyermekjólét!H133+családtámogatás!H133+családseg.!H133+'Önkorm elsz.'!H133</f>
        <v>0</v>
      </c>
      <c r="I133" s="77">
        <f>igazgatás!I133+adók!I133+temető!I133+rendezvények!I133+'téli közf.'!I133+hosszúi.közf.!I133+'út üzemelt.'!I133+közvilágítás!I133+zöldterület!I133+'város-község'!I133+könyvtár!I133+közművelődés!I133+gyermekjólét!I133+családtámogatás!I133+családseg.!I133+'Önkorm elsz.'!I133</f>
        <v>0</v>
      </c>
      <c r="J133" s="153" t="str">
        <f t="shared" si="5"/>
        <v xml:space="preserve"> </v>
      </c>
      <c r="K133" s="77">
        <f>igazgatás!K133+adók!K133+temető!K133+rendezvények!K133+'téli közf.'!K133+hosszúi.közf.!K133+'út üzemelt.'!K133+közvilágítás!K133+zöldterület!K133+'város-község'!K133+könyvtár!K133+közművelődés!K133+gyermekjólét!K133+családtámogatás!K133+családseg.!K133+'Önkorm elsz.'!K133</f>
        <v>0</v>
      </c>
      <c r="L133" s="77">
        <f>igazgatás!L133+adók!L133+temető!L133+rendezvények!L133+'téli közf.'!L133+hosszúi.közf.!L133+'út üzemelt.'!L133+közvilágítás!L133+zöldterület!L133+'város-község'!L133+könyvtár!L133+közművelődés!L133+gyermekjólét!L133+családtámogatás!L133+családseg.!L133+'Önkorm elsz.'!L133</f>
        <v>0</v>
      </c>
      <c r="M133" s="77">
        <f>igazgatás!M133+adók!M133+temető!M133+rendezvények!M133+'téli közf.'!M133+hosszúi.közf.!M133+'út üzemelt.'!M133+közvilágítás!M133+zöldterület!M133+'város-község'!M133+könyvtár!M133+közművelődés!M133+gyermekjólét!M133+családtámogatás!M133+családseg.!M133+'Önkorm elsz.'!M133</f>
        <v>0</v>
      </c>
      <c r="N133" s="77">
        <f>igazgatás!N133+adók!N133+temető!N133+rendezvények!N133+'téli közf.'!N133+hosszúi.közf.!N133+'út üzemelt.'!N133+közvilágítás!N133+zöldterület!N133+'város-község'!N133+könyvtár!N133+közművelődés!N133+gyermekjólét!N133+családtámogatás!N133+családseg.!N133+'Önkorm elsz.'!N133</f>
        <v>0</v>
      </c>
      <c r="O133" s="153" t="str">
        <f t="shared" si="6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7">
        <f>igazgatás!F134+adók!F134+temető!F134+rendezvények!F134+'téli közf.'!F134+hosszúi.közf.!F134+'út üzemelt.'!F134+közvilágítás!F134+zöldterület!F134+'város-község'!F134+könyvtár!F134+közművelődés!F134+gyermekjólét!F134+családtámogatás!F134+családseg.!F134+'Önkorm elsz.'!F134</f>
        <v>0</v>
      </c>
      <c r="G134" s="77">
        <f>igazgatás!G134+adók!G134+temető!G134+rendezvények!G134+'téli közf.'!G134+hosszúi.közf.!G134+'út üzemelt.'!G134+közvilágítás!G134+zöldterület!G134+'város-község'!G134+könyvtár!G134+közművelődés!G134+gyermekjólét!G134+családtámogatás!G134+családseg.!G134+'Önkorm elsz.'!G134</f>
        <v>0</v>
      </c>
      <c r="H134" s="77">
        <f>igazgatás!H134+adók!H134+temető!H134+rendezvények!H134+'téli közf.'!H134+hosszúi.közf.!H134+'út üzemelt.'!H134+közvilágítás!H134+zöldterület!H134+'város-község'!H134+könyvtár!H134+közművelődés!H134+gyermekjólét!H134+családtámogatás!H134+családseg.!H134+'Önkorm elsz.'!H134</f>
        <v>0</v>
      </c>
      <c r="I134" s="77">
        <f>igazgatás!I134+adók!I134+temető!I134+rendezvények!I134+'téli közf.'!I134+hosszúi.közf.!I134+'út üzemelt.'!I134+közvilágítás!I134+zöldterület!I134+'város-község'!I134+könyvtár!I134+közművelődés!I134+gyermekjólét!I134+családtámogatás!I134+családseg.!I134+'Önkorm elsz.'!I134</f>
        <v>0</v>
      </c>
      <c r="J134" s="153" t="str">
        <f t="shared" si="5"/>
        <v xml:space="preserve"> </v>
      </c>
      <c r="K134" s="77">
        <f>igazgatás!K134+adók!K134+temető!K134+rendezvények!K134+'téli közf.'!K134+hosszúi.közf.!K134+'út üzemelt.'!K134+közvilágítás!K134+zöldterület!K134+'város-község'!K134+könyvtár!K134+közművelődés!K134+gyermekjólét!K134+családtámogatás!K134+családseg.!K134+'Önkorm elsz.'!K134</f>
        <v>0</v>
      </c>
      <c r="L134" s="77">
        <f>igazgatás!L134+adók!L134+temető!L134+rendezvények!L134+'téli közf.'!L134+hosszúi.közf.!L134+'út üzemelt.'!L134+közvilágítás!L134+zöldterület!L134+'város-község'!L134+könyvtár!L134+közművelődés!L134+gyermekjólét!L134+családtámogatás!L134+családseg.!L134+'Önkorm elsz.'!L134</f>
        <v>0</v>
      </c>
      <c r="M134" s="77">
        <f>igazgatás!M134+adók!M134+temető!M134+rendezvények!M134+'téli közf.'!M134+hosszúi.közf.!M134+'út üzemelt.'!M134+közvilágítás!M134+zöldterület!M134+'város-község'!M134+könyvtár!M134+közművelődés!M134+gyermekjólét!M134+családtámogatás!M134+családseg.!M134+'Önkorm elsz.'!M134</f>
        <v>0</v>
      </c>
      <c r="N134" s="77">
        <f>igazgatás!N134+adók!N134+temető!N134+rendezvények!N134+'téli közf.'!N134+hosszúi.közf.!N134+'út üzemelt.'!N134+közvilágítás!N134+zöldterület!N134+'város-község'!N134+könyvtár!N134+közművelődés!N134+gyermekjólét!N134+családtámogatás!N134+családseg.!N134+'Önkorm elsz.'!N134</f>
        <v>0</v>
      </c>
      <c r="O134" s="153" t="str">
        <f t="shared" si="6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7">
        <f>igazgatás!F135+adók!F135+temető!F135+rendezvények!F135+'téli közf.'!F135+hosszúi.közf.!F135+'út üzemelt.'!F135+közvilágítás!F135+zöldterület!F135+'város-község'!F135+könyvtár!F135+közművelődés!F135+gyermekjólét!F135+családtámogatás!F135+családseg.!F135+'Önkorm elsz.'!F135</f>
        <v>0</v>
      </c>
      <c r="G135" s="77">
        <f>igazgatás!G135+adók!G135+temető!G135+rendezvények!G135+'téli közf.'!G135+hosszúi.közf.!G135+'út üzemelt.'!G135+közvilágítás!G135+zöldterület!G135+'város-község'!G135+könyvtár!G135+közművelődés!G135+gyermekjólét!G135+családtámogatás!G135+családseg.!G135+'Önkorm elsz.'!G135</f>
        <v>0</v>
      </c>
      <c r="H135" s="77">
        <f>igazgatás!H135+adók!H135+temető!H135+rendezvények!H135+'téli közf.'!H135+hosszúi.közf.!H135+'út üzemelt.'!H135+közvilágítás!H135+zöldterület!H135+'város-község'!H135+könyvtár!H135+közművelődés!H135+gyermekjólét!H135+családtámogatás!H135+családseg.!H135+'Önkorm elsz.'!H135</f>
        <v>0</v>
      </c>
      <c r="I135" s="77">
        <f>igazgatás!I135+adók!I135+temető!I135+rendezvények!I135+'téli közf.'!I135+hosszúi.közf.!I135+'út üzemelt.'!I135+közvilágítás!I135+zöldterület!I135+'város-község'!I135+könyvtár!I135+közművelődés!I135+gyermekjólét!I135+családtámogatás!I135+családseg.!I135+'Önkorm elsz.'!I135</f>
        <v>0</v>
      </c>
      <c r="J135" s="153" t="str">
        <f t="shared" si="5"/>
        <v xml:space="preserve"> </v>
      </c>
      <c r="K135" s="77">
        <f>igazgatás!K135+adók!K135+temető!K135+rendezvények!K135+'téli közf.'!K135+hosszúi.közf.!K135+'út üzemelt.'!K135+közvilágítás!K135+zöldterület!K135+'város-község'!K135+könyvtár!K135+közművelődés!K135+gyermekjólét!K135+családtámogatás!K135+családseg.!K135+'Önkorm elsz.'!K135</f>
        <v>0</v>
      </c>
      <c r="L135" s="77">
        <f>igazgatás!L135+adók!L135+temető!L135+rendezvények!L135+'téli közf.'!L135+hosszúi.közf.!L135+'út üzemelt.'!L135+közvilágítás!L135+zöldterület!L135+'város-község'!L135+könyvtár!L135+közművelődés!L135+gyermekjólét!L135+családtámogatás!L135+családseg.!L135+'Önkorm elsz.'!L135</f>
        <v>0</v>
      </c>
      <c r="M135" s="77">
        <f>igazgatás!M135+adók!M135+temető!M135+rendezvények!M135+'téli közf.'!M135+hosszúi.közf.!M135+'út üzemelt.'!M135+közvilágítás!M135+zöldterület!M135+'város-község'!M135+könyvtár!M135+közművelődés!M135+gyermekjólét!M135+családtámogatás!M135+családseg.!M135+'Önkorm elsz.'!M135</f>
        <v>0</v>
      </c>
      <c r="N135" s="77">
        <f>igazgatás!N135+adók!N135+temető!N135+rendezvények!N135+'téli közf.'!N135+hosszúi.közf.!N135+'út üzemelt.'!N135+közvilágítás!N135+zöldterület!N135+'város-község'!N135+könyvtár!N135+közművelődés!N135+gyermekjólét!N135+családtámogatás!N135+családseg.!N135+'Önkorm elsz.'!N135</f>
        <v>0</v>
      </c>
      <c r="O135" s="153" t="str">
        <f t="shared" si="6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7">
        <f>igazgatás!F136+adók!F136+temető!F136+rendezvények!F136+'téli közf.'!F136+hosszúi.közf.!F136+'út üzemelt.'!F136+közvilágítás!F136+zöldterület!F136+'város-község'!F136+könyvtár!F136+közművelődés!F136+gyermekjólét!F136+családtámogatás!F136+családseg.!F136+'Önkorm elsz.'!F136</f>
        <v>0</v>
      </c>
      <c r="G136" s="77">
        <f>igazgatás!G136+adók!G136+temető!G136+rendezvények!G136+'téli közf.'!G136+hosszúi.közf.!G136+'út üzemelt.'!G136+közvilágítás!G136+zöldterület!G136+'város-község'!G136+könyvtár!G136+közművelődés!G136+gyermekjólét!G136+családtámogatás!G136+családseg.!G136+'Önkorm elsz.'!G136</f>
        <v>0</v>
      </c>
      <c r="H136" s="77">
        <f>igazgatás!H136+adók!H136+temető!H136+rendezvények!H136+'téli közf.'!H136+hosszúi.közf.!H136+'út üzemelt.'!H136+közvilágítás!H136+zöldterület!H136+'város-község'!H136+könyvtár!H136+közművelődés!H136+gyermekjólét!H136+családtámogatás!H136+családseg.!H136+'Önkorm elsz.'!H136</f>
        <v>0</v>
      </c>
      <c r="I136" s="77">
        <f>igazgatás!I136+adók!I136+temető!I136+rendezvények!I136+'téli közf.'!I136+hosszúi.közf.!I136+'út üzemelt.'!I136+közvilágítás!I136+zöldterület!I136+'város-község'!I136+könyvtár!I136+közművelődés!I136+gyermekjólét!I136+családtámogatás!I136+családseg.!I136+'Önkorm elsz.'!I136</f>
        <v>0</v>
      </c>
      <c r="J136" s="153" t="str">
        <f t="shared" ref="J136:J199" si="7">IF(H136=0," ",I136/H136)</f>
        <v xml:space="preserve"> </v>
      </c>
      <c r="K136" s="77">
        <f>igazgatás!K136+adók!K136+temető!K136+rendezvények!K136+'téli közf.'!K136+hosszúi.közf.!K136+'út üzemelt.'!K136+közvilágítás!K136+zöldterület!K136+'város-község'!K136+könyvtár!K136+közművelődés!K136+gyermekjólét!K136+családtámogatás!K136+családseg.!K136+'Önkorm elsz.'!K136</f>
        <v>0</v>
      </c>
      <c r="L136" s="77">
        <f>igazgatás!L136+adók!L136+temető!L136+rendezvények!L136+'téli közf.'!L136+hosszúi.közf.!L136+'út üzemelt.'!L136+közvilágítás!L136+zöldterület!L136+'város-község'!L136+könyvtár!L136+közművelődés!L136+gyermekjólét!L136+családtámogatás!L136+családseg.!L136+'Önkorm elsz.'!L136</f>
        <v>0</v>
      </c>
      <c r="M136" s="77">
        <f>igazgatás!M136+adók!M136+temető!M136+rendezvények!M136+'téli közf.'!M136+hosszúi.közf.!M136+'út üzemelt.'!M136+közvilágítás!M136+zöldterület!M136+'város-község'!M136+könyvtár!M136+közművelődés!M136+gyermekjólét!M136+családtámogatás!M136+családseg.!M136+'Önkorm elsz.'!M136</f>
        <v>0</v>
      </c>
      <c r="N136" s="77">
        <f>igazgatás!N136+adók!N136+temető!N136+rendezvények!N136+'téli közf.'!N136+hosszúi.közf.!N136+'út üzemelt.'!N136+közvilágítás!N136+zöldterület!N136+'város-község'!N136+könyvtár!N136+közművelődés!N136+gyermekjólét!N136+családtámogatás!N136+családseg.!N136+'Önkorm elsz.'!N136</f>
        <v>0</v>
      </c>
      <c r="O136" s="153" t="str">
        <f t="shared" si="6"/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7">
        <f>igazgatás!F137+adók!F137+temető!F137+rendezvények!F137+'téli közf.'!F137+hosszúi.közf.!F137+'út üzemelt.'!F137+közvilágítás!F137+zöldterület!F137+'város-község'!F137+könyvtár!F137+közművelődés!F137+gyermekjólét!F137+családtámogatás!F137+családseg.!F137+'Önkorm elsz.'!F137</f>
        <v>0</v>
      </c>
      <c r="G137" s="77">
        <f>igazgatás!G137+adók!G137+temető!G137+rendezvények!G137+'téli közf.'!G137+hosszúi.közf.!G137+'út üzemelt.'!G137+közvilágítás!G137+zöldterület!G137+'város-község'!G137+könyvtár!G137+közművelődés!G137+gyermekjólét!G137+családtámogatás!G137+családseg.!G137+'Önkorm elsz.'!G137</f>
        <v>0</v>
      </c>
      <c r="H137" s="77">
        <f>igazgatás!H137+adók!H137+temető!H137+rendezvények!H137+'téli közf.'!H137+hosszúi.közf.!H137+'út üzemelt.'!H137+közvilágítás!H137+zöldterület!H137+'város-község'!H137+könyvtár!H137+közművelődés!H137+gyermekjólét!H137+családtámogatás!H137+családseg.!H137+'Önkorm elsz.'!H137</f>
        <v>0</v>
      </c>
      <c r="I137" s="77">
        <f>igazgatás!I137+adók!I137+temető!I137+rendezvények!I137+'téli közf.'!I137+hosszúi.közf.!I137+'út üzemelt.'!I137+közvilágítás!I137+zöldterület!I137+'város-község'!I137+könyvtár!I137+közművelődés!I137+gyermekjólét!I137+családtámogatás!I137+családseg.!I137+'Önkorm elsz.'!I137</f>
        <v>0</v>
      </c>
      <c r="J137" s="153" t="str">
        <f t="shared" si="7"/>
        <v xml:space="preserve"> </v>
      </c>
      <c r="K137" s="77">
        <f>igazgatás!K137+adók!K137+temető!K137+rendezvények!K137+'téli közf.'!K137+hosszúi.közf.!K137+'út üzemelt.'!K137+közvilágítás!K137+zöldterület!K137+'város-község'!K137+könyvtár!K137+közművelődés!K137+gyermekjólét!K137+családtámogatás!K137+családseg.!K137+'Önkorm elsz.'!K137</f>
        <v>0</v>
      </c>
      <c r="L137" s="77">
        <f>igazgatás!L137+adók!L137+temető!L137+rendezvények!L137+'téli közf.'!L137+hosszúi.közf.!L137+'út üzemelt.'!L137+közvilágítás!L137+zöldterület!L137+'város-község'!L137+könyvtár!L137+közművelődés!L137+gyermekjólét!L137+családtámogatás!L137+családseg.!L137+'Önkorm elsz.'!L137</f>
        <v>0</v>
      </c>
      <c r="M137" s="77">
        <f>igazgatás!M137+adók!M137+temető!M137+rendezvények!M137+'téli közf.'!M137+hosszúi.közf.!M137+'út üzemelt.'!M137+közvilágítás!M137+zöldterület!M137+'város-község'!M137+könyvtár!M137+közművelődés!M137+gyermekjólét!M137+családtámogatás!M137+családseg.!M137+'Önkorm elsz.'!M137</f>
        <v>0</v>
      </c>
      <c r="N137" s="77">
        <f>igazgatás!N137+adók!N137+temető!N137+rendezvények!N137+'téli közf.'!N137+hosszúi.közf.!N137+'út üzemelt.'!N137+közvilágítás!N137+zöldterület!N137+'város-község'!N137+könyvtár!N137+közművelődés!N137+gyermekjólét!N137+családtámogatás!N137+családseg.!N137+'Önkorm elsz.'!N137</f>
        <v>0</v>
      </c>
      <c r="O137" s="153" t="str">
        <f t="shared" ref="O137:O200" si="8">IF(M137=0," ",N137/M137)</f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7">
        <f>igazgatás!F138+adók!F138+temető!F138+rendezvények!F138+'téli közf.'!F138+hosszúi.közf.!F138+'út üzemelt.'!F138+közvilágítás!F138+zöldterület!F138+'város-község'!F138+könyvtár!F138+közművelődés!F138+gyermekjólét!F138+családtámogatás!F138+családseg.!F138+'Önkorm elsz.'!F138</f>
        <v>0</v>
      </c>
      <c r="G138" s="77">
        <f>igazgatás!G138+adók!G138+temető!G138+rendezvények!G138+'téli közf.'!G138+hosszúi.közf.!G138+'út üzemelt.'!G138+közvilágítás!G138+zöldterület!G138+'város-község'!G138+könyvtár!G138+közművelődés!G138+gyermekjólét!G138+családtámogatás!G138+családseg.!G138+'Önkorm elsz.'!G138</f>
        <v>0</v>
      </c>
      <c r="H138" s="77">
        <f>igazgatás!H138+adók!H138+temető!H138+rendezvények!H138+'téli közf.'!H138+hosszúi.közf.!H138+'út üzemelt.'!H138+közvilágítás!H138+zöldterület!H138+'város-község'!H138+könyvtár!H138+közművelődés!H138+gyermekjólét!H138+családtámogatás!H138+családseg.!H138+'Önkorm elsz.'!H138</f>
        <v>0</v>
      </c>
      <c r="I138" s="77">
        <f>igazgatás!I138+adók!I138+temető!I138+rendezvények!I138+'téli közf.'!I138+hosszúi.közf.!I138+'út üzemelt.'!I138+közvilágítás!I138+zöldterület!I138+'város-község'!I138+könyvtár!I138+közművelődés!I138+gyermekjólét!I138+családtámogatás!I138+családseg.!I138+'Önkorm elsz.'!I138</f>
        <v>0</v>
      </c>
      <c r="J138" s="153" t="str">
        <f t="shared" si="7"/>
        <v xml:space="preserve"> </v>
      </c>
      <c r="K138" s="77">
        <f>igazgatás!K138+adók!K138+temető!K138+rendezvények!K138+'téli közf.'!K138+hosszúi.közf.!K138+'út üzemelt.'!K138+közvilágítás!K138+zöldterület!K138+'város-község'!K138+könyvtár!K138+közművelődés!K138+gyermekjólét!K138+családtámogatás!K138+családseg.!K138+'Önkorm elsz.'!K138</f>
        <v>0</v>
      </c>
      <c r="L138" s="77">
        <f>igazgatás!L138+adók!L138+temető!L138+rendezvények!L138+'téli közf.'!L138+hosszúi.közf.!L138+'út üzemelt.'!L138+közvilágítás!L138+zöldterület!L138+'város-község'!L138+könyvtár!L138+közművelődés!L138+gyermekjólét!L138+családtámogatás!L138+családseg.!L138+'Önkorm elsz.'!L138</f>
        <v>0</v>
      </c>
      <c r="M138" s="77">
        <f>igazgatás!M138+adók!M138+temető!M138+rendezvények!M138+'téli közf.'!M138+hosszúi.közf.!M138+'út üzemelt.'!M138+közvilágítás!M138+zöldterület!M138+'város-község'!M138+könyvtár!M138+közművelődés!M138+gyermekjólét!M138+családtámogatás!M138+családseg.!M138+'Önkorm elsz.'!M138</f>
        <v>0</v>
      </c>
      <c r="N138" s="77">
        <f>igazgatás!N138+adók!N138+temető!N138+rendezvények!N138+'téli közf.'!N138+hosszúi.közf.!N138+'út üzemelt.'!N138+közvilágítás!N138+zöldterület!N138+'város-község'!N138+könyvtár!N138+közművelődés!N138+gyermekjólét!N138+családtámogatás!N138+családseg.!N138+'Önkorm elsz.'!N138</f>
        <v>0</v>
      </c>
      <c r="O138" s="153" t="str">
        <f t="shared" si="8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7">
        <f>igazgatás!F139+adók!F139+temető!F139+rendezvények!F139+'téli közf.'!F139+hosszúi.közf.!F139+'út üzemelt.'!F139+közvilágítás!F139+zöldterület!F139+'város-község'!F139+könyvtár!F139+közművelődés!F139+gyermekjólét!F139+családtámogatás!F139+családseg.!F139+'Önkorm elsz.'!F139</f>
        <v>0</v>
      </c>
      <c r="G139" s="77">
        <f>igazgatás!G139+adók!G139+temető!G139+rendezvények!G139+'téli közf.'!G139+hosszúi.közf.!G139+'út üzemelt.'!G139+közvilágítás!G139+zöldterület!G139+'város-község'!G139+könyvtár!G139+közművelődés!G139+gyermekjólét!G139+családtámogatás!G139+családseg.!G139+'Önkorm elsz.'!G139</f>
        <v>0</v>
      </c>
      <c r="H139" s="77">
        <f>igazgatás!H139+adók!H139+temető!H139+rendezvények!H139+'téli közf.'!H139+hosszúi.közf.!H139+'út üzemelt.'!H139+közvilágítás!H139+zöldterület!H139+'város-község'!H139+könyvtár!H139+közművelődés!H139+gyermekjólét!H139+családtámogatás!H139+családseg.!H139+'Önkorm elsz.'!H139</f>
        <v>0</v>
      </c>
      <c r="I139" s="77">
        <f>igazgatás!I139+adók!I139+temető!I139+rendezvények!I139+'téli közf.'!I139+hosszúi.közf.!I139+'út üzemelt.'!I139+közvilágítás!I139+zöldterület!I139+'város-község'!I139+könyvtár!I139+közművelődés!I139+gyermekjólét!I139+családtámogatás!I139+családseg.!I139+'Önkorm elsz.'!I139</f>
        <v>0</v>
      </c>
      <c r="J139" s="153" t="str">
        <f t="shared" si="7"/>
        <v xml:space="preserve"> </v>
      </c>
      <c r="K139" s="77">
        <f>igazgatás!K139+adók!K139+temető!K139+rendezvények!K139+'téli közf.'!K139+hosszúi.közf.!K139+'út üzemelt.'!K139+közvilágítás!K139+zöldterület!K139+'város-község'!K139+könyvtár!K139+közművelődés!K139+gyermekjólét!K139+családtámogatás!K139+családseg.!K139+'Önkorm elsz.'!K139</f>
        <v>0</v>
      </c>
      <c r="L139" s="77">
        <f>igazgatás!L139+adók!L139+temető!L139+rendezvények!L139+'téli közf.'!L139+hosszúi.közf.!L139+'út üzemelt.'!L139+közvilágítás!L139+zöldterület!L139+'város-község'!L139+könyvtár!L139+közművelődés!L139+gyermekjólét!L139+családtámogatás!L139+családseg.!L139+'Önkorm elsz.'!L139</f>
        <v>0</v>
      </c>
      <c r="M139" s="77">
        <f>igazgatás!M139+adók!M139+temető!M139+rendezvények!M139+'téli közf.'!M139+hosszúi.közf.!M139+'út üzemelt.'!M139+közvilágítás!M139+zöldterület!M139+'város-község'!M139+könyvtár!M139+közművelődés!M139+gyermekjólét!M139+családtámogatás!M139+családseg.!M139+'Önkorm elsz.'!M139</f>
        <v>0</v>
      </c>
      <c r="N139" s="77">
        <f>igazgatás!N139+adók!N139+temető!N139+rendezvények!N139+'téli közf.'!N139+hosszúi.közf.!N139+'út üzemelt.'!N139+közvilágítás!N139+zöldterület!N139+'város-község'!N139+könyvtár!N139+közművelődés!N139+gyermekjólét!N139+családtámogatás!N139+családseg.!N139+'Önkorm elsz.'!N139</f>
        <v>0</v>
      </c>
      <c r="O139" s="153" t="str">
        <f t="shared" si="8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7">
        <f>igazgatás!F140+adók!F140+temető!F140+rendezvények!F140+'téli közf.'!F140+hosszúi.közf.!F140+'út üzemelt.'!F140+közvilágítás!F140+zöldterület!F140+'város-község'!F140+könyvtár!F140+közművelődés!F140+gyermekjólét!F140+családtámogatás!F140+családseg.!F140+'Önkorm elsz.'!F140</f>
        <v>0</v>
      </c>
      <c r="G140" s="77">
        <f>igazgatás!G140+adók!G140+temető!G140+rendezvények!G140+'téli közf.'!G140+hosszúi.közf.!G140+'út üzemelt.'!G140+közvilágítás!G140+zöldterület!G140+'város-község'!G140+könyvtár!G140+közművelődés!G140+gyermekjólét!G140+családtámogatás!G140+családseg.!G140+'Önkorm elsz.'!G140</f>
        <v>0</v>
      </c>
      <c r="H140" s="77">
        <f>igazgatás!H140+adók!H140+temető!H140+rendezvények!H140+'téli közf.'!H140+hosszúi.közf.!H140+'út üzemelt.'!H140+közvilágítás!H140+zöldterület!H140+'város-község'!H140+könyvtár!H140+közművelődés!H140+gyermekjólét!H140+családtámogatás!H140+családseg.!H140+'Önkorm elsz.'!H140</f>
        <v>0</v>
      </c>
      <c r="I140" s="77">
        <f>igazgatás!I140+adók!I140+temető!I140+rendezvények!I140+'téli közf.'!I140+hosszúi.közf.!I140+'út üzemelt.'!I140+közvilágítás!I140+zöldterület!I140+'város-község'!I140+könyvtár!I140+közművelődés!I140+gyermekjólét!I140+családtámogatás!I140+családseg.!I140+'Önkorm elsz.'!I140</f>
        <v>0</v>
      </c>
      <c r="J140" s="153" t="str">
        <f t="shared" si="7"/>
        <v xml:space="preserve"> </v>
      </c>
      <c r="K140" s="77">
        <f>igazgatás!K140+adók!K140+temető!K140+rendezvények!K140+'téli közf.'!K140+hosszúi.közf.!K140+'út üzemelt.'!K140+közvilágítás!K140+zöldterület!K140+'város-község'!K140+könyvtár!K140+közművelődés!K140+gyermekjólét!K140+családtámogatás!K140+családseg.!K140+'Önkorm elsz.'!K140</f>
        <v>0</v>
      </c>
      <c r="L140" s="77">
        <f>igazgatás!L140+adók!L140+temető!L140+rendezvények!L140+'téli közf.'!L140+hosszúi.közf.!L140+'út üzemelt.'!L140+közvilágítás!L140+zöldterület!L140+'város-község'!L140+könyvtár!L140+közművelődés!L140+gyermekjólét!L140+családtámogatás!L140+családseg.!L140+'Önkorm elsz.'!L140</f>
        <v>0</v>
      </c>
      <c r="M140" s="77">
        <f>igazgatás!M140+adók!M140+temető!M140+rendezvények!M140+'téli közf.'!M140+hosszúi.közf.!M140+'út üzemelt.'!M140+közvilágítás!M140+zöldterület!M140+'város-község'!M140+könyvtár!M140+közművelődés!M140+gyermekjólét!M140+családtámogatás!M140+családseg.!M140+'Önkorm elsz.'!M140</f>
        <v>0</v>
      </c>
      <c r="N140" s="77">
        <f>igazgatás!N140+adók!N140+temető!N140+rendezvények!N140+'téli közf.'!N140+hosszúi.közf.!N140+'út üzemelt.'!N140+közvilágítás!N140+zöldterület!N140+'város-község'!N140+könyvtár!N140+közművelődés!N140+gyermekjólét!N140+családtámogatás!N140+családseg.!N140+'Önkorm elsz.'!N140</f>
        <v>0</v>
      </c>
      <c r="O140" s="153" t="str">
        <f t="shared" si="8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7">
        <f>igazgatás!F141+adók!F141+temető!F141+rendezvények!F141+'téli közf.'!F141+hosszúi.közf.!F141+'út üzemelt.'!F141+közvilágítás!F141+zöldterület!F141+'város-község'!F141+könyvtár!F141+közművelődés!F141+gyermekjólét!F141+családtámogatás!F141+családseg.!F141+'Önkorm elsz.'!F141</f>
        <v>0</v>
      </c>
      <c r="G141" s="77">
        <f>igazgatás!G141+adók!G141+temető!G141+rendezvények!G141+'téli közf.'!G141+hosszúi.közf.!G141+'út üzemelt.'!G141+közvilágítás!G141+zöldterület!G141+'város-község'!G141+könyvtár!G141+közművelődés!G141+gyermekjólét!G141+családtámogatás!G141+családseg.!G141+'Önkorm elsz.'!G141</f>
        <v>0</v>
      </c>
      <c r="H141" s="77">
        <f>igazgatás!H141+adók!H141+temető!H141+rendezvények!H141+'téli közf.'!H141+hosszúi.közf.!H141+'út üzemelt.'!H141+közvilágítás!H141+zöldterület!H141+'város-község'!H141+könyvtár!H141+közművelődés!H141+gyermekjólét!H141+családtámogatás!H141+családseg.!H141+'Önkorm elsz.'!H141</f>
        <v>0</v>
      </c>
      <c r="I141" s="77">
        <f>igazgatás!I141+adók!I141+temető!I141+rendezvények!I141+'téli közf.'!I141+hosszúi.közf.!I141+'út üzemelt.'!I141+közvilágítás!I141+zöldterület!I141+'város-község'!I141+könyvtár!I141+közművelődés!I141+gyermekjólét!I141+családtámogatás!I141+családseg.!I141+'Önkorm elsz.'!I141</f>
        <v>0</v>
      </c>
      <c r="J141" s="153" t="str">
        <f t="shared" si="7"/>
        <v xml:space="preserve"> </v>
      </c>
      <c r="K141" s="77">
        <f>igazgatás!K141+adók!K141+temető!K141+rendezvények!K141+'téli közf.'!K141+hosszúi.közf.!K141+'út üzemelt.'!K141+közvilágítás!K141+zöldterület!K141+'város-község'!K141+könyvtár!K141+közművelődés!K141+gyermekjólét!K141+családtámogatás!K141+családseg.!K141+'Önkorm elsz.'!K141</f>
        <v>0</v>
      </c>
      <c r="L141" s="77">
        <f>igazgatás!L141+adók!L141+temető!L141+rendezvények!L141+'téli közf.'!L141+hosszúi.közf.!L141+'út üzemelt.'!L141+közvilágítás!L141+zöldterület!L141+'város-község'!L141+könyvtár!L141+közművelődés!L141+gyermekjólét!L141+családtámogatás!L141+családseg.!L141+'Önkorm elsz.'!L141</f>
        <v>0</v>
      </c>
      <c r="M141" s="77">
        <f>igazgatás!M141+adók!M141+temető!M141+rendezvények!M141+'téli közf.'!M141+hosszúi.közf.!M141+'út üzemelt.'!M141+közvilágítás!M141+zöldterület!M141+'város-község'!M141+könyvtár!M141+közművelődés!M141+gyermekjólét!M141+családtámogatás!M141+családseg.!M141+'Önkorm elsz.'!M141</f>
        <v>0</v>
      </c>
      <c r="N141" s="77">
        <f>igazgatás!N141+adók!N141+temető!N141+rendezvények!N141+'téli közf.'!N141+hosszúi.közf.!N141+'út üzemelt.'!N141+közvilágítás!N141+zöldterület!N141+'város-község'!N141+könyvtár!N141+közművelődés!N141+gyermekjólét!N141+családtámogatás!N141+családseg.!N141+'Önkorm elsz.'!N141</f>
        <v>0</v>
      </c>
      <c r="O141" s="153" t="str">
        <f t="shared" si="8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7">
        <f>igazgatás!F142+adók!F142+temető!F142+rendezvények!F142+'téli közf.'!F142+hosszúi.közf.!F142+'út üzemelt.'!F142+közvilágítás!F142+zöldterület!F142+'város-község'!F142+könyvtár!F142+közművelődés!F142+gyermekjólét!F142+családtámogatás!F142+családseg.!F142+'Önkorm elsz.'!F142</f>
        <v>0</v>
      </c>
      <c r="G142" s="77">
        <f>igazgatás!G142+adók!G142+temető!G142+rendezvények!G142+'téli közf.'!G142+hosszúi.közf.!G142+'út üzemelt.'!G142+közvilágítás!G142+zöldterület!G142+'város-község'!G142+könyvtár!G142+közművelődés!G142+gyermekjólét!G142+családtámogatás!G142+családseg.!G142+'Önkorm elsz.'!G142</f>
        <v>0</v>
      </c>
      <c r="H142" s="77">
        <f>igazgatás!H142+adók!H142+temető!H142+rendezvények!H142+'téli közf.'!H142+hosszúi.közf.!H142+'út üzemelt.'!H142+közvilágítás!H142+zöldterület!H142+'város-község'!H142+könyvtár!H142+közművelődés!H142+gyermekjólét!H142+családtámogatás!H142+családseg.!H142+'Önkorm elsz.'!H142</f>
        <v>0</v>
      </c>
      <c r="I142" s="77">
        <f>igazgatás!I142+adók!I142+temető!I142+rendezvények!I142+'téli közf.'!I142+hosszúi.közf.!I142+'út üzemelt.'!I142+közvilágítás!I142+zöldterület!I142+'város-község'!I142+könyvtár!I142+közművelődés!I142+gyermekjólét!I142+családtámogatás!I142+családseg.!I142+'Önkorm elsz.'!I142</f>
        <v>0</v>
      </c>
      <c r="J142" s="153" t="str">
        <f t="shared" si="7"/>
        <v xml:space="preserve"> </v>
      </c>
      <c r="K142" s="77">
        <f>igazgatás!K142+adók!K142+temető!K142+rendezvények!K142+'téli közf.'!K142+hosszúi.közf.!K142+'út üzemelt.'!K142+közvilágítás!K142+zöldterület!K142+'város-község'!K142+könyvtár!K142+közművelődés!K142+gyermekjólét!K142+családtámogatás!K142+családseg.!K142+'Önkorm elsz.'!K142</f>
        <v>0</v>
      </c>
      <c r="L142" s="77">
        <f>igazgatás!L142+adók!L142+temető!L142+rendezvények!L142+'téli közf.'!L142+hosszúi.közf.!L142+'út üzemelt.'!L142+közvilágítás!L142+zöldterület!L142+'város-község'!L142+könyvtár!L142+közművelődés!L142+gyermekjólét!L142+családtámogatás!L142+családseg.!L142+'Önkorm elsz.'!L142</f>
        <v>0</v>
      </c>
      <c r="M142" s="77">
        <f>igazgatás!M142+adók!M142+temető!M142+rendezvények!M142+'téli közf.'!M142+hosszúi.közf.!M142+'út üzemelt.'!M142+közvilágítás!M142+zöldterület!M142+'város-község'!M142+könyvtár!M142+közművelődés!M142+gyermekjólét!M142+családtámogatás!M142+családseg.!M142+'Önkorm elsz.'!M142</f>
        <v>0</v>
      </c>
      <c r="N142" s="77">
        <f>igazgatás!N142+adók!N142+temető!N142+rendezvények!N142+'téli közf.'!N142+hosszúi.közf.!N142+'út üzemelt.'!N142+közvilágítás!N142+zöldterület!N142+'város-község'!N142+könyvtár!N142+közművelődés!N142+gyermekjólét!N142+családtámogatás!N142+családseg.!N142+'Önkorm elsz.'!N142</f>
        <v>0</v>
      </c>
      <c r="O142" s="153" t="str">
        <f t="shared" si="8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7">
        <f>igazgatás!F143+adók!F143+temető!F143+rendezvények!F143+'téli közf.'!F143+hosszúi.közf.!F143+'út üzemelt.'!F143+közvilágítás!F143+zöldterület!F143+'város-község'!F143+könyvtár!F143+közművelődés!F143+gyermekjólét!F143+családtámogatás!F143+családseg.!F143+'Önkorm elsz.'!F143</f>
        <v>0</v>
      </c>
      <c r="G143" s="77">
        <f>igazgatás!G143+adók!G143+temető!G143+rendezvények!G143+'téli közf.'!G143+hosszúi.közf.!G143+'út üzemelt.'!G143+közvilágítás!G143+zöldterület!G143+'város-község'!G143+könyvtár!G143+közművelődés!G143+gyermekjólét!G143+családtámogatás!G143+családseg.!G143+'Önkorm elsz.'!G143</f>
        <v>0</v>
      </c>
      <c r="H143" s="77">
        <f>igazgatás!H143+adók!H143+temető!H143+rendezvények!H143+'téli közf.'!H143+hosszúi.közf.!H143+'út üzemelt.'!H143+közvilágítás!H143+zöldterület!H143+'város-község'!H143+könyvtár!H143+közművelődés!H143+gyermekjólét!H143+családtámogatás!H143+családseg.!H143+'Önkorm elsz.'!H143</f>
        <v>0</v>
      </c>
      <c r="I143" s="77">
        <f>igazgatás!I143+adók!I143+temető!I143+rendezvények!I143+'téli közf.'!I143+hosszúi.közf.!I143+'út üzemelt.'!I143+közvilágítás!I143+zöldterület!I143+'város-község'!I143+könyvtár!I143+közművelődés!I143+gyermekjólét!I143+családtámogatás!I143+családseg.!I143+'Önkorm elsz.'!I143</f>
        <v>0</v>
      </c>
      <c r="J143" s="153" t="str">
        <f t="shared" si="7"/>
        <v xml:space="preserve"> </v>
      </c>
      <c r="K143" s="77">
        <f>igazgatás!K143+adók!K143+temető!K143+rendezvények!K143+'téli közf.'!K143+hosszúi.közf.!K143+'út üzemelt.'!K143+közvilágítás!K143+zöldterület!K143+'város-község'!K143+könyvtár!K143+közművelődés!K143+gyermekjólét!K143+családtámogatás!K143+családseg.!K143+'Önkorm elsz.'!K143</f>
        <v>0</v>
      </c>
      <c r="L143" s="77">
        <f>igazgatás!L143+adók!L143+temető!L143+rendezvények!L143+'téli közf.'!L143+hosszúi.közf.!L143+'út üzemelt.'!L143+közvilágítás!L143+zöldterület!L143+'város-község'!L143+könyvtár!L143+közművelődés!L143+gyermekjólét!L143+családtámogatás!L143+családseg.!L143+'Önkorm elsz.'!L143</f>
        <v>0</v>
      </c>
      <c r="M143" s="77">
        <f>igazgatás!M143+adók!M143+temető!M143+rendezvények!M143+'téli közf.'!M143+hosszúi.közf.!M143+'út üzemelt.'!M143+közvilágítás!M143+zöldterület!M143+'város-község'!M143+könyvtár!M143+közművelődés!M143+gyermekjólét!M143+családtámogatás!M143+családseg.!M143+'Önkorm elsz.'!M143</f>
        <v>0</v>
      </c>
      <c r="N143" s="77">
        <f>igazgatás!N143+adók!N143+temető!N143+rendezvények!N143+'téli közf.'!N143+hosszúi.közf.!N143+'út üzemelt.'!N143+közvilágítás!N143+zöldterület!N143+'város-község'!N143+könyvtár!N143+közművelődés!N143+gyermekjólét!N143+családtámogatás!N143+családseg.!N143+'Önkorm elsz.'!N143</f>
        <v>0</v>
      </c>
      <c r="O143" s="153" t="str">
        <f t="shared" si="8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igazgatás!F144+adók!F144+temető!F144+rendezvények!F144+'téli közf.'!F144+hosszúi.közf.!F144+'út üzemelt.'!F144+közvilágítás!F144+zöldterület!F144+'város-község'!F144+könyvtár!F144+közművelődés!F144+gyermekjólét!F144+családtámogatás!F144+családseg.!F144+'Önkorm elsz.'!F144</f>
        <v>0</v>
      </c>
      <c r="G144" s="77">
        <f>igazgatás!G144+adók!G144+temető!G144+rendezvények!G144+'téli közf.'!G144+hosszúi.közf.!G144+'út üzemelt.'!G144+közvilágítás!G144+zöldterület!G144+'város-község'!G144+könyvtár!G144+közművelődés!G144+gyermekjólét!G144+családtámogatás!G144+családseg.!G144+'Önkorm elsz.'!G144</f>
        <v>0</v>
      </c>
      <c r="H144" s="77">
        <f>igazgatás!H144+adók!H144+temető!H144+rendezvények!H144+'téli közf.'!H144+hosszúi.közf.!H144+'út üzemelt.'!H144+közvilágítás!H144+zöldterület!H144+'város-község'!H144+könyvtár!H144+közművelődés!H144+gyermekjólét!H144+családtámogatás!H144+családseg.!H144+'Önkorm elsz.'!H144</f>
        <v>0</v>
      </c>
      <c r="I144" s="77">
        <f>igazgatás!I144+adók!I144+temető!I144+rendezvények!I144+'téli közf.'!I144+hosszúi.közf.!I144+'út üzemelt.'!I144+közvilágítás!I144+zöldterület!I144+'város-község'!I144+könyvtár!I144+közművelődés!I144+gyermekjólét!I144+családtámogatás!I144+családseg.!I144+'Önkorm elsz.'!I144</f>
        <v>0</v>
      </c>
      <c r="J144" s="153" t="str">
        <f t="shared" si="7"/>
        <v xml:space="preserve"> </v>
      </c>
      <c r="K144" s="77">
        <f>igazgatás!K144+adók!K144+temető!K144+rendezvények!K144+'téli közf.'!K144+hosszúi.közf.!K144+'út üzemelt.'!K144+közvilágítás!K144+zöldterület!K144+'város-község'!K144+könyvtár!K144+közművelődés!K144+gyermekjólét!K144+családtámogatás!K144+családseg.!K144+'Önkorm elsz.'!K144</f>
        <v>0</v>
      </c>
      <c r="L144" s="77">
        <f>igazgatás!L144+adók!L144+temető!L144+rendezvények!L144+'téli közf.'!L144+hosszúi.közf.!L144+'út üzemelt.'!L144+közvilágítás!L144+zöldterület!L144+'város-község'!L144+könyvtár!L144+közművelődés!L144+gyermekjólét!L144+családtámogatás!L144+családseg.!L144+'Önkorm elsz.'!L144</f>
        <v>0</v>
      </c>
      <c r="M144" s="77">
        <f>igazgatás!M144+adók!M144+temető!M144+rendezvények!M144+'téli közf.'!M144+hosszúi.közf.!M144+'út üzemelt.'!M144+közvilágítás!M144+zöldterület!M144+'város-község'!M144+könyvtár!M144+közművelődés!M144+gyermekjólét!M144+családtámogatás!M144+családseg.!M144+'Önkorm elsz.'!M144</f>
        <v>0</v>
      </c>
      <c r="N144" s="77">
        <f>igazgatás!N144+adók!N144+temető!N144+rendezvények!N144+'téli közf.'!N144+hosszúi.közf.!N144+'út üzemelt.'!N144+közvilágítás!N144+zöldterület!N144+'város-község'!N144+könyvtár!N144+közművelődés!N144+gyermekjólét!N144+családtámogatás!N144+családseg.!N144+'Önkorm elsz.'!N144</f>
        <v>0</v>
      </c>
      <c r="O144" s="153" t="str">
        <f t="shared" si="8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7">
        <f>igazgatás!F145+adók!F145+temető!F145+rendezvények!F145+'téli közf.'!F145+hosszúi.közf.!F145+'út üzemelt.'!F145+közvilágítás!F145+zöldterület!F145+'város-község'!F145+könyvtár!F145+közművelődés!F145+gyermekjólét!F145+családtámogatás!F145+családseg.!F145+'Önkorm elsz.'!F145</f>
        <v>0</v>
      </c>
      <c r="G145" s="77">
        <f>igazgatás!G145+adók!G145+temető!G145+rendezvények!G145+'téli közf.'!G145+hosszúi.közf.!G145+'út üzemelt.'!G145+közvilágítás!G145+zöldterület!G145+'város-község'!G145+könyvtár!G145+közművelődés!G145+gyermekjólét!G145+családtámogatás!G145+családseg.!G145+'Önkorm elsz.'!G145</f>
        <v>0</v>
      </c>
      <c r="H145" s="77">
        <f>igazgatás!H145+adók!H145+temető!H145+rendezvények!H145+'téli közf.'!H145+hosszúi.közf.!H145+'út üzemelt.'!H145+közvilágítás!H145+zöldterület!H145+'város-község'!H145+könyvtár!H145+közművelődés!H145+gyermekjólét!H145+családtámogatás!H145+családseg.!H145+'Önkorm elsz.'!H145</f>
        <v>0</v>
      </c>
      <c r="I145" s="77">
        <f>igazgatás!I145+adók!I145+temető!I145+rendezvények!I145+'téli közf.'!I145+hosszúi.közf.!I145+'út üzemelt.'!I145+közvilágítás!I145+zöldterület!I145+'város-község'!I145+könyvtár!I145+közművelődés!I145+gyermekjólét!I145+családtámogatás!I145+családseg.!I145+'Önkorm elsz.'!I145</f>
        <v>0</v>
      </c>
      <c r="J145" s="153" t="str">
        <f t="shared" si="7"/>
        <v xml:space="preserve"> </v>
      </c>
      <c r="K145" s="77">
        <f>igazgatás!K145+adók!K145+temető!K145+rendezvények!K145+'téli közf.'!K145+hosszúi.közf.!K145+'út üzemelt.'!K145+közvilágítás!K145+zöldterület!K145+'város-község'!K145+könyvtár!K145+közművelődés!K145+gyermekjólét!K145+családtámogatás!K145+családseg.!K145+'Önkorm elsz.'!K145</f>
        <v>0</v>
      </c>
      <c r="L145" s="77">
        <f>igazgatás!L145+adók!L145+temető!L145+rendezvények!L145+'téli közf.'!L145+hosszúi.közf.!L145+'út üzemelt.'!L145+közvilágítás!L145+zöldterület!L145+'város-község'!L145+könyvtár!L145+közművelődés!L145+gyermekjólét!L145+családtámogatás!L145+családseg.!L145+'Önkorm elsz.'!L145</f>
        <v>0</v>
      </c>
      <c r="M145" s="77">
        <f>igazgatás!M145+adók!M145+temető!M145+rendezvények!M145+'téli közf.'!M145+hosszúi.közf.!M145+'út üzemelt.'!M145+közvilágítás!M145+zöldterület!M145+'város-község'!M145+könyvtár!M145+közművelődés!M145+gyermekjólét!M145+családtámogatás!M145+családseg.!M145+'Önkorm elsz.'!M145</f>
        <v>0</v>
      </c>
      <c r="N145" s="77">
        <f>igazgatás!N145+adók!N145+temető!N145+rendezvények!N145+'téli közf.'!N145+hosszúi.közf.!N145+'út üzemelt.'!N145+közvilágítás!N145+zöldterület!N145+'város-község'!N145+könyvtár!N145+közművelődés!N145+gyermekjólét!N145+családtámogatás!N145+családseg.!N145+'Önkorm elsz.'!N145</f>
        <v>0</v>
      </c>
      <c r="O145" s="153" t="str">
        <f t="shared" si="8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7">
        <f>igazgatás!F146+adók!F146+temető!F146+rendezvények!F146+'téli közf.'!F146+hosszúi.közf.!F146+'út üzemelt.'!F146+közvilágítás!F146+zöldterület!F146+'város-község'!F146+könyvtár!F146+közművelődés!F146+gyermekjólét!F146+családtámogatás!F146+családseg.!F146+'Önkorm elsz.'!F146</f>
        <v>0</v>
      </c>
      <c r="G146" s="77">
        <f>igazgatás!G146+adók!G146+temető!G146+rendezvények!G146+'téli közf.'!G146+hosszúi.közf.!G146+'út üzemelt.'!G146+közvilágítás!G146+zöldterület!G146+'város-község'!G146+könyvtár!G146+közművelődés!G146+gyermekjólét!G146+családtámogatás!G146+családseg.!G146+'Önkorm elsz.'!G146</f>
        <v>0</v>
      </c>
      <c r="H146" s="77">
        <f>igazgatás!H146+adók!H146+temető!H146+rendezvények!H146+'téli közf.'!H146+hosszúi.közf.!H146+'út üzemelt.'!H146+közvilágítás!H146+zöldterület!H146+'város-község'!H146+könyvtár!H146+közművelődés!H146+gyermekjólét!H146+családtámogatás!H146+családseg.!H146+'Önkorm elsz.'!H146</f>
        <v>0</v>
      </c>
      <c r="I146" s="77">
        <f>igazgatás!I146+adók!I146+temető!I146+rendezvények!I146+'téli közf.'!I146+hosszúi.közf.!I146+'út üzemelt.'!I146+közvilágítás!I146+zöldterület!I146+'város-község'!I146+könyvtár!I146+közművelődés!I146+gyermekjólét!I146+családtámogatás!I146+családseg.!I146+'Önkorm elsz.'!I146</f>
        <v>0</v>
      </c>
      <c r="J146" s="153" t="str">
        <f t="shared" si="7"/>
        <v xml:space="preserve"> </v>
      </c>
      <c r="K146" s="77">
        <f>igazgatás!K146+adók!K146+temető!K146+rendezvények!K146+'téli közf.'!K146+hosszúi.közf.!K146+'út üzemelt.'!K146+közvilágítás!K146+zöldterület!K146+'város-község'!K146+könyvtár!K146+közművelődés!K146+gyermekjólét!K146+családtámogatás!K146+családseg.!K146+'Önkorm elsz.'!K146</f>
        <v>0</v>
      </c>
      <c r="L146" s="77">
        <f>igazgatás!L146+adók!L146+temető!L146+rendezvények!L146+'téli közf.'!L146+hosszúi.közf.!L146+'út üzemelt.'!L146+közvilágítás!L146+zöldterület!L146+'város-község'!L146+könyvtár!L146+közművelődés!L146+gyermekjólét!L146+családtámogatás!L146+családseg.!L146+'Önkorm elsz.'!L146</f>
        <v>0</v>
      </c>
      <c r="M146" s="77">
        <f>igazgatás!M146+adók!M146+temető!M146+rendezvények!M146+'téli közf.'!M146+hosszúi.közf.!M146+'út üzemelt.'!M146+közvilágítás!M146+zöldterület!M146+'város-község'!M146+könyvtár!M146+közművelődés!M146+gyermekjólét!M146+családtámogatás!M146+családseg.!M146+'Önkorm elsz.'!M146</f>
        <v>0</v>
      </c>
      <c r="N146" s="77">
        <f>igazgatás!N146+adók!N146+temető!N146+rendezvények!N146+'téli közf.'!N146+hosszúi.közf.!N146+'út üzemelt.'!N146+közvilágítás!N146+zöldterület!N146+'város-község'!N146+könyvtár!N146+közművelődés!N146+gyermekjólét!N146+családtámogatás!N146+családseg.!N146+'Önkorm elsz.'!N146</f>
        <v>0</v>
      </c>
      <c r="O146" s="153" t="str">
        <f t="shared" si="8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7">
        <f>igazgatás!F147+adók!F147+temető!F147+rendezvények!F147+'téli közf.'!F147+hosszúi.közf.!F147+'út üzemelt.'!F147+közvilágítás!F147+zöldterület!F147+'város-község'!F147+könyvtár!F147+közművelődés!F147+gyermekjólét!F147+családtámogatás!F147+családseg.!F147+'Önkorm elsz.'!F147</f>
        <v>0</v>
      </c>
      <c r="G147" s="77">
        <f>igazgatás!G147+adók!G147+temető!G147+rendezvények!G147+'téli közf.'!G147+hosszúi.közf.!G147+'út üzemelt.'!G147+közvilágítás!G147+zöldterület!G147+'város-község'!G147+könyvtár!G147+közművelődés!G147+gyermekjólét!G147+családtámogatás!G147+családseg.!G147+'Önkorm elsz.'!G147</f>
        <v>0</v>
      </c>
      <c r="H147" s="77">
        <f>igazgatás!H147+adók!H147+temető!H147+rendezvények!H147+'téli közf.'!H147+hosszúi.közf.!H147+'út üzemelt.'!H147+közvilágítás!H147+zöldterület!H147+'város-község'!H147+könyvtár!H147+közművelődés!H147+gyermekjólét!H147+családtámogatás!H147+családseg.!H147+'Önkorm elsz.'!H147</f>
        <v>0</v>
      </c>
      <c r="I147" s="77">
        <f>igazgatás!I147+adók!I147+temető!I147+rendezvények!I147+'téli közf.'!I147+hosszúi.közf.!I147+'út üzemelt.'!I147+közvilágítás!I147+zöldterület!I147+'város-község'!I147+könyvtár!I147+közművelődés!I147+gyermekjólét!I147+családtámogatás!I147+családseg.!I147+'Önkorm elsz.'!I147</f>
        <v>0</v>
      </c>
      <c r="J147" s="153" t="str">
        <f t="shared" si="7"/>
        <v xml:space="preserve"> </v>
      </c>
      <c r="K147" s="77">
        <f>igazgatás!K147+adók!K147+temető!K147+rendezvények!K147+'téli közf.'!K147+hosszúi.közf.!K147+'út üzemelt.'!K147+közvilágítás!K147+zöldterület!K147+'város-község'!K147+könyvtár!K147+közművelődés!K147+gyermekjólét!K147+családtámogatás!K147+családseg.!K147+'Önkorm elsz.'!K147</f>
        <v>0</v>
      </c>
      <c r="L147" s="77">
        <f>igazgatás!L147+adók!L147+temető!L147+rendezvények!L147+'téli közf.'!L147+hosszúi.közf.!L147+'út üzemelt.'!L147+közvilágítás!L147+zöldterület!L147+'város-község'!L147+könyvtár!L147+közművelődés!L147+gyermekjólét!L147+családtámogatás!L147+családseg.!L147+'Önkorm elsz.'!L147</f>
        <v>0</v>
      </c>
      <c r="M147" s="77">
        <f>igazgatás!M147+adók!M147+temető!M147+rendezvények!M147+'téli közf.'!M147+hosszúi.közf.!M147+'út üzemelt.'!M147+közvilágítás!M147+zöldterület!M147+'város-község'!M147+könyvtár!M147+közművelődés!M147+gyermekjólét!M147+családtámogatás!M147+családseg.!M147+'Önkorm elsz.'!M147</f>
        <v>0</v>
      </c>
      <c r="N147" s="77">
        <f>igazgatás!N147+adók!N147+temető!N147+rendezvények!N147+'téli közf.'!N147+hosszúi.közf.!N147+'út üzemelt.'!N147+közvilágítás!N147+zöldterület!N147+'város-község'!N147+könyvtár!N147+közművelődés!N147+gyermekjólét!N147+családtámogatás!N147+családseg.!N147+'Önkorm elsz.'!N147</f>
        <v>0</v>
      </c>
      <c r="O147" s="153" t="str">
        <f t="shared" si="8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>
        <f>igazgatás!F148+adók!F148+temető!F148+rendezvények!F148+'téli közf.'!F148+hosszúi.közf.!F148+'út üzemelt.'!F148+közvilágítás!F148+zöldterület!F148+'város-község'!F148+könyvtár!F148+közművelődés!F148+gyermekjólét!F148+családtámogatás!F148+családseg.!F148+'Önkorm elsz.'!F148</f>
        <v>0</v>
      </c>
      <c r="G148" s="77">
        <f>igazgatás!G148+adók!G148+temető!G148+rendezvények!G148+'téli közf.'!G148+hosszúi.közf.!G148+'út üzemelt.'!G148+közvilágítás!G148+zöldterület!G148+'város-község'!G148+könyvtár!G148+közművelődés!G148+gyermekjólét!G148+családtámogatás!G148+családseg.!G148+'Önkorm elsz.'!G148</f>
        <v>0</v>
      </c>
      <c r="H148" s="77">
        <f>igazgatás!H148+adók!H148+temető!H148+rendezvények!H148+'téli közf.'!H148+hosszúi.közf.!H148+'út üzemelt.'!H148+közvilágítás!H148+zöldterület!H148+'város-község'!H148+könyvtár!H148+közművelődés!H148+gyermekjólét!H148+családtámogatás!H148+családseg.!H148+'Önkorm elsz.'!H148</f>
        <v>0</v>
      </c>
      <c r="I148" s="77">
        <f>igazgatás!I148+adók!I148+temető!I148+rendezvények!I148+'téli közf.'!I148+hosszúi.közf.!I148+'út üzemelt.'!I148+közvilágítás!I148+zöldterület!I148+'város-község'!I148+könyvtár!I148+közművelődés!I148+gyermekjólét!I148+családtámogatás!I148+családseg.!I148+'Önkorm elsz.'!I148</f>
        <v>0</v>
      </c>
      <c r="J148" s="153" t="str">
        <f t="shared" si="7"/>
        <v xml:space="preserve"> </v>
      </c>
      <c r="K148" s="77">
        <f>igazgatás!K148+adók!K148+temető!K148+rendezvények!K148+'téli közf.'!K148+hosszúi.közf.!K148+'út üzemelt.'!K148+közvilágítás!K148+zöldterület!K148+'város-község'!K148+könyvtár!K148+közművelődés!K148+gyermekjólét!K148+családtámogatás!K148+családseg.!K148+'Önkorm elsz.'!K148</f>
        <v>0</v>
      </c>
      <c r="L148" s="77">
        <f>igazgatás!L148+adók!L148+temető!L148+rendezvények!L148+'téli közf.'!L148+hosszúi.közf.!L148+'út üzemelt.'!L148+közvilágítás!L148+zöldterület!L148+'város-község'!L148+könyvtár!L148+közművelődés!L148+gyermekjólét!L148+családtámogatás!L148+családseg.!L148+'Önkorm elsz.'!L148</f>
        <v>0</v>
      </c>
      <c r="M148" s="77">
        <f>igazgatás!M148+adók!M148+temető!M148+rendezvények!M148+'téli közf.'!M148+hosszúi.közf.!M148+'út üzemelt.'!M148+közvilágítás!M148+zöldterület!M148+'város-község'!M148+könyvtár!M148+közművelődés!M148+gyermekjólét!M148+családtámogatás!M148+családseg.!M148+'Önkorm elsz.'!M148</f>
        <v>0</v>
      </c>
      <c r="N148" s="77">
        <f>igazgatás!N148+adók!N148+temető!N148+rendezvények!N148+'téli közf.'!N148+hosszúi.közf.!N148+'út üzemelt.'!N148+közvilágítás!N148+zöldterület!N148+'város-község'!N148+könyvtár!N148+közművelődés!N148+gyermekjólét!N148+családtámogatás!N148+családseg.!N148+'Önkorm elsz.'!N148</f>
        <v>0</v>
      </c>
      <c r="O148" s="153" t="str">
        <f t="shared" si="8"/>
        <v xml:space="preserve"> </v>
      </c>
    </row>
    <row r="149" spans="1:15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igazgatás!F149+adók!F149+temető!F149+rendezvények!F149+'téli közf.'!F149+hosszúi.közf.!F149+'út üzemelt.'!F149+közvilágítás!F149+zöldterület!F149+'város-község'!F149+könyvtár!F149+közművelődés!F149+gyermekjólét!F149+családtámogatás!F149+családseg.!F149+'Önkorm elsz.'!F149</f>
        <v>900</v>
      </c>
      <c r="G149" s="77">
        <f>igazgatás!G149+adók!G149+temető!G149+rendezvények!G149+'téli közf.'!G149+hosszúi.közf.!G149+'út üzemelt.'!G149+közvilágítás!G149+zöldterület!G149+'város-község'!G149+könyvtár!G149+közművelődés!G149+gyermekjólét!G149+családtámogatás!G149+családseg.!G149+'Önkorm elsz.'!G149</f>
        <v>500</v>
      </c>
      <c r="H149" s="77">
        <f>igazgatás!H149+adók!H149+temető!H149+rendezvények!H149+'téli közf.'!H149+hosszúi.közf.!H149+'út üzemelt.'!H149+közvilágítás!H149+zöldterület!H149+'város-község'!H149+könyvtár!H149+közművelődés!H149+gyermekjólét!H149+családtámogatás!H149+családseg.!H149+'Önkorm elsz.'!H149</f>
        <v>1400</v>
      </c>
      <c r="I149" s="77">
        <f>igazgatás!I149+adók!I149+temető!I149+rendezvények!I149+'téli közf.'!I149+hosszúi.közf.!I149+'út üzemelt.'!I149+közvilágítás!I149+zöldterület!I149+'város-község'!I149+könyvtár!I149+közművelődés!I149+gyermekjólét!I149+családtámogatás!I149+családseg.!I149+'Önkorm elsz.'!I149</f>
        <v>1400</v>
      </c>
      <c r="J149" s="153">
        <f t="shared" si="7"/>
        <v>1</v>
      </c>
      <c r="K149" s="77">
        <f>igazgatás!K149+adók!K149+temető!K149+rendezvények!K149+'téli közf.'!K149+hosszúi.közf.!K149+'út üzemelt.'!K149+közvilágítás!K149+zöldterület!K149+'város-község'!K149+könyvtár!K149+közművelődés!K149+gyermekjólét!K149+családtámogatás!K149+családseg.!K149+'Önkorm elsz.'!K149</f>
        <v>1311</v>
      </c>
      <c r="L149" s="77">
        <f>igazgatás!L149+adók!L149+temető!L149+rendezvények!L149+'téli közf.'!L149+hosszúi.közf.!L149+'út üzemelt.'!L149+közvilágítás!L149+zöldterület!L149+'város-község'!L149+könyvtár!L149+közművelődés!L149+gyermekjólét!L149+családtámogatás!L149+családseg.!L149+'Önkorm elsz.'!L149</f>
        <v>170</v>
      </c>
      <c r="M149" s="77">
        <f>igazgatás!M149+adók!M149+temető!M149+rendezvények!M149+'téli közf.'!M149+hosszúi.közf.!M149+'út üzemelt.'!M149+közvilágítás!M149+zöldterület!M149+'város-község'!M149+könyvtár!M149+közművelődés!M149+gyermekjólét!M149+családtámogatás!M149+családseg.!M149+'Önkorm elsz.'!M149</f>
        <v>1481</v>
      </c>
      <c r="N149" s="77">
        <f>igazgatás!N149+adók!N149+temető!N149+rendezvények!N149+'téli közf.'!N149+hosszúi.közf.!N149+'út üzemelt.'!N149+közvilágítás!N149+zöldterület!N149+'város-község'!N149+könyvtár!N149+közművelődés!N149+gyermekjólét!N149+családtámogatás!N149+családseg.!N149+'Önkorm elsz.'!N149</f>
        <v>1481</v>
      </c>
      <c r="O149" s="153">
        <f t="shared" si="8"/>
        <v>1</v>
      </c>
    </row>
    <row r="150" spans="1:15" ht="25.5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7">
        <f>igazgatás!F150+adók!F150+temető!F150+rendezvények!F150+'téli közf.'!F150+hosszúi.közf.!F150+'út üzemelt.'!F150+közvilágítás!F150+zöldterület!F150+'város-község'!F150+könyvtár!F150+közművelődés!F150+gyermekjólét!F150+családtámogatás!F150+családseg.!F150+'Önkorm elsz.'!F150</f>
        <v>0</v>
      </c>
      <c r="G150" s="77">
        <f>igazgatás!G150+adók!G150+temető!G150+rendezvények!G150+'téli közf.'!G150+hosszúi.közf.!G150+'út üzemelt.'!G150+közvilágítás!G150+zöldterület!G150+'város-község'!G150+könyvtár!G150+közművelődés!G150+gyermekjólét!G150+családtámogatás!G150+családseg.!G150+'Önkorm elsz.'!G150</f>
        <v>0</v>
      </c>
      <c r="H150" s="77">
        <f>igazgatás!H150+adók!H150+temető!H150+rendezvények!H150+'téli közf.'!H150+hosszúi.közf.!H150+'út üzemelt.'!H150+közvilágítás!H150+zöldterület!H150+'város-község'!H150+könyvtár!H150+közművelődés!H150+gyermekjólét!H150+családtámogatás!H150+családseg.!H150+'Önkorm elsz.'!H150</f>
        <v>0</v>
      </c>
      <c r="I150" s="77">
        <f>igazgatás!I150+adók!I150+temető!I150+rendezvények!I150+'téli közf.'!I150+hosszúi.közf.!I150+'út üzemelt.'!I150+közvilágítás!I150+zöldterület!I150+'város-község'!I150+könyvtár!I150+közművelődés!I150+gyermekjólét!I150+családtámogatás!I150+családseg.!I150+'Önkorm elsz.'!I150</f>
        <v>0</v>
      </c>
      <c r="J150" s="153" t="str">
        <f t="shared" si="7"/>
        <v xml:space="preserve"> </v>
      </c>
      <c r="K150" s="77">
        <f>igazgatás!K150+adók!K150+temető!K150+rendezvények!K150+'téli közf.'!K150+hosszúi.közf.!K150+'út üzemelt.'!K150+közvilágítás!K150+zöldterület!K150+'város-község'!K150+könyvtár!K150+közművelődés!K150+gyermekjólét!K150+családtámogatás!K150+családseg.!K150+'Önkorm elsz.'!K150</f>
        <v>0</v>
      </c>
      <c r="L150" s="77">
        <f>igazgatás!L150+adók!L150+temető!L150+rendezvények!L150+'téli közf.'!L150+hosszúi.közf.!L150+'út üzemelt.'!L150+közvilágítás!L150+zöldterület!L150+'város-község'!L150+könyvtár!L150+közművelődés!L150+gyermekjólét!L150+családtámogatás!L150+családseg.!L150+'Önkorm elsz.'!L150</f>
        <v>0</v>
      </c>
      <c r="M150" s="77">
        <f>igazgatás!M150+adók!M150+temető!M150+rendezvények!M150+'téli közf.'!M150+hosszúi.közf.!M150+'út üzemelt.'!M150+közvilágítás!M150+zöldterület!M150+'város-község'!M150+könyvtár!M150+közművelődés!M150+gyermekjólét!M150+családtámogatás!M150+családseg.!M150+'Önkorm elsz.'!M150</f>
        <v>0</v>
      </c>
      <c r="N150" s="77">
        <f>igazgatás!N150+adók!N150+temető!N150+rendezvények!N150+'téli közf.'!N150+hosszúi.közf.!N150+'út üzemelt.'!N150+közvilágítás!N150+zöldterület!N150+'város-község'!N150+könyvtár!N150+közművelődés!N150+gyermekjólét!N150+családtámogatás!N150+családseg.!N150+'Önkorm elsz.'!N150</f>
        <v>0</v>
      </c>
      <c r="O150" s="153" t="str">
        <f t="shared" si="8"/>
        <v xml:space="preserve"> </v>
      </c>
    </row>
    <row r="151" spans="1:15" ht="25.5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7">
        <f>igazgatás!F151+adók!F151+temető!F151+rendezvények!F151+'téli közf.'!F151+hosszúi.közf.!F151+'út üzemelt.'!F151+közvilágítás!F151+zöldterület!F151+'város-község'!F151+könyvtár!F151+közművelődés!F151+gyermekjólét!F151+családtámogatás!F151+családseg.!F151+'Önkorm elsz.'!F151</f>
        <v>900</v>
      </c>
      <c r="G151" s="77">
        <f>igazgatás!G151+adók!G151+temető!G151+rendezvények!G151+'téli közf.'!G151+hosszúi.közf.!G151+'út üzemelt.'!G151+közvilágítás!G151+zöldterület!G151+'város-község'!G151+könyvtár!G151+közművelődés!G151+gyermekjólét!G151+családtámogatás!G151+családseg.!G151+'Önkorm elsz.'!G151</f>
        <v>500</v>
      </c>
      <c r="H151" s="77">
        <f>igazgatás!H151+adók!H151+temető!H151+rendezvények!H151+'téli közf.'!H151+hosszúi.közf.!H151+'út üzemelt.'!H151+közvilágítás!H151+zöldterület!H151+'város-község'!H151+könyvtár!H151+közművelődés!H151+gyermekjólét!H151+családtámogatás!H151+családseg.!H151+'Önkorm elsz.'!H151</f>
        <v>1400</v>
      </c>
      <c r="I151" s="77">
        <f>igazgatás!I151+adók!I151+temető!I151+rendezvények!I151+'téli közf.'!I151+hosszúi.közf.!I151+'út üzemelt.'!I151+közvilágítás!I151+zöldterület!I151+'város-község'!I151+könyvtár!I151+közművelődés!I151+gyermekjólét!I151+családtámogatás!I151+családseg.!I151+'Önkorm elsz.'!I151</f>
        <v>1400</v>
      </c>
      <c r="J151" s="153">
        <f t="shared" si="7"/>
        <v>1</v>
      </c>
      <c r="K151" s="77">
        <f>igazgatás!K151+adók!K151+temető!K151+rendezvények!K151+'téli közf.'!K151+hosszúi.közf.!K151+'út üzemelt.'!K151+közvilágítás!K151+zöldterület!K151+'város-község'!K151+könyvtár!K151+közművelődés!K151+gyermekjólét!K151+családtámogatás!K151+családseg.!K151+'Önkorm elsz.'!K151</f>
        <v>1311</v>
      </c>
      <c r="L151" s="77">
        <f>igazgatás!L151+adók!L151+temető!L151+rendezvények!L151+'téli közf.'!L151+hosszúi.közf.!L151+'út üzemelt.'!L151+közvilágítás!L151+zöldterület!L151+'város-község'!L151+könyvtár!L151+közművelődés!L151+gyermekjólét!L151+családtámogatás!L151+családseg.!L151+'Önkorm elsz.'!L151</f>
        <v>170</v>
      </c>
      <c r="M151" s="77">
        <f>igazgatás!M151+adók!M151+temető!M151+rendezvények!M151+'téli közf.'!M151+hosszúi.közf.!M151+'út üzemelt.'!M151+közvilágítás!M151+zöldterület!M151+'város-község'!M151+könyvtár!M151+közművelődés!M151+gyermekjólét!M151+családtámogatás!M151+családseg.!M151+'Önkorm elsz.'!M151</f>
        <v>1481</v>
      </c>
      <c r="N151" s="77">
        <f>igazgatás!N151+adók!N151+temető!N151+rendezvények!N151+'téli közf.'!N151+hosszúi.közf.!N151+'út üzemelt.'!N151+közvilágítás!N151+zöldterület!N151+'város-község'!N151+könyvtár!N151+közművelődés!N151+gyermekjólét!N151+családtámogatás!N151+családseg.!N151+'Önkorm elsz.'!N151</f>
        <v>1481</v>
      </c>
      <c r="O151" s="153">
        <f t="shared" si="8"/>
        <v>1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7">
        <f>igazgatás!F152+adók!F152+temető!F152+rendezvények!F152+'téli közf.'!F152+hosszúi.közf.!F152+'út üzemelt.'!F152+közvilágítás!F152+zöldterület!F152+'város-község'!F152+könyvtár!F152+közművelődés!F152+gyermekjólét!F152+családtámogatás!F152+családseg.!F152+'Önkorm elsz.'!F152</f>
        <v>0</v>
      </c>
      <c r="G152" s="77">
        <f>igazgatás!G152+adók!G152+temető!G152+rendezvények!G152+'téli közf.'!G152+hosszúi.közf.!G152+'út üzemelt.'!G152+közvilágítás!G152+zöldterület!G152+'város-község'!G152+könyvtár!G152+közművelődés!G152+gyermekjólét!G152+családtámogatás!G152+családseg.!G152+'Önkorm elsz.'!G152</f>
        <v>0</v>
      </c>
      <c r="H152" s="77">
        <f>igazgatás!H152+adók!H152+temető!H152+rendezvények!H152+'téli közf.'!H152+hosszúi.közf.!H152+'út üzemelt.'!H152+közvilágítás!H152+zöldterület!H152+'város-község'!H152+könyvtár!H152+közművelődés!H152+gyermekjólét!H152+családtámogatás!H152+családseg.!H152+'Önkorm elsz.'!H152</f>
        <v>0</v>
      </c>
      <c r="I152" s="77">
        <f>igazgatás!I152+adók!I152+temető!I152+rendezvények!I152+'téli közf.'!I152+hosszúi.közf.!I152+'út üzemelt.'!I152+közvilágítás!I152+zöldterület!I152+'város-község'!I152+könyvtár!I152+közművelődés!I152+gyermekjólét!I152+családtámogatás!I152+családseg.!I152+'Önkorm elsz.'!I152</f>
        <v>0</v>
      </c>
      <c r="J152" s="153" t="str">
        <f t="shared" si="7"/>
        <v xml:space="preserve"> </v>
      </c>
      <c r="K152" s="77">
        <f>igazgatás!K152+adók!K152+temető!K152+rendezvények!K152+'téli közf.'!K152+hosszúi.közf.!K152+'út üzemelt.'!K152+közvilágítás!K152+zöldterület!K152+'város-község'!K152+könyvtár!K152+közművelődés!K152+gyermekjólét!K152+családtámogatás!K152+családseg.!K152+'Önkorm elsz.'!K152</f>
        <v>0</v>
      </c>
      <c r="L152" s="77">
        <f>igazgatás!L152+adók!L152+temető!L152+rendezvények!L152+'téli közf.'!L152+hosszúi.közf.!L152+'út üzemelt.'!L152+közvilágítás!L152+zöldterület!L152+'város-község'!L152+könyvtár!L152+közművelődés!L152+gyermekjólét!L152+családtámogatás!L152+családseg.!L152+'Önkorm elsz.'!L152</f>
        <v>0</v>
      </c>
      <c r="M152" s="77">
        <f>igazgatás!M152+adók!M152+temető!M152+rendezvények!M152+'téli közf.'!M152+hosszúi.közf.!M152+'út üzemelt.'!M152+közvilágítás!M152+zöldterület!M152+'város-község'!M152+könyvtár!M152+közművelődés!M152+gyermekjólét!M152+családtámogatás!M152+családseg.!M152+'Önkorm elsz.'!M152</f>
        <v>0</v>
      </c>
      <c r="N152" s="77">
        <f>igazgatás!N152+adók!N152+temető!N152+rendezvények!N152+'téli közf.'!N152+hosszúi.közf.!N152+'út üzemelt.'!N152+közvilágítás!N152+zöldterület!N152+'város-község'!N152+könyvtár!N152+közművelődés!N152+gyermekjólét!N152+családtámogatás!N152+családseg.!N152+'Önkorm elsz.'!N152</f>
        <v>0</v>
      </c>
      <c r="O152" s="153" t="str">
        <f t="shared" si="8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7">
        <f>igazgatás!F153+adók!F153+temető!F153+rendezvények!F153+'téli közf.'!F153+hosszúi.közf.!F153+'út üzemelt.'!F153+közvilágítás!F153+zöldterület!F153+'város-község'!F153+könyvtár!F153+közművelődés!F153+gyermekjólét!F153+családtámogatás!F153+családseg.!F153+'Önkorm elsz.'!F153</f>
        <v>0</v>
      </c>
      <c r="G153" s="77">
        <f>igazgatás!G153+adók!G153+temető!G153+rendezvények!G153+'téli közf.'!G153+hosszúi.közf.!G153+'út üzemelt.'!G153+közvilágítás!G153+zöldterület!G153+'város-község'!G153+könyvtár!G153+közművelődés!G153+gyermekjólét!G153+családtámogatás!G153+családseg.!G153+'Önkorm elsz.'!G153</f>
        <v>0</v>
      </c>
      <c r="H153" s="77">
        <f>igazgatás!H153+adók!H153+temető!H153+rendezvények!H153+'téli közf.'!H153+hosszúi.közf.!H153+'út üzemelt.'!H153+közvilágítás!H153+zöldterület!H153+'város-község'!H153+könyvtár!H153+közművelődés!H153+gyermekjólét!H153+családtámogatás!H153+családseg.!H153+'Önkorm elsz.'!H153</f>
        <v>0</v>
      </c>
      <c r="I153" s="77">
        <f>igazgatás!I153+adók!I153+temető!I153+rendezvények!I153+'téli közf.'!I153+hosszúi.közf.!I153+'út üzemelt.'!I153+közvilágítás!I153+zöldterület!I153+'város-község'!I153+könyvtár!I153+közművelődés!I153+gyermekjólét!I153+családtámogatás!I153+családseg.!I153+'Önkorm elsz.'!I153</f>
        <v>0</v>
      </c>
      <c r="J153" s="153" t="str">
        <f t="shared" si="7"/>
        <v xml:space="preserve"> </v>
      </c>
      <c r="K153" s="77">
        <f>igazgatás!K153+adók!K153+temető!K153+rendezvények!K153+'téli közf.'!K153+hosszúi.közf.!K153+'út üzemelt.'!K153+közvilágítás!K153+zöldterület!K153+'város-község'!K153+könyvtár!K153+közművelődés!K153+gyermekjólét!K153+családtámogatás!K153+családseg.!K153+'Önkorm elsz.'!K153</f>
        <v>0</v>
      </c>
      <c r="L153" s="77">
        <f>igazgatás!L153+adók!L153+temető!L153+rendezvények!L153+'téli közf.'!L153+hosszúi.közf.!L153+'út üzemelt.'!L153+közvilágítás!L153+zöldterület!L153+'város-község'!L153+könyvtár!L153+közművelődés!L153+gyermekjólét!L153+családtámogatás!L153+családseg.!L153+'Önkorm elsz.'!L153</f>
        <v>0</v>
      </c>
      <c r="M153" s="77">
        <f>igazgatás!M153+adók!M153+temető!M153+rendezvények!M153+'téli közf.'!M153+hosszúi.közf.!M153+'út üzemelt.'!M153+közvilágítás!M153+zöldterület!M153+'város-község'!M153+könyvtár!M153+közművelődés!M153+gyermekjólét!M153+családtámogatás!M153+családseg.!M153+'Önkorm elsz.'!M153</f>
        <v>0</v>
      </c>
      <c r="N153" s="77">
        <f>igazgatás!N153+adók!N153+temető!N153+rendezvények!N153+'téli közf.'!N153+hosszúi.közf.!N153+'út üzemelt.'!N153+közvilágítás!N153+zöldterület!N153+'város-község'!N153+könyvtár!N153+közművelődés!N153+gyermekjólét!N153+családtámogatás!N153+családseg.!N153+'Önkorm elsz.'!N153</f>
        <v>0</v>
      </c>
      <c r="O153" s="153" t="str">
        <f t="shared" si="8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igazgatás!F154+adók!F154+temető!F154+rendezvények!F154+'téli közf.'!F154+hosszúi.közf.!F154+'út üzemelt.'!F154+közvilágítás!F154+zöldterület!F154+'város-község'!F154+könyvtár!F154+közművelődés!F154+gyermekjólét!F154+családtámogatás!F154+családseg.!F154+'Önkorm elsz.'!F154</f>
        <v>0</v>
      </c>
      <c r="G154" s="77">
        <f>igazgatás!G154+adók!G154+temető!G154+rendezvények!G154+'téli közf.'!G154+hosszúi.közf.!G154+'út üzemelt.'!G154+közvilágítás!G154+zöldterület!G154+'város-község'!G154+könyvtár!G154+közművelődés!G154+gyermekjólét!G154+családtámogatás!G154+családseg.!G154+'Önkorm elsz.'!G154</f>
        <v>7</v>
      </c>
      <c r="H154" s="77">
        <f>igazgatás!H154+adók!H154+temető!H154+rendezvények!H154+'téli közf.'!H154+hosszúi.közf.!H154+'út üzemelt.'!H154+közvilágítás!H154+zöldterület!H154+'város-község'!H154+könyvtár!H154+közművelődés!H154+gyermekjólét!H154+családtámogatás!H154+családseg.!H154+'Önkorm elsz.'!H154</f>
        <v>7</v>
      </c>
      <c r="I154" s="77">
        <f>igazgatás!I154+adók!I154+temető!I154+rendezvények!I154+'téli közf.'!I154+hosszúi.közf.!I154+'út üzemelt.'!I154+közvilágítás!I154+zöldterület!I154+'város-község'!I154+könyvtár!I154+közművelődés!I154+gyermekjólét!I154+családtámogatás!I154+családseg.!I154+'Önkorm elsz.'!I154</f>
        <v>7</v>
      </c>
      <c r="J154" s="153">
        <f t="shared" si="7"/>
        <v>1</v>
      </c>
      <c r="K154" s="77">
        <f>igazgatás!K154+adók!K154+temető!K154+rendezvények!K154+'téli közf.'!K154+hosszúi.közf.!K154+'út üzemelt.'!K154+közvilágítás!K154+zöldterület!K154+'város-község'!K154+könyvtár!K154+közművelődés!K154+gyermekjólét!K154+családtámogatás!K154+családseg.!K154+'Önkorm elsz.'!K154</f>
        <v>0</v>
      </c>
      <c r="L154" s="77">
        <f>igazgatás!L154+adók!L154+temető!L154+rendezvények!L154+'téli közf.'!L154+hosszúi.közf.!L154+'út üzemelt.'!L154+közvilágítás!L154+zöldterület!L154+'város-község'!L154+könyvtár!L154+közművelődés!L154+gyermekjólét!L154+családtámogatás!L154+családseg.!L154+'Önkorm elsz.'!L154</f>
        <v>7</v>
      </c>
      <c r="M154" s="77">
        <f>igazgatás!M154+adók!M154+temető!M154+rendezvények!M154+'téli közf.'!M154+hosszúi.közf.!M154+'út üzemelt.'!M154+közvilágítás!M154+zöldterület!M154+'város-község'!M154+könyvtár!M154+közművelődés!M154+gyermekjólét!M154+családtámogatás!M154+családseg.!M154+'Önkorm elsz.'!M154</f>
        <v>7</v>
      </c>
      <c r="N154" s="77">
        <f>igazgatás!N154+adók!N154+temető!N154+rendezvények!N154+'téli közf.'!N154+hosszúi.közf.!N154+'út üzemelt.'!N154+közvilágítás!N154+zöldterület!N154+'város-község'!N154+könyvtár!N154+közművelődés!N154+gyermekjólét!N154+családtámogatás!N154+családseg.!N154+'Önkorm elsz.'!N154</f>
        <v>7</v>
      </c>
      <c r="O154" s="153">
        <f t="shared" si="8"/>
        <v>1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7">
        <f>igazgatás!F155+adók!F155+temető!F155+rendezvények!F155+'téli közf.'!F155+hosszúi.közf.!F155+'út üzemelt.'!F155+közvilágítás!F155+zöldterület!F155+'város-község'!F155+könyvtár!F155+közművelődés!F155+gyermekjólét!F155+családtámogatás!F155+családseg.!F155+'Önkorm elsz.'!F155</f>
        <v>0</v>
      </c>
      <c r="G155" s="77">
        <f>igazgatás!G155+adók!G155+temető!G155+rendezvények!G155+'téli közf.'!G155+hosszúi.közf.!G155+'út üzemelt.'!G155+közvilágítás!G155+zöldterület!G155+'város-község'!G155+könyvtár!G155+közművelődés!G155+gyermekjólét!G155+családtámogatás!G155+családseg.!G155+'Önkorm elsz.'!G155</f>
        <v>0</v>
      </c>
      <c r="H155" s="77">
        <f>igazgatás!H155+adók!H155+temető!H155+rendezvények!H155+'téli közf.'!H155+hosszúi.közf.!H155+'út üzemelt.'!H155+közvilágítás!H155+zöldterület!H155+'város-község'!H155+könyvtár!H155+közművelődés!H155+gyermekjólét!H155+családtámogatás!H155+családseg.!H155+'Önkorm elsz.'!H155</f>
        <v>0</v>
      </c>
      <c r="I155" s="77">
        <f>igazgatás!I155+adók!I155+temető!I155+rendezvények!I155+'téli közf.'!I155+hosszúi.közf.!I155+'út üzemelt.'!I155+közvilágítás!I155+zöldterület!I155+'város-község'!I155+könyvtár!I155+közművelődés!I155+gyermekjólét!I155+családtámogatás!I155+családseg.!I155+'Önkorm elsz.'!I155</f>
        <v>0</v>
      </c>
      <c r="J155" s="153" t="str">
        <f t="shared" si="7"/>
        <v xml:space="preserve"> </v>
      </c>
      <c r="K155" s="77">
        <f>igazgatás!K155+adók!K155+temető!K155+rendezvények!K155+'téli közf.'!K155+hosszúi.közf.!K155+'út üzemelt.'!K155+közvilágítás!K155+zöldterület!K155+'város-község'!K155+könyvtár!K155+közművelődés!K155+gyermekjólét!K155+családtámogatás!K155+családseg.!K155+'Önkorm elsz.'!K155</f>
        <v>0</v>
      </c>
      <c r="L155" s="77">
        <f>igazgatás!L155+adók!L155+temető!L155+rendezvények!L155+'téli közf.'!L155+hosszúi.közf.!L155+'út üzemelt.'!L155+közvilágítás!L155+zöldterület!L155+'város-község'!L155+könyvtár!L155+közművelődés!L155+gyermekjólét!L155+családtámogatás!L155+családseg.!L155+'Önkorm elsz.'!L155</f>
        <v>0</v>
      </c>
      <c r="M155" s="77">
        <f>igazgatás!M155+adók!M155+temető!M155+rendezvények!M155+'téli közf.'!M155+hosszúi.közf.!M155+'út üzemelt.'!M155+közvilágítás!M155+zöldterület!M155+'város-község'!M155+könyvtár!M155+közművelődés!M155+gyermekjólét!M155+családtámogatás!M155+családseg.!M155+'Önkorm elsz.'!M155</f>
        <v>0</v>
      </c>
      <c r="N155" s="77">
        <f>igazgatás!N155+adók!N155+temető!N155+rendezvények!N155+'téli közf.'!N155+hosszúi.közf.!N155+'út üzemelt.'!N155+közvilágítás!N155+zöldterület!N155+'város-község'!N155+könyvtár!N155+közművelődés!N155+gyermekjólét!N155+családtámogatás!N155+családseg.!N155+'Önkorm elsz.'!N155</f>
        <v>0</v>
      </c>
      <c r="O155" s="153" t="str">
        <f t="shared" si="8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7">
        <f>igazgatás!F156+adók!F156+temető!F156+rendezvények!F156+'téli közf.'!F156+hosszúi.közf.!F156+'út üzemelt.'!F156+közvilágítás!F156+zöldterület!F156+'város-község'!F156+könyvtár!F156+közművelődés!F156+gyermekjólét!F156+családtámogatás!F156+családseg.!F156+'Önkorm elsz.'!F156</f>
        <v>0</v>
      </c>
      <c r="G156" s="77">
        <f>igazgatás!G156+adók!G156+temető!G156+rendezvények!G156+'téli közf.'!G156+hosszúi.közf.!G156+'út üzemelt.'!G156+közvilágítás!G156+zöldterület!G156+'város-község'!G156+könyvtár!G156+közművelődés!G156+gyermekjólét!G156+családtámogatás!G156+családseg.!G156+'Önkorm elsz.'!G156</f>
        <v>0</v>
      </c>
      <c r="H156" s="77">
        <f>igazgatás!H156+adók!H156+temető!H156+rendezvények!H156+'téli közf.'!H156+hosszúi.közf.!H156+'út üzemelt.'!H156+közvilágítás!H156+zöldterület!H156+'város-község'!H156+könyvtár!H156+közművelődés!H156+gyermekjólét!H156+családtámogatás!H156+családseg.!H156+'Önkorm elsz.'!H156</f>
        <v>0</v>
      </c>
      <c r="I156" s="77">
        <f>igazgatás!I156+adók!I156+temető!I156+rendezvények!I156+'téli közf.'!I156+hosszúi.közf.!I156+'út üzemelt.'!I156+közvilágítás!I156+zöldterület!I156+'város-község'!I156+könyvtár!I156+közművelődés!I156+gyermekjólét!I156+családtámogatás!I156+családseg.!I156+'Önkorm elsz.'!I156</f>
        <v>0</v>
      </c>
      <c r="J156" s="153" t="str">
        <f t="shared" si="7"/>
        <v xml:space="preserve"> </v>
      </c>
      <c r="K156" s="77">
        <f>igazgatás!K156+adók!K156+temető!K156+rendezvények!K156+'téli közf.'!K156+hosszúi.közf.!K156+'út üzemelt.'!K156+közvilágítás!K156+zöldterület!K156+'város-község'!K156+könyvtár!K156+közművelődés!K156+gyermekjólét!K156+családtámogatás!K156+családseg.!K156+'Önkorm elsz.'!K156</f>
        <v>0</v>
      </c>
      <c r="L156" s="77">
        <f>igazgatás!L156+adók!L156+temető!L156+rendezvények!L156+'téli közf.'!L156+hosszúi.közf.!L156+'út üzemelt.'!L156+közvilágítás!L156+zöldterület!L156+'város-község'!L156+könyvtár!L156+közművelődés!L156+gyermekjólét!L156+családtámogatás!L156+családseg.!L156+'Önkorm elsz.'!L156</f>
        <v>0</v>
      </c>
      <c r="M156" s="77">
        <f>igazgatás!M156+adók!M156+temető!M156+rendezvények!M156+'téli közf.'!M156+hosszúi.közf.!M156+'út üzemelt.'!M156+közvilágítás!M156+zöldterület!M156+'város-község'!M156+könyvtár!M156+közművelődés!M156+gyermekjólét!M156+családtámogatás!M156+családseg.!M156+'Önkorm elsz.'!M156</f>
        <v>0</v>
      </c>
      <c r="N156" s="77">
        <f>igazgatás!N156+adók!N156+temető!N156+rendezvények!N156+'téli közf.'!N156+hosszúi.közf.!N156+'út üzemelt.'!N156+közvilágítás!N156+zöldterület!N156+'város-község'!N156+könyvtár!N156+közművelődés!N156+gyermekjólét!N156+családtámogatás!N156+családseg.!N156+'Önkorm elsz.'!N156</f>
        <v>0</v>
      </c>
      <c r="O156" s="153" t="str">
        <f t="shared" si="8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7">
        <f>igazgatás!F157+adók!F157+temető!F157+rendezvények!F157+'téli közf.'!F157+hosszúi.közf.!F157+'út üzemelt.'!F157+közvilágítás!F157+zöldterület!F157+'város-község'!F157+könyvtár!F157+közművelődés!F157+gyermekjólét!F157+családtámogatás!F157+családseg.!F157+'Önkorm elsz.'!F157</f>
        <v>0</v>
      </c>
      <c r="G157" s="77">
        <f>igazgatás!G157+adók!G157+temető!G157+rendezvények!G157+'téli közf.'!G157+hosszúi.közf.!G157+'út üzemelt.'!G157+közvilágítás!G157+zöldterület!G157+'város-község'!G157+könyvtár!G157+közművelődés!G157+gyermekjólét!G157+családtámogatás!G157+családseg.!G157+'Önkorm elsz.'!G157</f>
        <v>0</v>
      </c>
      <c r="H157" s="77">
        <f>igazgatás!H157+adók!H157+temető!H157+rendezvények!H157+'téli közf.'!H157+hosszúi.közf.!H157+'út üzemelt.'!H157+közvilágítás!H157+zöldterület!H157+'város-község'!H157+könyvtár!H157+közművelődés!H157+gyermekjólét!H157+családtámogatás!H157+családseg.!H157+'Önkorm elsz.'!H157</f>
        <v>0</v>
      </c>
      <c r="I157" s="77">
        <f>igazgatás!I157+adók!I157+temető!I157+rendezvények!I157+'téli közf.'!I157+hosszúi.közf.!I157+'út üzemelt.'!I157+közvilágítás!I157+zöldterület!I157+'város-község'!I157+könyvtár!I157+közművelődés!I157+gyermekjólét!I157+családtámogatás!I157+családseg.!I157+'Önkorm elsz.'!I157</f>
        <v>0</v>
      </c>
      <c r="J157" s="153" t="str">
        <f t="shared" si="7"/>
        <v xml:space="preserve"> </v>
      </c>
      <c r="K157" s="77">
        <f>igazgatás!K157+adók!K157+temető!K157+rendezvények!K157+'téli közf.'!K157+hosszúi.közf.!K157+'út üzemelt.'!K157+közvilágítás!K157+zöldterület!K157+'város-község'!K157+könyvtár!K157+közművelődés!K157+gyermekjólét!K157+családtámogatás!K157+családseg.!K157+'Önkorm elsz.'!K157</f>
        <v>0</v>
      </c>
      <c r="L157" s="77">
        <f>igazgatás!L157+adók!L157+temető!L157+rendezvények!L157+'téli közf.'!L157+hosszúi.közf.!L157+'út üzemelt.'!L157+közvilágítás!L157+zöldterület!L157+'város-község'!L157+könyvtár!L157+közművelődés!L157+gyermekjólét!L157+családtámogatás!L157+családseg.!L157+'Önkorm elsz.'!L157</f>
        <v>0</v>
      </c>
      <c r="M157" s="77">
        <f>igazgatás!M157+adók!M157+temető!M157+rendezvények!M157+'téli közf.'!M157+hosszúi.közf.!M157+'út üzemelt.'!M157+közvilágítás!M157+zöldterület!M157+'város-község'!M157+könyvtár!M157+közművelődés!M157+gyermekjólét!M157+családtámogatás!M157+családseg.!M157+'Önkorm elsz.'!M157</f>
        <v>0</v>
      </c>
      <c r="N157" s="77">
        <f>igazgatás!N157+adók!N157+temető!N157+rendezvények!N157+'téli közf.'!N157+hosszúi.közf.!N157+'út üzemelt.'!N157+közvilágítás!N157+zöldterület!N157+'város-község'!N157+könyvtár!N157+közművelődés!N157+gyermekjólét!N157+családtámogatás!N157+családseg.!N157+'Önkorm elsz.'!N157</f>
        <v>0</v>
      </c>
      <c r="O157" s="153" t="str">
        <f t="shared" si="8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7">
        <f>igazgatás!F158+adók!F158+temető!F158+rendezvények!F158+'téli közf.'!F158+hosszúi.közf.!F158+'út üzemelt.'!F158+közvilágítás!F158+zöldterület!F158+'város-község'!F158+könyvtár!F158+közművelődés!F158+gyermekjólét!F158+családtámogatás!F158+családseg.!F158+'Önkorm elsz.'!F158</f>
        <v>0</v>
      </c>
      <c r="G158" s="77">
        <f>igazgatás!G158+adók!G158+temető!G158+rendezvények!G158+'téli közf.'!G158+hosszúi.közf.!G158+'út üzemelt.'!G158+közvilágítás!G158+zöldterület!G158+'város-község'!G158+könyvtár!G158+közművelődés!G158+gyermekjólét!G158+családtámogatás!G158+családseg.!G158+'Önkorm elsz.'!G158</f>
        <v>0</v>
      </c>
      <c r="H158" s="77">
        <f>igazgatás!H158+adók!H158+temető!H158+rendezvények!H158+'téli közf.'!H158+hosszúi.közf.!H158+'út üzemelt.'!H158+közvilágítás!H158+zöldterület!H158+'város-község'!H158+könyvtár!H158+közművelődés!H158+gyermekjólét!H158+családtámogatás!H158+családseg.!H158+'Önkorm elsz.'!H158</f>
        <v>0</v>
      </c>
      <c r="I158" s="77">
        <f>igazgatás!I158+adók!I158+temető!I158+rendezvények!I158+'téli közf.'!I158+hosszúi.közf.!I158+'út üzemelt.'!I158+közvilágítás!I158+zöldterület!I158+'város-község'!I158+könyvtár!I158+közművelődés!I158+gyermekjólét!I158+családtámogatás!I158+családseg.!I158+'Önkorm elsz.'!I158</f>
        <v>0</v>
      </c>
      <c r="J158" s="153" t="str">
        <f t="shared" si="7"/>
        <v xml:space="preserve"> </v>
      </c>
      <c r="K158" s="77">
        <f>igazgatás!K158+adók!K158+temető!K158+rendezvények!K158+'téli közf.'!K158+hosszúi.közf.!K158+'út üzemelt.'!K158+közvilágítás!K158+zöldterület!K158+'város-község'!K158+könyvtár!K158+közművelődés!K158+gyermekjólét!K158+családtámogatás!K158+családseg.!K158+'Önkorm elsz.'!K158</f>
        <v>0</v>
      </c>
      <c r="L158" s="77">
        <f>igazgatás!L158+adók!L158+temető!L158+rendezvények!L158+'téli közf.'!L158+hosszúi.közf.!L158+'út üzemelt.'!L158+közvilágítás!L158+zöldterület!L158+'város-község'!L158+könyvtár!L158+közművelődés!L158+gyermekjólét!L158+családtámogatás!L158+családseg.!L158+'Önkorm elsz.'!L158</f>
        <v>0</v>
      </c>
      <c r="M158" s="77">
        <f>igazgatás!M158+adók!M158+temető!M158+rendezvények!M158+'téli közf.'!M158+hosszúi.közf.!M158+'út üzemelt.'!M158+közvilágítás!M158+zöldterület!M158+'város-község'!M158+könyvtár!M158+közművelődés!M158+gyermekjólét!M158+családtámogatás!M158+családseg.!M158+'Önkorm elsz.'!M158</f>
        <v>0</v>
      </c>
      <c r="N158" s="77">
        <f>igazgatás!N158+adók!N158+temető!N158+rendezvények!N158+'téli közf.'!N158+hosszúi.közf.!N158+'út üzemelt.'!N158+közvilágítás!N158+zöldterület!N158+'város-község'!N158+könyvtár!N158+közművelődés!N158+gyermekjólét!N158+családtámogatás!N158+családseg.!N158+'Önkorm elsz.'!N158</f>
        <v>0</v>
      </c>
      <c r="O158" s="153" t="str">
        <f t="shared" si="8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7">
        <f>igazgatás!F159+adók!F159+temető!F159+rendezvények!F159+'téli közf.'!F159+hosszúi.közf.!F159+'út üzemelt.'!F159+közvilágítás!F159+zöldterület!F159+'város-község'!F159+könyvtár!F159+közművelődés!F159+gyermekjólét!F159+családtámogatás!F159+családseg.!F159+'Önkorm elsz.'!F159</f>
        <v>0</v>
      </c>
      <c r="G159" s="77">
        <f>igazgatás!G159+adók!G159+temető!G159+rendezvények!G159+'téli közf.'!G159+hosszúi.közf.!G159+'út üzemelt.'!G159+közvilágítás!G159+zöldterület!G159+'város-község'!G159+könyvtár!G159+közművelődés!G159+gyermekjólét!G159+családtámogatás!G159+családseg.!G159+'Önkorm elsz.'!G159</f>
        <v>0</v>
      </c>
      <c r="H159" s="77">
        <f>igazgatás!H159+adók!H159+temető!H159+rendezvények!H159+'téli közf.'!H159+hosszúi.közf.!H159+'út üzemelt.'!H159+közvilágítás!H159+zöldterület!H159+'város-község'!H159+könyvtár!H159+közművelődés!H159+gyermekjólét!H159+családtámogatás!H159+családseg.!H159+'Önkorm elsz.'!H159</f>
        <v>0</v>
      </c>
      <c r="I159" s="77">
        <f>igazgatás!I159+adók!I159+temető!I159+rendezvények!I159+'téli közf.'!I159+hosszúi.közf.!I159+'út üzemelt.'!I159+közvilágítás!I159+zöldterület!I159+'város-község'!I159+könyvtár!I159+közművelődés!I159+gyermekjólét!I159+családtámogatás!I159+családseg.!I159+'Önkorm elsz.'!I159</f>
        <v>0</v>
      </c>
      <c r="J159" s="153" t="str">
        <f t="shared" si="7"/>
        <v xml:space="preserve"> </v>
      </c>
      <c r="K159" s="77">
        <f>igazgatás!K159+adók!K159+temető!K159+rendezvények!K159+'téli közf.'!K159+hosszúi.közf.!K159+'út üzemelt.'!K159+közvilágítás!K159+zöldterület!K159+'város-község'!K159+könyvtár!K159+közművelődés!K159+gyermekjólét!K159+családtámogatás!K159+családseg.!K159+'Önkorm elsz.'!K159</f>
        <v>0</v>
      </c>
      <c r="L159" s="77">
        <f>igazgatás!L159+adók!L159+temető!L159+rendezvények!L159+'téli közf.'!L159+hosszúi.közf.!L159+'út üzemelt.'!L159+közvilágítás!L159+zöldterület!L159+'város-község'!L159+könyvtár!L159+közművelődés!L159+gyermekjólét!L159+családtámogatás!L159+családseg.!L159+'Önkorm elsz.'!L159</f>
        <v>0</v>
      </c>
      <c r="M159" s="77">
        <f>igazgatás!M159+adók!M159+temető!M159+rendezvények!M159+'téli közf.'!M159+hosszúi.közf.!M159+'út üzemelt.'!M159+közvilágítás!M159+zöldterület!M159+'város-község'!M159+könyvtár!M159+közművelődés!M159+gyermekjólét!M159+családtámogatás!M159+családseg.!M159+'Önkorm elsz.'!M159</f>
        <v>0</v>
      </c>
      <c r="N159" s="77">
        <f>igazgatás!N159+adók!N159+temető!N159+rendezvények!N159+'téli közf.'!N159+hosszúi.közf.!N159+'út üzemelt.'!N159+közvilágítás!N159+zöldterület!N159+'város-község'!N159+könyvtár!N159+közművelődés!N159+gyermekjólét!N159+családtámogatás!N159+családseg.!N159+'Önkorm elsz.'!N159</f>
        <v>0</v>
      </c>
      <c r="O159" s="153" t="str">
        <f t="shared" si="8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7">
        <f>igazgatás!F160+adók!F160+temető!F160+rendezvények!F160+'téli közf.'!F160+hosszúi.közf.!F160+'út üzemelt.'!F160+közvilágítás!F160+zöldterület!F160+'város-község'!F160+könyvtár!F160+közművelődés!F160+gyermekjólét!F160+családtámogatás!F160+családseg.!F160+'Önkorm elsz.'!F160</f>
        <v>0</v>
      </c>
      <c r="G160" s="77">
        <f>igazgatás!G160+adók!G160+temető!G160+rendezvények!G160+'téli közf.'!G160+hosszúi.közf.!G160+'út üzemelt.'!G160+közvilágítás!G160+zöldterület!G160+'város-község'!G160+könyvtár!G160+közművelődés!G160+gyermekjólét!G160+családtámogatás!G160+családseg.!G160+'Önkorm elsz.'!G160</f>
        <v>0</v>
      </c>
      <c r="H160" s="77">
        <f>igazgatás!H160+adók!H160+temető!H160+rendezvények!H160+'téli közf.'!H160+hosszúi.közf.!H160+'út üzemelt.'!H160+közvilágítás!H160+zöldterület!H160+'város-község'!H160+könyvtár!H160+közművelődés!H160+gyermekjólét!H160+családtámogatás!H160+családseg.!H160+'Önkorm elsz.'!H160</f>
        <v>0</v>
      </c>
      <c r="I160" s="77">
        <f>igazgatás!I160+adók!I160+temető!I160+rendezvények!I160+'téli közf.'!I160+hosszúi.közf.!I160+'út üzemelt.'!I160+közvilágítás!I160+zöldterület!I160+'város-község'!I160+könyvtár!I160+közművelődés!I160+gyermekjólét!I160+családtámogatás!I160+családseg.!I160+'Önkorm elsz.'!I160</f>
        <v>0</v>
      </c>
      <c r="J160" s="153" t="str">
        <f t="shared" si="7"/>
        <v xml:space="preserve"> </v>
      </c>
      <c r="K160" s="77">
        <f>igazgatás!K160+adók!K160+temető!K160+rendezvények!K160+'téli közf.'!K160+hosszúi.közf.!K160+'út üzemelt.'!K160+közvilágítás!K160+zöldterület!K160+'város-község'!K160+könyvtár!K160+közművelődés!K160+gyermekjólét!K160+családtámogatás!K160+családseg.!K160+'Önkorm elsz.'!K160</f>
        <v>0</v>
      </c>
      <c r="L160" s="77">
        <f>igazgatás!L160+adók!L160+temető!L160+rendezvények!L160+'téli közf.'!L160+hosszúi.közf.!L160+'út üzemelt.'!L160+közvilágítás!L160+zöldterület!L160+'város-község'!L160+könyvtár!L160+közművelődés!L160+gyermekjólét!L160+családtámogatás!L160+családseg.!L160+'Önkorm elsz.'!L160</f>
        <v>0</v>
      </c>
      <c r="M160" s="77">
        <f>igazgatás!M160+adók!M160+temető!M160+rendezvények!M160+'téli közf.'!M160+hosszúi.közf.!M160+'út üzemelt.'!M160+közvilágítás!M160+zöldterület!M160+'város-község'!M160+könyvtár!M160+közművelődés!M160+gyermekjólét!M160+családtámogatás!M160+családseg.!M160+'Önkorm elsz.'!M160</f>
        <v>0</v>
      </c>
      <c r="N160" s="77">
        <f>igazgatás!N160+adók!N160+temető!N160+rendezvények!N160+'téli közf.'!N160+hosszúi.közf.!N160+'út üzemelt.'!N160+közvilágítás!N160+zöldterület!N160+'város-község'!N160+könyvtár!N160+közművelődés!N160+gyermekjólét!N160+családtámogatás!N160+családseg.!N160+'Önkorm elsz.'!N160</f>
        <v>0</v>
      </c>
      <c r="O160" s="153" t="str">
        <f t="shared" si="8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7">
        <f>igazgatás!F161+adók!F161+temető!F161+rendezvények!F161+'téli közf.'!F161+hosszúi.közf.!F161+'út üzemelt.'!F161+közvilágítás!F161+zöldterület!F161+'város-község'!F161+könyvtár!F161+közművelődés!F161+gyermekjólét!F161+családtámogatás!F161+családseg.!F161+'Önkorm elsz.'!F161</f>
        <v>0</v>
      </c>
      <c r="G161" s="77">
        <f>igazgatás!G161+adók!G161+temető!G161+rendezvények!G161+'téli közf.'!G161+hosszúi.közf.!G161+'út üzemelt.'!G161+közvilágítás!G161+zöldterület!G161+'város-község'!G161+könyvtár!G161+közművelődés!G161+gyermekjólét!G161+családtámogatás!G161+családseg.!G161+'Önkorm elsz.'!G161</f>
        <v>0</v>
      </c>
      <c r="H161" s="77">
        <f>igazgatás!H161+adók!H161+temető!H161+rendezvények!H161+'téli közf.'!H161+hosszúi.közf.!H161+'út üzemelt.'!H161+közvilágítás!H161+zöldterület!H161+'város-község'!H161+könyvtár!H161+közművelődés!H161+gyermekjólét!H161+családtámogatás!H161+családseg.!H161+'Önkorm elsz.'!H161</f>
        <v>0</v>
      </c>
      <c r="I161" s="77">
        <f>igazgatás!I161+adók!I161+temető!I161+rendezvények!I161+'téli közf.'!I161+hosszúi.közf.!I161+'út üzemelt.'!I161+közvilágítás!I161+zöldterület!I161+'város-község'!I161+könyvtár!I161+közművelődés!I161+gyermekjólét!I161+családtámogatás!I161+családseg.!I161+'Önkorm elsz.'!I161</f>
        <v>0</v>
      </c>
      <c r="J161" s="153" t="str">
        <f t="shared" si="7"/>
        <v xml:space="preserve"> </v>
      </c>
      <c r="K161" s="77">
        <f>igazgatás!K161+adók!K161+temető!K161+rendezvények!K161+'téli közf.'!K161+hosszúi.közf.!K161+'út üzemelt.'!K161+közvilágítás!K161+zöldterület!K161+'város-község'!K161+könyvtár!K161+közművelődés!K161+gyermekjólét!K161+családtámogatás!K161+családseg.!K161+'Önkorm elsz.'!K161</f>
        <v>0</v>
      </c>
      <c r="L161" s="77">
        <f>igazgatás!L161+adók!L161+temető!L161+rendezvények!L161+'téli közf.'!L161+hosszúi.közf.!L161+'út üzemelt.'!L161+közvilágítás!L161+zöldterület!L161+'város-község'!L161+könyvtár!L161+közművelődés!L161+gyermekjólét!L161+családtámogatás!L161+családseg.!L161+'Önkorm elsz.'!L161</f>
        <v>0</v>
      </c>
      <c r="M161" s="77">
        <f>igazgatás!M161+adók!M161+temető!M161+rendezvények!M161+'téli közf.'!M161+hosszúi.közf.!M161+'út üzemelt.'!M161+közvilágítás!M161+zöldterület!M161+'város-község'!M161+könyvtár!M161+közművelődés!M161+gyermekjólét!M161+családtámogatás!M161+családseg.!M161+'Önkorm elsz.'!M161</f>
        <v>0</v>
      </c>
      <c r="N161" s="77">
        <f>igazgatás!N161+adók!N161+temető!N161+rendezvények!N161+'téli közf.'!N161+hosszúi.közf.!N161+'út üzemelt.'!N161+közvilágítás!N161+zöldterület!N161+'város-község'!N161+könyvtár!N161+közművelődés!N161+gyermekjólét!N161+családtámogatás!N161+családseg.!N161+'Önkorm elsz.'!N161</f>
        <v>0</v>
      </c>
      <c r="O161" s="153" t="str">
        <f t="shared" si="8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7">
        <f>igazgatás!F162+adók!F162+temető!F162+rendezvények!F162+'téli közf.'!F162+hosszúi.közf.!F162+'út üzemelt.'!F162+közvilágítás!F162+zöldterület!F162+'város-község'!F162+könyvtár!F162+közművelődés!F162+gyermekjólét!F162+családtámogatás!F162+családseg.!F162+'Önkorm elsz.'!F162</f>
        <v>0</v>
      </c>
      <c r="G162" s="77">
        <f>igazgatás!G162+adók!G162+temető!G162+rendezvények!G162+'téli közf.'!G162+hosszúi.közf.!G162+'út üzemelt.'!G162+közvilágítás!G162+zöldterület!G162+'város-község'!G162+könyvtár!G162+közművelődés!G162+gyermekjólét!G162+családtámogatás!G162+családseg.!G162+'Önkorm elsz.'!G162</f>
        <v>0</v>
      </c>
      <c r="H162" s="77">
        <f>igazgatás!H162+adók!H162+temető!H162+rendezvények!H162+'téli közf.'!H162+hosszúi.közf.!H162+'út üzemelt.'!H162+közvilágítás!H162+zöldterület!H162+'város-község'!H162+könyvtár!H162+közművelődés!H162+gyermekjólét!H162+családtámogatás!H162+családseg.!H162+'Önkorm elsz.'!H162</f>
        <v>0</v>
      </c>
      <c r="I162" s="77">
        <f>igazgatás!I162+adók!I162+temető!I162+rendezvények!I162+'téli közf.'!I162+hosszúi.közf.!I162+'út üzemelt.'!I162+közvilágítás!I162+zöldterület!I162+'város-község'!I162+könyvtár!I162+közművelődés!I162+gyermekjólét!I162+családtámogatás!I162+családseg.!I162+'Önkorm elsz.'!I162</f>
        <v>0</v>
      </c>
      <c r="J162" s="153" t="str">
        <f t="shared" si="7"/>
        <v xml:space="preserve"> </v>
      </c>
      <c r="K162" s="77">
        <f>igazgatás!K162+adók!K162+temető!K162+rendezvények!K162+'téli közf.'!K162+hosszúi.közf.!K162+'út üzemelt.'!K162+közvilágítás!K162+zöldterület!K162+'város-község'!K162+könyvtár!K162+közművelődés!K162+gyermekjólét!K162+családtámogatás!K162+családseg.!K162+'Önkorm elsz.'!K162</f>
        <v>0</v>
      </c>
      <c r="L162" s="77">
        <f>igazgatás!L162+adók!L162+temető!L162+rendezvények!L162+'téli közf.'!L162+hosszúi.közf.!L162+'út üzemelt.'!L162+közvilágítás!L162+zöldterület!L162+'város-község'!L162+könyvtár!L162+közművelődés!L162+gyermekjólét!L162+családtámogatás!L162+családseg.!L162+'Önkorm elsz.'!L162</f>
        <v>0</v>
      </c>
      <c r="M162" s="77">
        <f>igazgatás!M162+adók!M162+temető!M162+rendezvények!M162+'téli közf.'!M162+hosszúi.közf.!M162+'út üzemelt.'!M162+közvilágítás!M162+zöldterület!M162+'város-község'!M162+könyvtár!M162+közművelődés!M162+gyermekjólét!M162+családtámogatás!M162+családseg.!M162+'Önkorm elsz.'!M162</f>
        <v>0</v>
      </c>
      <c r="N162" s="77">
        <f>igazgatás!N162+adók!N162+temető!N162+rendezvények!N162+'téli közf.'!N162+hosszúi.közf.!N162+'út üzemelt.'!N162+közvilágítás!N162+zöldterület!N162+'város-község'!N162+könyvtár!N162+közművelődés!N162+gyermekjólét!N162+családtámogatás!N162+családseg.!N162+'Önkorm elsz.'!N162</f>
        <v>0</v>
      </c>
      <c r="O162" s="153" t="str">
        <f t="shared" si="8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7">
        <f>igazgatás!F163+adók!F163+temető!F163+rendezvények!F163+'téli közf.'!F163+hosszúi.közf.!F163+'út üzemelt.'!F163+közvilágítás!F163+zöldterület!F163+'város-község'!F163+könyvtár!F163+közművelődés!F163+gyermekjólét!F163+családtámogatás!F163+családseg.!F163+'Önkorm elsz.'!F163</f>
        <v>0</v>
      </c>
      <c r="G163" s="77">
        <f>igazgatás!G163+adók!G163+temető!G163+rendezvények!G163+'téli közf.'!G163+hosszúi.közf.!G163+'út üzemelt.'!G163+közvilágítás!G163+zöldterület!G163+'város-község'!G163+könyvtár!G163+közművelődés!G163+gyermekjólét!G163+családtámogatás!G163+családseg.!G163+'Önkorm elsz.'!G163</f>
        <v>7</v>
      </c>
      <c r="H163" s="77">
        <f>igazgatás!H163+adók!H163+temető!H163+rendezvények!H163+'téli közf.'!H163+hosszúi.közf.!H163+'út üzemelt.'!H163+közvilágítás!H163+zöldterület!H163+'város-község'!H163+könyvtár!H163+közművelődés!H163+gyermekjólét!H163+családtámogatás!H163+családseg.!H163+'Önkorm elsz.'!H163</f>
        <v>7</v>
      </c>
      <c r="I163" s="77">
        <f>igazgatás!I163+adók!I163+temető!I163+rendezvények!I163+'téli közf.'!I163+hosszúi.közf.!I163+'út üzemelt.'!I163+közvilágítás!I163+zöldterület!I163+'város-község'!I163+könyvtár!I163+közművelődés!I163+gyermekjólét!I163+családtámogatás!I163+családseg.!I163+'Önkorm elsz.'!I163</f>
        <v>7</v>
      </c>
      <c r="J163" s="153">
        <f t="shared" si="7"/>
        <v>1</v>
      </c>
      <c r="K163" s="77">
        <f>igazgatás!K163+adók!K163+temető!K163+rendezvények!K163+'téli közf.'!K163+hosszúi.közf.!K163+'út üzemelt.'!K163+közvilágítás!K163+zöldterület!K163+'város-község'!K163+könyvtár!K163+közművelődés!K163+gyermekjólét!K163+családtámogatás!K163+családseg.!K163+'Önkorm elsz.'!K163</f>
        <v>0</v>
      </c>
      <c r="L163" s="77">
        <f>igazgatás!L163+adók!L163+temető!L163+rendezvények!L163+'téli közf.'!L163+hosszúi.közf.!L163+'út üzemelt.'!L163+közvilágítás!L163+zöldterület!L163+'város-község'!L163+könyvtár!L163+közművelődés!L163+gyermekjólét!L163+családtámogatás!L163+családseg.!L163+'Önkorm elsz.'!L163</f>
        <v>7</v>
      </c>
      <c r="M163" s="77">
        <f>igazgatás!M163+adók!M163+temető!M163+rendezvények!M163+'téli közf.'!M163+hosszúi.közf.!M163+'út üzemelt.'!M163+közvilágítás!M163+zöldterület!M163+'város-község'!M163+könyvtár!M163+közművelődés!M163+gyermekjólét!M163+családtámogatás!M163+családseg.!M163+'Önkorm elsz.'!M163</f>
        <v>7</v>
      </c>
      <c r="N163" s="77">
        <f>igazgatás!N163+adók!N163+temető!N163+rendezvények!N163+'téli közf.'!N163+hosszúi.közf.!N163+'út üzemelt.'!N163+közvilágítás!N163+zöldterület!N163+'város-község'!N163+könyvtár!N163+közművelődés!N163+gyermekjólét!N163+családtámogatás!N163+családseg.!N163+'Önkorm elsz.'!N163</f>
        <v>7</v>
      </c>
      <c r="O163" s="153">
        <f t="shared" si="8"/>
        <v>1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7">
        <f>igazgatás!F164+adók!F164+temető!F164+rendezvények!F164+'téli közf.'!F164+hosszúi.közf.!F164+'út üzemelt.'!F164+közvilágítás!F164+zöldterület!F164+'város-község'!F164+könyvtár!F164+közművelődés!F164+gyermekjólét!F164+családtámogatás!F164+családseg.!F164+'Önkorm elsz.'!F164</f>
        <v>0</v>
      </c>
      <c r="G164" s="77">
        <f>igazgatás!G164+adók!G164+temető!G164+rendezvények!G164+'téli közf.'!G164+hosszúi.közf.!G164+'út üzemelt.'!G164+közvilágítás!G164+zöldterület!G164+'város-község'!G164+könyvtár!G164+közművelődés!G164+gyermekjólét!G164+családtámogatás!G164+családseg.!G164+'Önkorm elsz.'!G164</f>
        <v>0</v>
      </c>
      <c r="H164" s="77">
        <f>igazgatás!H164+adók!H164+temető!H164+rendezvények!H164+'téli közf.'!H164+hosszúi.közf.!H164+'út üzemelt.'!H164+közvilágítás!H164+zöldterület!H164+'város-község'!H164+könyvtár!H164+közművelődés!H164+gyermekjólét!H164+családtámogatás!H164+családseg.!H164+'Önkorm elsz.'!H164</f>
        <v>0</v>
      </c>
      <c r="I164" s="77">
        <f>igazgatás!I164+adók!I164+temető!I164+rendezvények!I164+'téli közf.'!I164+hosszúi.közf.!I164+'út üzemelt.'!I164+közvilágítás!I164+zöldterület!I164+'város-község'!I164+könyvtár!I164+közművelődés!I164+gyermekjólét!I164+családtámogatás!I164+családseg.!I164+'Önkorm elsz.'!I164</f>
        <v>0</v>
      </c>
      <c r="J164" s="153" t="str">
        <f t="shared" si="7"/>
        <v xml:space="preserve"> </v>
      </c>
      <c r="K164" s="77">
        <f>igazgatás!K164+adók!K164+temető!K164+rendezvények!K164+'téli közf.'!K164+hosszúi.közf.!K164+'út üzemelt.'!K164+közvilágítás!K164+zöldterület!K164+'város-község'!K164+könyvtár!K164+közművelődés!K164+gyermekjólét!K164+családtámogatás!K164+családseg.!K164+'Önkorm elsz.'!K164</f>
        <v>0</v>
      </c>
      <c r="L164" s="77">
        <f>igazgatás!L164+adók!L164+temető!L164+rendezvények!L164+'téli közf.'!L164+hosszúi.közf.!L164+'út üzemelt.'!L164+közvilágítás!L164+zöldterület!L164+'város-község'!L164+könyvtár!L164+közművelődés!L164+gyermekjólét!L164+családtámogatás!L164+családseg.!L164+'Önkorm elsz.'!L164</f>
        <v>0</v>
      </c>
      <c r="M164" s="77">
        <f>igazgatás!M164+adók!M164+temető!M164+rendezvények!M164+'téli közf.'!M164+hosszúi.közf.!M164+'út üzemelt.'!M164+közvilágítás!M164+zöldterület!M164+'város-község'!M164+könyvtár!M164+közművelődés!M164+gyermekjólét!M164+családtámogatás!M164+családseg.!M164+'Önkorm elsz.'!M164</f>
        <v>0</v>
      </c>
      <c r="N164" s="77">
        <f>igazgatás!N164+adók!N164+temető!N164+rendezvények!N164+'téli közf.'!N164+hosszúi.közf.!N164+'út üzemelt.'!N164+közvilágítás!N164+zöldterület!N164+'város-község'!N164+könyvtár!N164+közművelődés!N164+gyermekjólét!N164+családtámogatás!N164+családseg.!N164+'Önkorm elsz.'!N164</f>
        <v>0</v>
      </c>
      <c r="O164" s="153" t="str">
        <f t="shared" si="8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7">
        <f>igazgatás!F165+adók!F165+temető!F165+rendezvények!F165+'téli közf.'!F165+hosszúi.közf.!F165+'út üzemelt.'!F165+közvilágítás!F165+zöldterület!F165+'város-község'!F165+könyvtár!F165+közművelődés!F165+gyermekjólét!F165+családtámogatás!F165+családseg.!F165+'Önkorm elsz.'!F165</f>
        <v>0</v>
      </c>
      <c r="G165" s="77">
        <f>igazgatás!G165+adók!G165+temető!G165+rendezvények!G165+'téli közf.'!G165+hosszúi.közf.!G165+'út üzemelt.'!G165+közvilágítás!G165+zöldterület!G165+'város-község'!G165+könyvtár!G165+közművelődés!G165+gyermekjólét!G165+családtámogatás!G165+családseg.!G165+'Önkorm elsz.'!G165</f>
        <v>0</v>
      </c>
      <c r="H165" s="77">
        <f>igazgatás!H165+adók!H165+temető!H165+rendezvények!H165+'téli közf.'!H165+hosszúi.közf.!H165+'út üzemelt.'!H165+közvilágítás!H165+zöldterület!H165+'város-község'!H165+könyvtár!H165+közművelődés!H165+gyermekjólét!H165+családtámogatás!H165+családseg.!H165+'Önkorm elsz.'!H165</f>
        <v>0</v>
      </c>
      <c r="I165" s="77">
        <f>igazgatás!I165+adók!I165+temető!I165+rendezvények!I165+'téli közf.'!I165+hosszúi.közf.!I165+'út üzemelt.'!I165+közvilágítás!I165+zöldterület!I165+'város-község'!I165+könyvtár!I165+közművelődés!I165+gyermekjólét!I165+családtámogatás!I165+családseg.!I165+'Önkorm elsz.'!I165</f>
        <v>0</v>
      </c>
      <c r="J165" s="153" t="str">
        <f t="shared" si="7"/>
        <v xml:space="preserve"> </v>
      </c>
      <c r="K165" s="77">
        <f>igazgatás!K165+adók!K165+temető!K165+rendezvények!K165+'téli közf.'!K165+hosszúi.közf.!K165+'út üzemelt.'!K165+közvilágítás!K165+zöldterület!K165+'város-község'!K165+könyvtár!K165+közművelődés!K165+gyermekjólét!K165+családtámogatás!K165+családseg.!K165+'Önkorm elsz.'!K165</f>
        <v>0</v>
      </c>
      <c r="L165" s="77">
        <f>igazgatás!L165+adók!L165+temető!L165+rendezvények!L165+'téli közf.'!L165+hosszúi.közf.!L165+'út üzemelt.'!L165+közvilágítás!L165+zöldterület!L165+'város-község'!L165+könyvtár!L165+közművelődés!L165+gyermekjólét!L165+családtámogatás!L165+családseg.!L165+'Önkorm elsz.'!L165</f>
        <v>0</v>
      </c>
      <c r="M165" s="77">
        <f>igazgatás!M165+adók!M165+temető!M165+rendezvények!M165+'téli közf.'!M165+hosszúi.közf.!M165+'út üzemelt.'!M165+közvilágítás!M165+zöldterület!M165+'város-község'!M165+könyvtár!M165+közművelődés!M165+gyermekjólét!M165+családtámogatás!M165+családseg.!M165+'Önkorm elsz.'!M165</f>
        <v>0</v>
      </c>
      <c r="N165" s="77">
        <f>igazgatás!N165+adók!N165+temető!N165+rendezvények!N165+'téli közf.'!N165+hosszúi.közf.!N165+'út üzemelt.'!N165+közvilágítás!N165+zöldterület!N165+'város-község'!N165+könyvtár!N165+közművelődés!N165+gyermekjólét!N165+családtámogatás!N165+családseg.!N165+'Önkorm elsz.'!N165</f>
        <v>0</v>
      </c>
      <c r="O165" s="153" t="str">
        <f t="shared" si="8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7">
        <f>igazgatás!F166+adók!F166+temető!F166+rendezvények!F166+'téli közf.'!F166+hosszúi.közf.!F166+'út üzemelt.'!F166+közvilágítás!F166+zöldterület!F166+'város-község'!F166+könyvtár!F166+közművelődés!F166+gyermekjólét!F166+családtámogatás!F166+családseg.!F166+'Önkorm elsz.'!F166</f>
        <v>0</v>
      </c>
      <c r="G166" s="77">
        <f>igazgatás!G166+adók!G166+temető!G166+rendezvények!G166+'téli közf.'!G166+hosszúi.közf.!G166+'út üzemelt.'!G166+közvilágítás!G166+zöldterület!G166+'város-község'!G166+könyvtár!G166+közművelődés!G166+gyermekjólét!G166+családtámogatás!G166+családseg.!G166+'Önkorm elsz.'!G166</f>
        <v>0</v>
      </c>
      <c r="H166" s="77">
        <f>igazgatás!H166+adók!H166+temető!H166+rendezvények!H166+'téli közf.'!H166+hosszúi.közf.!H166+'út üzemelt.'!H166+közvilágítás!H166+zöldterület!H166+'város-község'!H166+könyvtár!H166+közművelődés!H166+gyermekjólét!H166+családtámogatás!H166+családseg.!H166+'Önkorm elsz.'!H166</f>
        <v>0</v>
      </c>
      <c r="I166" s="77">
        <f>igazgatás!I166+adók!I166+temető!I166+rendezvények!I166+'téli közf.'!I166+hosszúi.közf.!I166+'út üzemelt.'!I166+közvilágítás!I166+zöldterület!I166+'város-község'!I166+könyvtár!I166+közművelődés!I166+gyermekjólét!I166+családtámogatás!I166+családseg.!I166+'Önkorm elsz.'!I166</f>
        <v>0</v>
      </c>
      <c r="J166" s="153" t="str">
        <f t="shared" si="7"/>
        <v xml:space="preserve"> </v>
      </c>
      <c r="K166" s="77">
        <f>igazgatás!K166+adók!K166+temető!K166+rendezvények!K166+'téli közf.'!K166+hosszúi.közf.!K166+'út üzemelt.'!K166+közvilágítás!K166+zöldterület!K166+'város-község'!K166+könyvtár!K166+közművelődés!K166+gyermekjólét!K166+családtámogatás!K166+családseg.!K166+'Önkorm elsz.'!K166</f>
        <v>0</v>
      </c>
      <c r="L166" s="77">
        <f>igazgatás!L166+adók!L166+temető!L166+rendezvények!L166+'téli közf.'!L166+hosszúi.közf.!L166+'út üzemelt.'!L166+közvilágítás!L166+zöldterület!L166+'város-község'!L166+könyvtár!L166+közművelődés!L166+gyermekjólét!L166+családtámogatás!L166+családseg.!L166+'Önkorm elsz.'!L166</f>
        <v>0</v>
      </c>
      <c r="M166" s="77">
        <f>igazgatás!M166+adók!M166+temető!M166+rendezvények!M166+'téli közf.'!M166+hosszúi.közf.!M166+'út üzemelt.'!M166+közvilágítás!M166+zöldterület!M166+'város-község'!M166+könyvtár!M166+közművelődés!M166+gyermekjólét!M166+családtámogatás!M166+családseg.!M166+'Önkorm elsz.'!M166</f>
        <v>0</v>
      </c>
      <c r="N166" s="77">
        <f>igazgatás!N166+adók!N166+temető!N166+rendezvények!N166+'téli közf.'!N166+hosszúi.közf.!N166+'út üzemelt.'!N166+közvilágítás!N166+zöldterület!N166+'város-község'!N166+könyvtár!N166+közművelődés!N166+gyermekjólét!N166+családtámogatás!N166+családseg.!N166+'Önkorm elsz.'!N166</f>
        <v>0</v>
      </c>
      <c r="O166" s="153" t="str">
        <f t="shared" si="8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7">
        <f>igazgatás!F167+adók!F167+temető!F167+rendezvények!F167+'téli közf.'!F167+hosszúi.közf.!F167+'út üzemelt.'!F167+közvilágítás!F167+zöldterület!F167+'város-község'!F167+könyvtár!F167+közművelődés!F167+gyermekjólét!F167+családtámogatás!F167+családseg.!F167+'Önkorm elsz.'!F167</f>
        <v>0</v>
      </c>
      <c r="G167" s="77">
        <f>igazgatás!G167+adók!G167+temető!G167+rendezvények!G167+'téli közf.'!G167+hosszúi.közf.!G167+'út üzemelt.'!G167+közvilágítás!G167+zöldterület!G167+'város-község'!G167+könyvtár!G167+közművelődés!G167+gyermekjólét!G167+családtámogatás!G167+családseg.!G167+'Önkorm elsz.'!G167</f>
        <v>0</v>
      </c>
      <c r="H167" s="77">
        <f>igazgatás!H167+adók!H167+temető!H167+rendezvények!H167+'téli közf.'!H167+hosszúi.közf.!H167+'út üzemelt.'!H167+közvilágítás!H167+zöldterület!H167+'város-község'!H167+könyvtár!H167+közművelődés!H167+gyermekjólét!H167+családtámogatás!H167+családseg.!H167+'Önkorm elsz.'!H167</f>
        <v>0</v>
      </c>
      <c r="I167" s="77">
        <f>igazgatás!I167+adók!I167+temető!I167+rendezvények!I167+'téli közf.'!I167+hosszúi.közf.!I167+'út üzemelt.'!I167+közvilágítás!I167+zöldterület!I167+'város-község'!I167+könyvtár!I167+közművelődés!I167+gyermekjólét!I167+családtámogatás!I167+családseg.!I167+'Önkorm elsz.'!I167</f>
        <v>0</v>
      </c>
      <c r="J167" s="153" t="str">
        <f t="shared" si="7"/>
        <v xml:space="preserve"> </v>
      </c>
      <c r="K167" s="77">
        <f>igazgatás!K167+adók!K167+temető!K167+rendezvények!K167+'téli közf.'!K167+hosszúi.közf.!K167+'út üzemelt.'!K167+közvilágítás!K167+zöldterület!K167+'város-község'!K167+könyvtár!K167+közművelődés!K167+gyermekjólét!K167+családtámogatás!K167+családseg.!K167+'Önkorm elsz.'!K167</f>
        <v>0</v>
      </c>
      <c r="L167" s="77">
        <f>igazgatás!L167+adók!L167+temető!L167+rendezvények!L167+'téli közf.'!L167+hosszúi.közf.!L167+'út üzemelt.'!L167+közvilágítás!L167+zöldterület!L167+'város-község'!L167+könyvtár!L167+közművelődés!L167+gyermekjólét!L167+családtámogatás!L167+családseg.!L167+'Önkorm elsz.'!L167</f>
        <v>0</v>
      </c>
      <c r="M167" s="77">
        <f>igazgatás!M167+adók!M167+temető!M167+rendezvények!M167+'téli közf.'!M167+hosszúi.közf.!M167+'út üzemelt.'!M167+közvilágítás!M167+zöldterület!M167+'város-község'!M167+könyvtár!M167+közművelődés!M167+gyermekjólét!M167+családtámogatás!M167+családseg.!M167+'Önkorm elsz.'!M167</f>
        <v>0</v>
      </c>
      <c r="N167" s="77">
        <f>igazgatás!N167+adók!N167+temető!N167+rendezvények!N167+'téli közf.'!N167+hosszúi.közf.!N167+'út üzemelt.'!N167+közvilágítás!N167+zöldterület!N167+'város-község'!N167+könyvtár!N167+közművelődés!N167+gyermekjólét!N167+családtámogatás!N167+családseg.!N167+'Önkorm elsz.'!N167</f>
        <v>0</v>
      </c>
      <c r="O167" s="153" t="str">
        <f t="shared" si="8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7">
        <f>igazgatás!F168+adók!F168+temető!F168+rendezvények!F168+'téli közf.'!F168+hosszúi.közf.!F168+'út üzemelt.'!F168+közvilágítás!F168+zöldterület!F168+'város-község'!F168+könyvtár!F168+közművelődés!F168+gyermekjólét!F168+családtámogatás!F168+családseg.!F168+'Önkorm elsz.'!F168</f>
        <v>0</v>
      </c>
      <c r="G168" s="77">
        <f>igazgatás!G168+adók!G168+temető!G168+rendezvények!G168+'téli közf.'!G168+hosszúi.közf.!G168+'út üzemelt.'!G168+közvilágítás!G168+zöldterület!G168+'város-község'!G168+könyvtár!G168+közművelődés!G168+gyermekjólét!G168+családtámogatás!G168+családseg.!G168+'Önkorm elsz.'!G168</f>
        <v>0</v>
      </c>
      <c r="H168" s="77">
        <f>igazgatás!H168+adók!H168+temető!H168+rendezvények!H168+'téli közf.'!H168+hosszúi.közf.!H168+'út üzemelt.'!H168+közvilágítás!H168+zöldterület!H168+'város-község'!H168+könyvtár!H168+közművelődés!H168+gyermekjólét!H168+családtámogatás!H168+családseg.!H168+'Önkorm elsz.'!H168</f>
        <v>0</v>
      </c>
      <c r="I168" s="77">
        <f>igazgatás!I168+adók!I168+temető!I168+rendezvények!I168+'téli közf.'!I168+hosszúi.közf.!I168+'út üzemelt.'!I168+közvilágítás!I168+zöldterület!I168+'város-község'!I168+könyvtár!I168+közművelődés!I168+gyermekjólét!I168+családtámogatás!I168+családseg.!I168+'Önkorm elsz.'!I168</f>
        <v>0</v>
      </c>
      <c r="J168" s="153" t="str">
        <f t="shared" si="7"/>
        <v xml:space="preserve"> </v>
      </c>
      <c r="K168" s="77">
        <f>igazgatás!K168+adók!K168+temető!K168+rendezvények!K168+'téli közf.'!K168+hosszúi.közf.!K168+'út üzemelt.'!K168+közvilágítás!K168+zöldterület!K168+'város-község'!K168+könyvtár!K168+közművelődés!K168+gyermekjólét!K168+családtámogatás!K168+családseg.!K168+'Önkorm elsz.'!K168</f>
        <v>0</v>
      </c>
      <c r="L168" s="77">
        <f>igazgatás!L168+adók!L168+temető!L168+rendezvények!L168+'téli közf.'!L168+hosszúi.közf.!L168+'út üzemelt.'!L168+közvilágítás!L168+zöldterület!L168+'város-község'!L168+könyvtár!L168+közművelődés!L168+gyermekjólét!L168+családtámogatás!L168+családseg.!L168+'Önkorm elsz.'!L168</f>
        <v>0</v>
      </c>
      <c r="M168" s="77">
        <f>igazgatás!M168+adók!M168+temető!M168+rendezvények!M168+'téli közf.'!M168+hosszúi.közf.!M168+'út üzemelt.'!M168+közvilágítás!M168+zöldterület!M168+'város-község'!M168+könyvtár!M168+közművelődés!M168+gyermekjólét!M168+családtámogatás!M168+családseg.!M168+'Önkorm elsz.'!M168</f>
        <v>0</v>
      </c>
      <c r="N168" s="77">
        <f>igazgatás!N168+adók!N168+temető!N168+rendezvények!N168+'téli közf.'!N168+hosszúi.közf.!N168+'út üzemelt.'!N168+közvilágítás!N168+zöldterület!N168+'város-község'!N168+könyvtár!N168+közművelődés!N168+gyermekjólét!N168+családtámogatás!N168+családseg.!N168+'Önkorm elsz.'!N168</f>
        <v>0</v>
      </c>
      <c r="O168" s="153" t="str">
        <f t="shared" si="8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7">
        <f>igazgatás!F169+adók!F169+temető!F169+rendezvények!F169+'téli közf.'!F169+hosszúi.közf.!F169+'út üzemelt.'!F169+közvilágítás!F169+zöldterület!F169+'város-község'!F169+könyvtár!F169+közművelődés!F169+gyermekjólét!F169+családtámogatás!F169+családseg.!F169+'Önkorm elsz.'!F169</f>
        <v>0</v>
      </c>
      <c r="G169" s="77">
        <f>igazgatás!G169+adók!G169+temető!G169+rendezvények!G169+'téli közf.'!G169+hosszúi.közf.!G169+'út üzemelt.'!G169+közvilágítás!G169+zöldterület!G169+'város-község'!G169+könyvtár!G169+közművelődés!G169+gyermekjólét!G169+családtámogatás!G169+családseg.!G169+'Önkorm elsz.'!G169</f>
        <v>0</v>
      </c>
      <c r="H169" s="77">
        <f>igazgatás!H169+adók!H169+temető!H169+rendezvények!H169+'téli közf.'!H169+hosszúi.közf.!H169+'út üzemelt.'!H169+közvilágítás!H169+zöldterület!H169+'város-község'!H169+könyvtár!H169+közművelődés!H169+gyermekjólét!H169+családtámogatás!H169+családseg.!H169+'Önkorm elsz.'!H169</f>
        <v>0</v>
      </c>
      <c r="I169" s="77">
        <f>igazgatás!I169+adók!I169+temető!I169+rendezvények!I169+'téli közf.'!I169+hosszúi.közf.!I169+'út üzemelt.'!I169+közvilágítás!I169+zöldterület!I169+'város-község'!I169+könyvtár!I169+közművelődés!I169+gyermekjólét!I169+családtámogatás!I169+családseg.!I169+'Önkorm elsz.'!I169</f>
        <v>0</v>
      </c>
      <c r="J169" s="153" t="str">
        <f t="shared" si="7"/>
        <v xml:space="preserve"> </v>
      </c>
      <c r="K169" s="77">
        <f>igazgatás!K169+adók!K169+temető!K169+rendezvények!K169+'téli közf.'!K169+hosszúi.közf.!K169+'út üzemelt.'!K169+közvilágítás!K169+zöldterület!K169+'város-község'!K169+könyvtár!K169+közművelődés!K169+gyermekjólét!K169+családtámogatás!K169+családseg.!K169+'Önkorm elsz.'!K169</f>
        <v>0</v>
      </c>
      <c r="L169" s="77">
        <f>igazgatás!L169+adók!L169+temető!L169+rendezvények!L169+'téli közf.'!L169+hosszúi.közf.!L169+'út üzemelt.'!L169+közvilágítás!L169+zöldterület!L169+'város-község'!L169+könyvtár!L169+közművelődés!L169+gyermekjólét!L169+családtámogatás!L169+családseg.!L169+'Önkorm elsz.'!L169</f>
        <v>0</v>
      </c>
      <c r="M169" s="77">
        <f>igazgatás!M169+adók!M169+temető!M169+rendezvények!M169+'téli közf.'!M169+hosszúi.közf.!M169+'út üzemelt.'!M169+közvilágítás!M169+zöldterület!M169+'város-község'!M169+könyvtár!M169+közművelődés!M169+gyermekjólét!M169+családtámogatás!M169+családseg.!M169+'Önkorm elsz.'!M169</f>
        <v>0</v>
      </c>
      <c r="N169" s="77">
        <f>igazgatás!N169+adók!N169+temető!N169+rendezvények!N169+'téli közf.'!N169+hosszúi.közf.!N169+'út üzemelt.'!N169+közvilágítás!N169+zöldterület!N169+'város-község'!N169+könyvtár!N169+közművelődés!N169+gyermekjólét!N169+családtámogatás!N169+családseg.!N169+'Önkorm elsz.'!N169</f>
        <v>0</v>
      </c>
      <c r="O169" s="153" t="str">
        <f t="shared" si="8"/>
        <v xml:space="preserve"> </v>
      </c>
    </row>
    <row r="170" spans="1:15" s="91" customFormat="1" ht="15.75" x14ac:dyDescent="0.25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igazgatás!F170+adók!F170+temető!F170+rendezvények!F170+'téli közf.'!F170+hosszúi.közf.!F170+'út üzemelt.'!F170+közvilágítás!F170+zöldterület!F170+'város-község'!F170+könyvtár!F170+közművelődés!F170+gyermekjólét!F170+családtámogatás!F170+családseg.!F170+'Önkorm elsz.'!F170</f>
        <v>2100</v>
      </c>
      <c r="G170" s="78">
        <f>igazgatás!G170+adók!G170+temető!G170+rendezvények!G170+'téli közf.'!G170+hosszúi.közf.!G170+'út üzemelt.'!G170+közvilágítás!G170+zöldterület!G170+'város-község'!G170+könyvtár!G170+közművelődés!G170+gyermekjólét!G170+családtámogatás!G170+családseg.!G170+'Önkorm elsz.'!G170</f>
        <v>1642</v>
      </c>
      <c r="H170" s="78">
        <f>igazgatás!H170+adók!H170+temető!H170+rendezvények!H170+'téli közf.'!H170+hosszúi.közf.!H170+'út üzemelt.'!H170+közvilágítás!H170+zöldterület!H170+'város-község'!H170+könyvtár!H170+közművelődés!H170+gyermekjólét!H170+családtámogatás!H170+családseg.!H170+'Önkorm elsz.'!H170</f>
        <v>3742</v>
      </c>
      <c r="I170" s="78">
        <f>igazgatás!I170+adók!I170+temető!I170+rendezvények!I170+'téli közf.'!I170+hosszúi.közf.!I170+'út üzemelt.'!I170+közvilágítás!I170+zöldterület!I170+'város-község'!I170+könyvtár!I170+közművelődés!I170+gyermekjólét!I170+családtámogatás!I170+családseg.!I170+'Önkorm elsz.'!I170</f>
        <v>3742</v>
      </c>
      <c r="J170" s="170">
        <f t="shared" si="7"/>
        <v>1</v>
      </c>
      <c r="K170" s="78">
        <f>igazgatás!K170+adók!K170+temető!K170+rendezvények!K170+'téli közf.'!K170+hosszúi.közf.!K170+'út üzemelt.'!K170+közvilágítás!K170+zöldterület!K170+'város-község'!K170+könyvtár!K170+közművelődés!K170+gyermekjólét!K170+családtámogatás!K170+családseg.!K170+'Önkorm elsz.'!K170</f>
        <v>2511</v>
      </c>
      <c r="L170" s="78">
        <f>igazgatás!L170+adók!L170+temető!L170+rendezvények!L170+'téli közf.'!L170+hosszúi.közf.!L170+'út üzemelt.'!L170+közvilágítás!L170+zöldterület!L170+'város-község'!L170+könyvtár!L170+közművelődés!L170+gyermekjólét!L170+családtámogatás!L170+családseg.!L170+'Önkorm elsz.'!L170</f>
        <v>1063</v>
      </c>
      <c r="M170" s="78">
        <f>igazgatás!M170+adók!M170+temető!M170+rendezvények!M170+'téli közf.'!M170+hosszúi.közf.!M170+'út üzemelt.'!M170+közvilágítás!M170+zöldterület!M170+'város-község'!M170+könyvtár!M170+közművelődés!M170+gyermekjólét!M170+családtámogatás!M170+családseg.!M170+'Önkorm elsz.'!M170</f>
        <v>3574</v>
      </c>
      <c r="N170" s="78">
        <f>igazgatás!N170+adók!N170+temető!N170+rendezvények!N170+'téli közf.'!N170+hosszúi.közf.!N170+'út üzemelt.'!N170+közvilágítás!N170+zöldterület!N170+'város-község'!N170+könyvtár!N170+közművelődés!N170+gyermekjólét!N170+családtámogatás!N170+családseg.!N170+'Önkorm elsz.'!N170</f>
        <v>3574</v>
      </c>
      <c r="O170" s="170">
        <f t="shared" si="8"/>
        <v>1</v>
      </c>
    </row>
    <row r="171" spans="1:15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>
        <f>igazgatás!F171+adók!F171+temető!F171+rendezvények!F171+'téli közf.'!F171+hosszúi.közf.!F171+'út üzemelt.'!F171+közvilágítás!F171+zöldterület!F171+'város-község'!F171+könyvtár!F171+közművelődés!F171+gyermekjólét!F171+családtámogatás!F171+családseg.!F171+'Önkorm elsz.'!F171</f>
        <v>200</v>
      </c>
      <c r="G171" s="77">
        <f>igazgatás!G171+adók!G171+temető!G171+rendezvények!G171+'téli közf.'!G171+hosszúi.közf.!G171+'út üzemelt.'!G171+közvilágítás!G171+zöldterület!G171+'város-község'!G171+könyvtár!G171+közművelődés!G171+gyermekjólét!G171+családtámogatás!G171+családseg.!G171+'Önkorm elsz.'!G171</f>
        <v>5</v>
      </c>
      <c r="H171" s="77">
        <f>igazgatás!H171+adók!H171+temető!H171+rendezvények!H171+'téli közf.'!H171+hosszúi.közf.!H171+'út üzemelt.'!H171+közvilágítás!H171+zöldterület!H171+'város-község'!H171+könyvtár!H171+közművelődés!H171+gyermekjólét!H171+családtámogatás!H171+családseg.!H171+'Önkorm elsz.'!H171</f>
        <v>205</v>
      </c>
      <c r="I171" s="77">
        <f>igazgatás!I171+adók!I171+temető!I171+rendezvények!I171+'téli közf.'!I171+hosszúi.közf.!I171+'út üzemelt.'!I171+közvilágítás!I171+zöldterület!I171+'város-község'!I171+könyvtár!I171+közművelődés!I171+gyermekjólét!I171+családtámogatás!I171+családseg.!I171+'Önkorm elsz.'!I171</f>
        <v>105</v>
      </c>
      <c r="J171" s="153">
        <f t="shared" si="7"/>
        <v>0.51219512195121952</v>
      </c>
      <c r="K171" s="77">
        <f>igazgatás!K171+adók!K171+temető!K171+rendezvények!K171+'téli közf.'!K171+hosszúi.közf.!K171+'út üzemelt.'!K171+közvilágítás!K171+zöldterület!K171+'város-község'!K171+könyvtár!K171+közművelődés!K171+gyermekjólét!K171+családtámogatás!K171+családseg.!K171+'Önkorm elsz.'!K171</f>
        <v>236</v>
      </c>
      <c r="L171" s="77">
        <f>igazgatás!L171+adók!L171+temető!L171+rendezvények!L171+'téli közf.'!L171+hosszúi.közf.!L171+'út üzemelt.'!L171+közvilágítás!L171+zöldterület!L171+'város-község'!L171+könyvtár!L171+közművelődés!L171+gyermekjólét!L171+családtámogatás!L171+családseg.!L171+'Önkorm elsz.'!L171</f>
        <v>31</v>
      </c>
      <c r="M171" s="77">
        <f>igazgatás!M171+adók!M171+temető!M171+rendezvények!M171+'téli közf.'!M171+hosszúi.közf.!M171+'út üzemelt.'!M171+közvilágítás!M171+zöldterület!M171+'város-község'!M171+könyvtár!M171+közművelődés!M171+gyermekjólét!M171+családtámogatás!M171+családseg.!M171+'Önkorm elsz.'!M171</f>
        <v>267</v>
      </c>
      <c r="N171" s="77">
        <v>236</v>
      </c>
      <c r="O171" s="153">
        <f t="shared" si="8"/>
        <v>0.88389513108614237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7">
        <f>igazgatás!F172+adók!F172+temető!F172+rendezvények!F172+'téli közf.'!F172+hosszúi.közf.!F172+'út üzemelt.'!F172+közvilágítás!F172+zöldterület!F172+'város-község'!F172+könyvtár!F172+közművelődés!F172+gyermekjólét!F172+családtámogatás!F172+családseg.!F172+'Önkorm elsz.'!F172</f>
        <v>0</v>
      </c>
      <c r="G172" s="77">
        <f>igazgatás!G172+adók!G172+temető!G172+rendezvények!G172+'téli közf.'!G172+hosszúi.közf.!G172+'út üzemelt.'!G172+közvilágítás!G172+zöldterület!G172+'város-község'!G172+könyvtár!G172+közművelődés!G172+gyermekjólét!G172+családtámogatás!G172+családseg.!G172+'Önkorm elsz.'!G172</f>
        <v>0</v>
      </c>
      <c r="H172" s="77">
        <f>igazgatás!H172+adók!H172+temető!H172+rendezvények!H172+'téli közf.'!H172+hosszúi.közf.!H172+'út üzemelt.'!H172+közvilágítás!H172+zöldterület!H172+'város-község'!H172+könyvtár!H172+közművelődés!H172+gyermekjólét!H172+családtámogatás!H172+családseg.!H172+'Önkorm elsz.'!H172</f>
        <v>0</v>
      </c>
      <c r="I172" s="77">
        <f>igazgatás!I172+adók!I172+temető!I172+rendezvények!I172+'téli közf.'!I172+hosszúi.közf.!I172+'út üzemelt.'!I172+közvilágítás!I172+zöldterület!I172+'város-község'!I172+könyvtár!I172+közművelődés!I172+gyermekjólét!I172+családtámogatás!I172+családseg.!I172+'Önkorm elsz.'!I172</f>
        <v>0</v>
      </c>
      <c r="J172" s="153" t="str">
        <f t="shared" si="7"/>
        <v xml:space="preserve"> </v>
      </c>
      <c r="K172" s="77">
        <f>igazgatás!K172+adók!K172+temető!K172+rendezvények!K172+'téli közf.'!K172+hosszúi.közf.!K172+'út üzemelt.'!K172+közvilágítás!K172+zöldterület!K172+'város-község'!K172+könyvtár!K172+közművelődés!K172+gyermekjólét!K172+családtámogatás!K172+családseg.!K172+'Önkorm elsz.'!K172</f>
        <v>0</v>
      </c>
      <c r="L172" s="77">
        <f>igazgatás!L172+adók!L172+temető!L172+rendezvények!L172+'téli közf.'!L172+hosszúi.közf.!L172+'út üzemelt.'!L172+közvilágítás!L172+zöldterület!L172+'város-község'!L172+könyvtár!L172+közművelődés!L172+gyermekjólét!L172+családtámogatás!L172+családseg.!L172+'Önkorm elsz.'!L172</f>
        <v>0</v>
      </c>
      <c r="M172" s="77">
        <f>igazgatás!M172+adók!M172+temető!M172+rendezvények!M172+'téli közf.'!M172+hosszúi.közf.!M172+'út üzemelt.'!M172+közvilágítás!M172+zöldterület!M172+'város-község'!M172+könyvtár!M172+közművelődés!M172+gyermekjólét!M172+családtámogatás!M172+családseg.!M172+'Önkorm elsz.'!M172</f>
        <v>0</v>
      </c>
      <c r="N172" s="77">
        <f>igazgatás!N172+adók!N172+temető!N172+rendezvények!N172+'téli közf.'!N172+hosszúi.közf.!N172+'út üzemelt.'!N172+közvilágítás!N172+zöldterület!N172+'város-község'!N172+könyvtár!N172+közművelődés!N172+gyermekjólét!N172+családtámogatás!N172+családseg.!N172+'Önkorm elsz.'!N172</f>
        <v>0</v>
      </c>
      <c r="O172" s="153" t="str">
        <f t="shared" si="8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7">
        <f>igazgatás!F173+adók!F173+temető!F173+rendezvények!F173+'téli közf.'!F173+hosszúi.közf.!F173+'út üzemelt.'!F173+közvilágítás!F173+zöldterület!F173+'város-község'!F173+könyvtár!F173+közművelődés!F173+gyermekjólét!F173+családtámogatás!F173+családseg.!F173+'Önkorm elsz.'!F173</f>
        <v>0</v>
      </c>
      <c r="G173" s="77">
        <f>igazgatás!G173+adók!G173+temető!G173+rendezvények!G173+'téli közf.'!G173+hosszúi.közf.!G173+'út üzemelt.'!G173+közvilágítás!G173+zöldterület!G173+'város-község'!G173+könyvtár!G173+közművelődés!G173+gyermekjólét!G173+családtámogatás!G173+családseg.!G173+'Önkorm elsz.'!G173</f>
        <v>0</v>
      </c>
      <c r="H173" s="77">
        <f>igazgatás!H173+adók!H173+temető!H173+rendezvények!H173+'téli közf.'!H173+hosszúi.közf.!H173+'út üzemelt.'!H173+közvilágítás!H173+zöldterület!H173+'város-község'!H173+könyvtár!H173+közművelődés!H173+gyermekjólét!H173+családtámogatás!H173+családseg.!H173+'Önkorm elsz.'!H173</f>
        <v>0</v>
      </c>
      <c r="I173" s="77">
        <f>igazgatás!I173+adók!I173+temető!I173+rendezvények!I173+'téli közf.'!I173+hosszúi.közf.!I173+'út üzemelt.'!I173+közvilágítás!I173+zöldterület!I173+'város-község'!I173+könyvtár!I173+közművelődés!I173+gyermekjólét!I173+családtámogatás!I173+családseg.!I173+'Önkorm elsz.'!I173</f>
        <v>0</v>
      </c>
      <c r="J173" s="153" t="str">
        <f t="shared" si="7"/>
        <v xml:space="preserve"> </v>
      </c>
      <c r="K173" s="77">
        <f>igazgatás!K173+adók!K173+temető!K173+rendezvények!K173+'téli közf.'!K173+hosszúi.közf.!K173+'út üzemelt.'!K173+közvilágítás!K173+zöldterület!K173+'város-község'!K173+könyvtár!K173+közművelődés!K173+gyermekjólét!K173+családtámogatás!K173+családseg.!K173+'Önkorm elsz.'!K173</f>
        <v>0</v>
      </c>
      <c r="L173" s="77">
        <f>igazgatás!L173+adók!L173+temető!L173+rendezvények!L173+'téli közf.'!L173+hosszúi.közf.!L173+'út üzemelt.'!L173+közvilágítás!L173+zöldterület!L173+'város-község'!L173+könyvtár!L173+közművelődés!L173+gyermekjólét!L173+családtámogatás!L173+családseg.!L173+'Önkorm elsz.'!L173</f>
        <v>0</v>
      </c>
      <c r="M173" s="77">
        <f>igazgatás!M173+adók!M173+temető!M173+rendezvények!M173+'téli közf.'!M173+hosszúi.közf.!M173+'út üzemelt.'!M173+közvilágítás!M173+zöldterület!M173+'város-község'!M173+könyvtár!M173+közművelődés!M173+gyermekjólét!M173+családtámogatás!M173+családseg.!M173+'Önkorm elsz.'!M173</f>
        <v>0</v>
      </c>
      <c r="N173" s="77">
        <f>igazgatás!N173+adók!N173+temető!N173+rendezvények!N173+'téli közf.'!N173+hosszúi.közf.!N173+'út üzemelt.'!N173+közvilágítás!N173+zöldterület!N173+'város-község'!N173+könyvtár!N173+közművelődés!N173+gyermekjólét!N173+családtámogatás!N173+családseg.!N173+'Önkorm elsz.'!N173</f>
        <v>0</v>
      </c>
      <c r="O173" s="153" t="str">
        <f t="shared" si="8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7">
        <f>igazgatás!F174+adók!F174+temető!F174+rendezvények!F174+'téli közf.'!F174+hosszúi.közf.!F174+'út üzemelt.'!F174+közvilágítás!F174+zöldterület!F174+'város-község'!F174+könyvtár!F174+közművelődés!F174+gyermekjólét!F174+családtámogatás!F174+családseg.!F174+'Önkorm elsz.'!F174</f>
        <v>0</v>
      </c>
      <c r="G174" s="77">
        <f>igazgatás!G174+adók!G174+temető!G174+rendezvények!G174+'téli közf.'!G174+hosszúi.közf.!G174+'út üzemelt.'!G174+közvilágítás!G174+zöldterület!G174+'város-község'!G174+könyvtár!G174+közművelődés!G174+gyermekjólét!G174+családtámogatás!G174+családseg.!G174+'Önkorm elsz.'!G174</f>
        <v>5</v>
      </c>
      <c r="H174" s="77">
        <f>igazgatás!H174+adók!H174+temető!H174+rendezvények!H174+'téli közf.'!H174+hosszúi.közf.!H174+'út üzemelt.'!H174+közvilágítás!H174+zöldterület!H174+'város-község'!H174+könyvtár!H174+közművelődés!H174+gyermekjólét!H174+családtámogatás!H174+családseg.!H174+'Önkorm elsz.'!H174</f>
        <v>5</v>
      </c>
      <c r="I174" s="77">
        <f>igazgatás!I174+adók!I174+temető!I174+rendezvények!I174+'téli közf.'!I174+hosszúi.közf.!I174+'út üzemelt.'!I174+közvilágítás!I174+zöldterület!I174+'város-község'!I174+könyvtár!I174+közművelődés!I174+gyermekjólét!I174+családtámogatás!I174+családseg.!I174+'Önkorm elsz.'!I174</f>
        <v>5</v>
      </c>
      <c r="J174" s="153">
        <f t="shared" si="7"/>
        <v>1</v>
      </c>
      <c r="K174" s="77">
        <f>igazgatás!K174+adók!K174+temető!K174+rendezvények!K174+'téli közf.'!K174+hosszúi.közf.!K174+'út üzemelt.'!K174+közvilágítás!K174+zöldterület!K174+'város-község'!K174+könyvtár!K174+közművelődés!K174+gyermekjólét!K174+családtámogatás!K174+családseg.!K174+'Önkorm elsz.'!K174</f>
        <v>0</v>
      </c>
      <c r="L174" s="77">
        <f>igazgatás!L174+adók!L174+temető!L174+rendezvények!L174+'téli közf.'!L174+hosszúi.közf.!L174+'út üzemelt.'!L174+közvilágítás!L174+zöldterület!L174+'város-község'!L174+könyvtár!L174+közművelődés!L174+gyermekjólét!L174+családtámogatás!L174+családseg.!L174+'Önkorm elsz.'!L174</f>
        <v>0</v>
      </c>
      <c r="M174" s="77">
        <f>igazgatás!M174+adók!M174+temető!M174+rendezvények!M174+'téli közf.'!M174+hosszúi.közf.!M174+'út üzemelt.'!M174+közvilágítás!M174+zöldterület!M174+'város-község'!M174+könyvtár!M174+közművelődés!M174+gyermekjólét!M174+családtámogatás!M174+családseg.!M174+'Önkorm elsz.'!M174</f>
        <v>0</v>
      </c>
      <c r="N174" s="77">
        <f>igazgatás!N174+adók!N174+temető!N174+rendezvények!N174+'téli közf.'!N174+hosszúi.közf.!N174+'út üzemelt.'!N174+közvilágítás!N174+zöldterület!N174+'város-község'!N174+könyvtár!N174+közművelődés!N174+gyermekjólét!N174+családtámogatás!N174+családseg.!N174+'Önkorm elsz.'!N174</f>
        <v>0</v>
      </c>
      <c r="O174" s="153" t="str">
        <f t="shared" si="8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7">
        <f>igazgatás!F175+adók!F175+temető!F175+rendezvények!F175+'téli közf.'!F175+hosszúi.közf.!F175+'út üzemelt.'!F175+közvilágítás!F175+zöldterület!F175+'város-község'!F175+könyvtár!F175+közművelődés!F175+gyermekjólét!F175+családtámogatás!F175+családseg.!F175+'Önkorm elsz.'!F175</f>
        <v>0</v>
      </c>
      <c r="G175" s="77">
        <f>igazgatás!G175+adók!G175+temető!G175+rendezvények!G175+'téli közf.'!G175+hosszúi.közf.!G175+'út üzemelt.'!G175+közvilágítás!G175+zöldterület!G175+'város-község'!G175+könyvtár!G175+közművelődés!G175+gyermekjólét!G175+családtámogatás!G175+családseg.!G175+'Önkorm elsz.'!G175</f>
        <v>0</v>
      </c>
      <c r="H175" s="77">
        <f>igazgatás!H175+adók!H175+temető!H175+rendezvények!H175+'téli közf.'!H175+hosszúi.közf.!H175+'út üzemelt.'!H175+közvilágítás!H175+zöldterület!H175+'város-község'!H175+könyvtár!H175+közművelődés!H175+gyermekjólét!H175+családtámogatás!H175+családseg.!H175+'Önkorm elsz.'!H175</f>
        <v>0</v>
      </c>
      <c r="I175" s="77">
        <f>igazgatás!I175+adók!I175+temető!I175+rendezvények!I175+'téli közf.'!I175+hosszúi.közf.!I175+'út üzemelt.'!I175+közvilágítás!I175+zöldterület!I175+'város-község'!I175+könyvtár!I175+közművelődés!I175+gyermekjólét!I175+családtámogatás!I175+családseg.!I175+'Önkorm elsz.'!I175</f>
        <v>0</v>
      </c>
      <c r="J175" s="153" t="str">
        <f t="shared" si="7"/>
        <v xml:space="preserve"> </v>
      </c>
      <c r="K175" s="77">
        <f>igazgatás!K175+adók!K175+temető!K175+rendezvények!K175+'téli közf.'!K175+hosszúi.közf.!K175+'út üzemelt.'!K175+közvilágítás!K175+zöldterület!K175+'város-község'!K175+könyvtár!K175+közművelődés!K175+gyermekjólét!K175+családtámogatás!K175+családseg.!K175+'Önkorm elsz.'!K175</f>
        <v>0</v>
      </c>
      <c r="L175" s="77">
        <f>igazgatás!L175+adók!L175+temető!L175+rendezvények!L175+'téli közf.'!L175+hosszúi.közf.!L175+'út üzemelt.'!L175+közvilágítás!L175+zöldterület!L175+'város-község'!L175+könyvtár!L175+közművelődés!L175+gyermekjólét!L175+családtámogatás!L175+családseg.!L175+'Önkorm elsz.'!L175</f>
        <v>0</v>
      </c>
      <c r="M175" s="77">
        <f>igazgatás!M175+adók!M175+temető!M175+rendezvények!M175+'téli közf.'!M175+hosszúi.közf.!M175+'út üzemelt.'!M175+közvilágítás!M175+zöldterület!M175+'város-község'!M175+könyvtár!M175+közművelődés!M175+gyermekjólét!M175+családtámogatás!M175+családseg.!M175+'Önkorm elsz.'!M175</f>
        <v>0</v>
      </c>
      <c r="N175" s="77">
        <f>igazgatás!N175+adók!N175+temető!N175+rendezvények!N175+'téli közf.'!N175+hosszúi.közf.!N175+'út üzemelt.'!N175+közvilágítás!N175+zöldterület!N175+'város-község'!N175+könyvtár!N175+közművelődés!N175+gyermekjólét!N175+családtámogatás!N175+családseg.!N175+'Önkorm elsz.'!N175</f>
        <v>0</v>
      </c>
      <c r="O175" s="153" t="str">
        <f t="shared" si="8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7">
        <f>igazgatás!F176+adók!F176+temető!F176+rendezvények!F176+'téli közf.'!F176+hosszúi.közf.!F176+'út üzemelt.'!F176+közvilágítás!F176+zöldterület!F176+'város-község'!F176+könyvtár!F176+közművelődés!F176+gyermekjólét!F176+családtámogatás!F176+családseg.!F176+'Önkorm elsz.'!F176</f>
        <v>0</v>
      </c>
      <c r="G176" s="77">
        <f>igazgatás!G176+adók!G176+temető!G176+rendezvények!G176+'téli közf.'!G176+hosszúi.közf.!G176+'út üzemelt.'!G176+közvilágítás!G176+zöldterület!G176+'város-község'!G176+könyvtár!G176+közművelődés!G176+gyermekjólét!G176+családtámogatás!G176+családseg.!G176+'Önkorm elsz.'!G176</f>
        <v>0</v>
      </c>
      <c r="H176" s="77">
        <f>igazgatás!H176+adók!H176+temető!H176+rendezvények!H176+'téli közf.'!H176+hosszúi.közf.!H176+'út üzemelt.'!H176+közvilágítás!H176+zöldterület!H176+'város-község'!H176+könyvtár!H176+közművelődés!H176+gyermekjólét!H176+családtámogatás!H176+családseg.!H176+'Önkorm elsz.'!H176</f>
        <v>0</v>
      </c>
      <c r="I176" s="77">
        <f>igazgatás!I176+adók!I176+temető!I176+rendezvények!I176+'téli közf.'!I176+hosszúi.közf.!I176+'út üzemelt.'!I176+közvilágítás!I176+zöldterület!I176+'város-község'!I176+könyvtár!I176+közművelődés!I176+gyermekjólét!I176+családtámogatás!I176+családseg.!I176+'Önkorm elsz.'!I176</f>
        <v>0</v>
      </c>
      <c r="J176" s="153" t="str">
        <f t="shared" si="7"/>
        <v xml:space="preserve"> </v>
      </c>
      <c r="K176" s="77">
        <f>igazgatás!K176+adók!K176+temető!K176+rendezvények!K176+'téli közf.'!K176+hosszúi.közf.!K176+'út üzemelt.'!K176+közvilágítás!K176+zöldterület!K176+'város-község'!K176+könyvtár!K176+közművelődés!K176+gyermekjólét!K176+családtámogatás!K176+családseg.!K176+'Önkorm elsz.'!K176</f>
        <v>0</v>
      </c>
      <c r="L176" s="77">
        <f>igazgatás!L176+adók!L176+temető!L176+rendezvények!L176+'téli közf.'!L176+hosszúi.közf.!L176+'út üzemelt.'!L176+közvilágítás!L176+zöldterület!L176+'város-község'!L176+könyvtár!L176+közművelődés!L176+gyermekjólét!L176+családtámogatás!L176+családseg.!L176+'Önkorm elsz.'!L176</f>
        <v>0</v>
      </c>
      <c r="M176" s="77">
        <f>igazgatás!M176+adók!M176+temető!M176+rendezvények!M176+'téli közf.'!M176+hosszúi.közf.!M176+'út üzemelt.'!M176+közvilágítás!M176+zöldterület!M176+'város-község'!M176+könyvtár!M176+közművelődés!M176+gyermekjólét!M176+családtámogatás!M176+családseg.!M176+'Önkorm elsz.'!M176</f>
        <v>0</v>
      </c>
      <c r="N176" s="77">
        <f>igazgatás!N176+adók!N176+temető!N176+rendezvények!N176+'téli közf.'!N176+hosszúi.közf.!N176+'út üzemelt.'!N176+közvilágítás!N176+zöldterület!N176+'város-község'!N176+könyvtár!N176+közművelődés!N176+gyermekjólét!N176+családtámogatás!N176+családseg.!N176+'Önkorm elsz.'!N176</f>
        <v>0</v>
      </c>
      <c r="O176" s="153" t="str">
        <f t="shared" si="8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7">
        <f>igazgatás!F177+adók!F177+temető!F177+rendezvények!F177+'téli közf.'!F177+hosszúi.közf.!F177+'út üzemelt.'!F177+közvilágítás!F177+zöldterület!F177+'város-község'!F177+könyvtár!F177+közművelődés!F177+gyermekjólét!F177+családtámogatás!F177+családseg.!F177+'Önkorm elsz.'!F177</f>
        <v>0</v>
      </c>
      <c r="G177" s="77">
        <f>igazgatás!G177+adók!G177+temető!G177+rendezvények!G177+'téli közf.'!G177+hosszúi.közf.!G177+'út üzemelt.'!G177+közvilágítás!G177+zöldterület!G177+'város-község'!G177+könyvtár!G177+közművelődés!G177+gyermekjólét!G177+családtámogatás!G177+családseg.!G177+'Önkorm elsz.'!G177</f>
        <v>0</v>
      </c>
      <c r="H177" s="77">
        <f>igazgatás!H177+adók!H177+temető!H177+rendezvények!H177+'téli közf.'!H177+hosszúi.közf.!H177+'út üzemelt.'!H177+közvilágítás!H177+zöldterület!H177+'város-község'!H177+könyvtár!H177+közművelődés!H177+gyermekjólét!H177+családtámogatás!H177+családseg.!H177+'Önkorm elsz.'!H177</f>
        <v>0</v>
      </c>
      <c r="I177" s="77">
        <f>igazgatás!I177+adók!I177+temető!I177+rendezvények!I177+'téli közf.'!I177+hosszúi.közf.!I177+'út üzemelt.'!I177+közvilágítás!I177+zöldterület!I177+'város-község'!I177+könyvtár!I177+közművelődés!I177+gyermekjólét!I177+családtámogatás!I177+családseg.!I177+'Önkorm elsz.'!I177</f>
        <v>0</v>
      </c>
      <c r="J177" s="153" t="str">
        <f t="shared" si="7"/>
        <v xml:space="preserve"> </v>
      </c>
      <c r="K177" s="77">
        <f>igazgatás!K177+adók!K177+temető!K177+rendezvények!K177+'téli közf.'!K177+hosszúi.közf.!K177+'út üzemelt.'!K177+közvilágítás!K177+zöldterület!K177+'város-község'!K177+könyvtár!K177+közművelődés!K177+gyermekjólét!K177+családtámogatás!K177+családseg.!K177+'Önkorm elsz.'!K177</f>
        <v>0</v>
      </c>
      <c r="L177" s="77">
        <f>igazgatás!L177+adók!L177+temető!L177+rendezvények!L177+'téli közf.'!L177+hosszúi.közf.!L177+'út üzemelt.'!L177+közvilágítás!L177+zöldterület!L177+'város-község'!L177+könyvtár!L177+közművelődés!L177+gyermekjólét!L177+családtámogatás!L177+családseg.!L177+'Önkorm elsz.'!L177</f>
        <v>0</v>
      </c>
      <c r="M177" s="77">
        <f>igazgatás!M177+adók!M177+temető!M177+rendezvények!M177+'téli közf.'!M177+hosszúi.közf.!M177+'út üzemelt.'!M177+közvilágítás!M177+zöldterület!M177+'város-község'!M177+könyvtár!M177+közművelődés!M177+gyermekjólét!M177+családtámogatás!M177+családseg.!M177+'Önkorm elsz.'!M177</f>
        <v>0</v>
      </c>
      <c r="N177" s="77">
        <f>igazgatás!N177+adók!N177+temető!N177+rendezvények!N177+'téli közf.'!N177+hosszúi.közf.!N177+'út üzemelt.'!N177+közvilágítás!N177+zöldterület!N177+'város-község'!N177+könyvtár!N177+közművelődés!N177+gyermekjólét!N177+családtámogatás!N177+családseg.!N177+'Önkorm elsz.'!N177</f>
        <v>0</v>
      </c>
      <c r="O177" s="153" t="str">
        <f t="shared" si="8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7">
        <f>igazgatás!F178+adók!F178+temető!F178+rendezvények!F178+'téli közf.'!F178+hosszúi.közf.!F178+'út üzemelt.'!F178+közvilágítás!F178+zöldterület!F178+'város-község'!F178+könyvtár!F178+közművelődés!F178+gyermekjólét!F178+családtámogatás!F178+családseg.!F178+'Önkorm elsz.'!F178</f>
        <v>0</v>
      </c>
      <c r="G178" s="77">
        <f>igazgatás!G178+adók!G178+temető!G178+rendezvények!G178+'téli közf.'!G178+hosszúi.közf.!G178+'út üzemelt.'!G178+közvilágítás!G178+zöldterület!G178+'város-község'!G178+könyvtár!G178+közművelődés!G178+gyermekjólét!G178+családtámogatás!G178+családseg.!G178+'Önkorm elsz.'!G178</f>
        <v>0</v>
      </c>
      <c r="H178" s="77">
        <f>igazgatás!H178+adók!H178+temető!H178+rendezvények!H178+'téli közf.'!H178+hosszúi.közf.!H178+'út üzemelt.'!H178+közvilágítás!H178+zöldterület!H178+'város-község'!H178+könyvtár!H178+közművelődés!H178+gyermekjólét!H178+családtámogatás!H178+családseg.!H178+'Önkorm elsz.'!H178</f>
        <v>0</v>
      </c>
      <c r="I178" s="77">
        <f>igazgatás!I178+adók!I178+temető!I178+rendezvények!I178+'téli közf.'!I178+hosszúi.közf.!I178+'út üzemelt.'!I178+közvilágítás!I178+zöldterület!I178+'város-község'!I178+könyvtár!I178+közművelődés!I178+gyermekjólét!I178+családtámogatás!I178+családseg.!I178+'Önkorm elsz.'!I178</f>
        <v>0</v>
      </c>
      <c r="J178" s="153" t="str">
        <f t="shared" si="7"/>
        <v xml:space="preserve"> </v>
      </c>
      <c r="K178" s="77">
        <f>igazgatás!K178+adók!K178+temető!K178+rendezvények!K178+'téli közf.'!K178+hosszúi.közf.!K178+'út üzemelt.'!K178+közvilágítás!K178+zöldterület!K178+'város-község'!K178+könyvtár!K178+közművelődés!K178+gyermekjólét!K178+családtámogatás!K178+családseg.!K178+'Önkorm elsz.'!K178</f>
        <v>0</v>
      </c>
      <c r="L178" s="77">
        <f>igazgatás!L178+adók!L178+temető!L178+rendezvények!L178+'téli közf.'!L178+hosszúi.közf.!L178+'út üzemelt.'!L178+közvilágítás!L178+zöldterület!L178+'város-község'!L178+könyvtár!L178+közművelődés!L178+gyermekjólét!L178+családtámogatás!L178+családseg.!L178+'Önkorm elsz.'!L178</f>
        <v>0</v>
      </c>
      <c r="M178" s="77">
        <f>igazgatás!M178+adók!M178+temető!M178+rendezvények!M178+'téli közf.'!M178+hosszúi.közf.!M178+'út üzemelt.'!M178+közvilágítás!M178+zöldterület!M178+'város-község'!M178+könyvtár!M178+közművelődés!M178+gyermekjólét!M178+családtámogatás!M178+családseg.!M178+'Önkorm elsz.'!M178</f>
        <v>0</v>
      </c>
      <c r="N178" s="77">
        <f>igazgatás!N178+adók!N178+temető!N178+rendezvények!N178+'téli közf.'!N178+hosszúi.közf.!N178+'út üzemelt.'!N178+közvilágítás!N178+zöldterület!N178+'város-község'!N178+könyvtár!N178+közművelődés!N178+gyermekjólét!N178+családtámogatás!N178+családseg.!N178+'Önkorm elsz.'!N178</f>
        <v>0</v>
      </c>
      <c r="O178" s="153" t="str">
        <f t="shared" si="8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7">
        <f>igazgatás!F179+adók!F179+temető!F179+rendezvények!F179+'téli közf.'!F179+hosszúi.közf.!F179+'út üzemelt.'!F179+közvilágítás!F179+zöldterület!F179+'város-község'!F179+könyvtár!F179+közművelődés!F179+gyermekjólét!F179+családtámogatás!F179+családseg.!F179+'Önkorm elsz.'!F179</f>
        <v>0</v>
      </c>
      <c r="G179" s="77">
        <f>igazgatás!G179+adók!G179+temető!G179+rendezvények!G179+'téli közf.'!G179+hosszúi.közf.!G179+'út üzemelt.'!G179+közvilágítás!G179+zöldterület!G179+'város-község'!G179+könyvtár!G179+közművelődés!G179+gyermekjólét!G179+családtámogatás!G179+családseg.!G179+'Önkorm elsz.'!G179</f>
        <v>0</v>
      </c>
      <c r="H179" s="77">
        <f>igazgatás!H179+adók!H179+temető!H179+rendezvények!H179+'téli közf.'!H179+hosszúi.közf.!H179+'út üzemelt.'!H179+közvilágítás!H179+zöldterület!H179+'város-község'!H179+könyvtár!H179+közművelődés!H179+gyermekjólét!H179+családtámogatás!H179+családseg.!H179+'Önkorm elsz.'!H179</f>
        <v>0</v>
      </c>
      <c r="I179" s="77">
        <f>igazgatás!I179+adók!I179+temető!I179+rendezvények!I179+'téli közf.'!I179+hosszúi.közf.!I179+'út üzemelt.'!I179+közvilágítás!I179+zöldterület!I179+'város-község'!I179+könyvtár!I179+közművelődés!I179+gyermekjólét!I179+családtámogatás!I179+családseg.!I179+'Önkorm elsz.'!I179</f>
        <v>0</v>
      </c>
      <c r="J179" s="153" t="str">
        <f t="shared" si="7"/>
        <v xml:space="preserve"> </v>
      </c>
      <c r="K179" s="77">
        <f>igazgatás!K179+adók!K179+temető!K179+rendezvények!K179+'téli közf.'!K179+hosszúi.közf.!K179+'út üzemelt.'!K179+közvilágítás!K179+zöldterület!K179+'város-község'!K179+könyvtár!K179+közművelődés!K179+gyermekjólét!K179+családtámogatás!K179+családseg.!K179+'Önkorm elsz.'!K179</f>
        <v>0</v>
      </c>
      <c r="L179" s="77">
        <f>igazgatás!L179+adók!L179+temető!L179+rendezvények!L179+'téli közf.'!L179+hosszúi.közf.!L179+'út üzemelt.'!L179+közvilágítás!L179+zöldterület!L179+'város-község'!L179+könyvtár!L179+közművelődés!L179+gyermekjólét!L179+családtámogatás!L179+családseg.!L179+'Önkorm elsz.'!L179</f>
        <v>0</v>
      </c>
      <c r="M179" s="77">
        <f>igazgatás!M179+adók!M179+temető!M179+rendezvények!M179+'téli közf.'!M179+hosszúi.közf.!M179+'út üzemelt.'!M179+közvilágítás!M179+zöldterület!M179+'város-község'!M179+könyvtár!M179+közművelődés!M179+gyermekjólét!M179+családtámogatás!M179+családseg.!M179+'Önkorm elsz.'!M179</f>
        <v>0</v>
      </c>
      <c r="N179" s="77">
        <f>igazgatás!N179+adók!N179+temető!N179+rendezvények!N179+'téli közf.'!N179+hosszúi.közf.!N179+'út üzemelt.'!N179+közvilágítás!N179+zöldterület!N179+'város-község'!N179+könyvtár!N179+közművelődés!N179+gyermekjólét!N179+családtámogatás!N179+családseg.!N179+'Önkorm elsz.'!N179</f>
        <v>0</v>
      </c>
      <c r="O179" s="153" t="str">
        <f t="shared" si="8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7">
        <f>igazgatás!F180+adók!F180+temető!F180+rendezvények!F180+'téli közf.'!F180+hosszúi.közf.!F180+'út üzemelt.'!F180+közvilágítás!F180+zöldterület!F180+'város-község'!F180+könyvtár!F180+közművelődés!F180+gyermekjólét!F180+családtámogatás!F180+családseg.!F180+'Önkorm elsz.'!F180</f>
        <v>0</v>
      </c>
      <c r="G180" s="77">
        <f>igazgatás!G180+adók!G180+temető!G180+rendezvények!G180+'téli közf.'!G180+hosszúi.közf.!G180+'út üzemelt.'!G180+közvilágítás!G180+zöldterület!G180+'város-község'!G180+könyvtár!G180+közművelődés!G180+gyermekjólét!G180+családtámogatás!G180+családseg.!G180+'Önkorm elsz.'!G180</f>
        <v>0</v>
      </c>
      <c r="H180" s="77">
        <f>igazgatás!H180+adók!H180+temető!H180+rendezvények!H180+'téli közf.'!H180+hosszúi.közf.!H180+'út üzemelt.'!H180+közvilágítás!H180+zöldterület!H180+'város-község'!H180+könyvtár!H180+közművelődés!H180+gyermekjólét!H180+családtámogatás!H180+családseg.!H180+'Önkorm elsz.'!H180</f>
        <v>0</v>
      </c>
      <c r="I180" s="77">
        <f>igazgatás!I180+adók!I180+temető!I180+rendezvények!I180+'téli közf.'!I180+hosszúi.közf.!I180+'út üzemelt.'!I180+közvilágítás!I180+zöldterület!I180+'város-község'!I180+könyvtár!I180+közművelődés!I180+gyermekjólét!I180+családtámogatás!I180+családseg.!I180+'Önkorm elsz.'!I180</f>
        <v>0</v>
      </c>
      <c r="J180" s="153" t="str">
        <f t="shared" si="7"/>
        <v xml:space="preserve"> </v>
      </c>
      <c r="K180" s="77">
        <f>igazgatás!K180+adók!K180+temető!K180+rendezvények!K180+'téli közf.'!K180+hosszúi.közf.!K180+'út üzemelt.'!K180+közvilágítás!K180+zöldterület!K180+'város-község'!K180+könyvtár!K180+közművelődés!K180+gyermekjólét!K180+családtámogatás!K180+családseg.!K180+'Önkorm elsz.'!K180</f>
        <v>0</v>
      </c>
      <c r="L180" s="77">
        <f>igazgatás!L180+adók!L180+temető!L180+rendezvények!L180+'téli közf.'!L180+hosszúi.közf.!L180+'út üzemelt.'!L180+közvilágítás!L180+zöldterület!L180+'város-község'!L180+könyvtár!L180+közművelődés!L180+gyermekjólét!L180+családtámogatás!L180+családseg.!L180+'Önkorm elsz.'!L180</f>
        <v>0</v>
      </c>
      <c r="M180" s="77">
        <f>igazgatás!M180+adók!M180+temető!M180+rendezvények!M180+'téli közf.'!M180+hosszúi.közf.!M180+'út üzemelt.'!M180+közvilágítás!M180+zöldterület!M180+'város-község'!M180+könyvtár!M180+közművelődés!M180+gyermekjólét!M180+családtámogatás!M180+családseg.!M180+'Önkorm elsz.'!M180</f>
        <v>0</v>
      </c>
      <c r="N180" s="77">
        <f>igazgatás!N180+adók!N180+temető!N180+rendezvények!N180+'téli közf.'!N180+hosszúi.közf.!N180+'út üzemelt.'!N180+közvilágítás!N180+zöldterület!N180+'város-község'!N180+könyvtár!N180+közművelődés!N180+gyermekjólét!N180+családtámogatás!N180+családseg.!N180+'Önkorm elsz.'!N180</f>
        <v>0</v>
      </c>
      <c r="O180" s="153" t="str">
        <f t="shared" si="8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7">
        <f>igazgatás!F181+adók!F181+temető!F181+rendezvények!F181+'téli közf.'!F181+hosszúi.közf.!F181+'út üzemelt.'!F181+közvilágítás!F181+zöldterület!F181+'város-község'!F181+könyvtár!F181+közművelődés!F181+gyermekjólét!F181+családtámogatás!F181+családseg.!F181+'Önkorm elsz.'!F181</f>
        <v>0</v>
      </c>
      <c r="G181" s="77">
        <f>igazgatás!G181+adók!G181+temető!G181+rendezvények!G181+'téli közf.'!G181+hosszúi.közf.!G181+'út üzemelt.'!G181+közvilágítás!G181+zöldterület!G181+'város-község'!G181+könyvtár!G181+közművelődés!G181+gyermekjólét!G181+családtámogatás!G181+családseg.!G181+'Önkorm elsz.'!G181</f>
        <v>0</v>
      </c>
      <c r="H181" s="77">
        <f>igazgatás!H181+adók!H181+temető!H181+rendezvények!H181+'téli közf.'!H181+hosszúi.közf.!H181+'út üzemelt.'!H181+közvilágítás!H181+zöldterület!H181+'város-község'!H181+könyvtár!H181+közművelődés!H181+gyermekjólét!H181+családtámogatás!H181+családseg.!H181+'Önkorm elsz.'!H181</f>
        <v>0</v>
      </c>
      <c r="I181" s="77">
        <f>igazgatás!I181+adók!I181+temető!I181+rendezvények!I181+'téli közf.'!I181+hosszúi.közf.!I181+'út üzemelt.'!I181+közvilágítás!I181+zöldterület!I181+'város-község'!I181+könyvtár!I181+közművelődés!I181+gyermekjólét!I181+családtámogatás!I181+családseg.!I181+'Önkorm elsz.'!I181</f>
        <v>0</v>
      </c>
      <c r="J181" s="153" t="str">
        <f t="shared" si="7"/>
        <v xml:space="preserve"> </v>
      </c>
      <c r="K181" s="77">
        <f>igazgatás!K181+adók!K181+temető!K181+rendezvények!K181+'téli közf.'!K181+hosszúi.közf.!K181+'út üzemelt.'!K181+közvilágítás!K181+zöldterület!K181+'város-község'!K181+könyvtár!K181+közművelődés!K181+gyermekjólét!K181+családtámogatás!K181+családseg.!K181+'Önkorm elsz.'!K181</f>
        <v>0</v>
      </c>
      <c r="L181" s="77">
        <f>igazgatás!L181+adók!L181+temető!L181+rendezvények!L181+'téli közf.'!L181+hosszúi.közf.!L181+'út üzemelt.'!L181+közvilágítás!L181+zöldterület!L181+'város-község'!L181+könyvtár!L181+közművelődés!L181+gyermekjólét!L181+családtámogatás!L181+családseg.!L181+'Önkorm elsz.'!L181</f>
        <v>0</v>
      </c>
      <c r="M181" s="77">
        <f>igazgatás!M181+adók!M181+temető!M181+rendezvények!M181+'téli közf.'!M181+hosszúi.közf.!M181+'út üzemelt.'!M181+közvilágítás!M181+zöldterület!M181+'város-község'!M181+könyvtár!M181+közművelődés!M181+gyermekjólét!M181+családtámogatás!M181+családseg.!M181+'Önkorm elsz.'!M181</f>
        <v>0</v>
      </c>
      <c r="N181" s="77">
        <f>igazgatás!N181+adók!N181+temető!N181+rendezvények!N181+'téli közf.'!N181+hosszúi.közf.!N181+'út üzemelt.'!N181+közvilágítás!N181+zöldterület!N181+'város-község'!N181+könyvtár!N181+közművelődés!N181+gyermekjólét!N181+családtámogatás!N181+családseg.!N181+'Önkorm elsz.'!N181</f>
        <v>0</v>
      </c>
      <c r="O181" s="153" t="str">
        <f t="shared" si="8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7">
        <f>igazgatás!F182+adók!F182+temető!F182+rendezvények!F182+'téli közf.'!F182+hosszúi.közf.!F182+'út üzemelt.'!F182+közvilágítás!F182+zöldterület!F182+'város-község'!F182+könyvtár!F182+közművelődés!F182+gyermekjólét!F182+családtámogatás!F182+családseg.!F182+'Önkorm elsz.'!F182</f>
        <v>0</v>
      </c>
      <c r="G182" s="77">
        <f>igazgatás!G182+adók!G182+temető!G182+rendezvények!G182+'téli közf.'!G182+hosszúi.közf.!G182+'út üzemelt.'!G182+közvilágítás!G182+zöldterület!G182+'város-község'!G182+könyvtár!G182+közművelődés!G182+gyermekjólét!G182+családtámogatás!G182+családseg.!G182+'Önkorm elsz.'!G182</f>
        <v>0</v>
      </c>
      <c r="H182" s="77">
        <f>igazgatás!H182+adók!H182+temető!H182+rendezvények!H182+'téli közf.'!H182+hosszúi.közf.!H182+'út üzemelt.'!H182+közvilágítás!H182+zöldterület!H182+'város-község'!H182+könyvtár!H182+közművelődés!H182+gyermekjólét!H182+családtámogatás!H182+családseg.!H182+'Önkorm elsz.'!H182</f>
        <v>0</v>
      </c>
      <c r="I182" s="77">
        <f>igazgatás!I182+adók!I182+temető!I182+rendezvények!I182+'téli közf.'!I182+hosszúi.közf.!I182+'út üzemelt.'!I182+közvilágítás!I182+zöldterület!I182+'város-község'!I182+könyvtár!I182+közművelődés!I182+gyermekjólét!I182+családtámogatás!I182+családseg.!I182+'Önkorm elsz.'!I182</f>
        <v>0</v>
      </c>
      <c r="J182" s="153" t="str">
        <f t="shared" si="7"/>
        <v xml:space="preserve"> </v>
      </c>
      <c r="K182" s="77">
        <f>igazgatás!K182+adók!K182+temető!K182+rendezvények!K182+'téli közf.'!K182+hosszúi.közf.!K182+'út üzemelt.'!K182+közvilágítás!K182+zöldterület!K182+'város-község'!K182+könyvtár!K182+közművelődés!K182+gyermekjólét!K182+családtámogatás!K182+családseg.!K182+'Önkorm elsz.'!K182</f>
        <v>0</v>
      </c>
      <c r="L182" s="77">
        <f>igazgatás!L182+adók!L182+temető!L182+rendezvények!L182+'téli közf.'!L182+hosszúi.közf.!L182+'út üzemelt.'!L182+közvilágítás!L182+zöldterület!L182+'város-község'!L182+könyvtár!L182+közművelődés!L182+gyermekjólét!L182+családtámogatás!L182+családseg.!L182+'Önkorm elsz.'!L182</f>
        <v>0</v>
      </c>
      <c r="M182" s="77">
        <f>igazgatás!M182+adók!M182+temető!M182+rendezvények!M182+'téli közf.'!M182+hosszúi.közf.!M182+'út üzemelt.'!M182+közvilágítás!M182+zöldterület!M182+'város-község'!M182+könyvtár!M182+közművelődés!M182+gyermekjólét!M182+családtámogatás!M182+családseg.!M182+'Önkorm elsz.'!M182</f>
        <v>0</v>
      </c>
      <c r="N182" s="77">
        <f>igazgatás!N182+adók!N182+temető!N182+rendezvények!N182+'téli közf.'!N182+hosszúi.közf.!N182+'út üzemelt.'!N182+közvilágítás!N182+zöldterület!N182+'város-község'!N182+könyvtár!N182+közművelődés!N182+gyermekjólét!N182+családtámogatás!N182+családseg.!N182+'Önkorm elsz.'!N182</f>
        <v>0</v>
      </c>
      <c r="O182" s="153" t="str">
        <f t="shared" si="8"/>
        <v xml:space="preserve"> </v>
      </c>
    </row>
    <row r="183" spans="1:15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7">
        <f>igazgatás!F183+adók!F183+temető!F183+rendezvények!F183+'téli közf.'!F183+hosszúi.közf.!F183+'út üzemelt.'!F183+közvilágítás!F183+zöldterület!F183+'város-község'!F183+könyvtár!F183+közművelődés!F183+gyermekjólét!F183+családtámogatás!F183+családseg.!F183+'Önkorm elsz.'!F183</f>
        <v>200</v>
      </c>
      <c r="G183" s="77">
        <f>igazgatás!G183+adók!G183+temető!G183+rendezvények!G183+'téli közf.'!G183+hosszúi.közf.!G183+'út üzemelt.'!G183+közvilágítás!G183+zöldterület!G183+'város-község'!G183+könyvtár!G183+közművelődés!G183+gyermekjólét!G183+családtámogatás!G183+családseg.!G183+'Önkorm elsz.'!G183</f>
        <v>0</v>
      </c>
      <c r="H183" s="77">
        <f>igazgatás!H183+adók!H183+temető!H183+rendezvények!H183+'téli közf.'!H183+hosszúi.közf.!H183+'út üzemelt.'!H183+közvilágítás!H183+zöldterület!H183+'város-község'!H183+könyvtár!H183+közművelődés!H183+gyermekjólét!H183+családtámogatás!H183+családseg.!H183+'Önkorm elsz.'!H183</f>
        <v>200</v>
      </c>
      <c r="I183" s="77">
        <f>igazgatás!I183+adók!I183+temető!I183+rendezvények!I183+'téli közf.'!I183+hosszúi.közf.!I183+'út üzemelt.'!I183+közvilágítás!I183+zöldterület!I183+'város-község'!I183+könyvtár!I183+közművelődés!I183+gyermekjólét!I183+családtámogatás!I183+családseg.!I183+'Önkorm elsz.'!I183</f>
        <v>100</v>
      </c>
      <c r="J183" s="153">
        <f t="shared" si="7"/>
        <v>0.5</v>
      </c>
      <c r="K183" s="77">
        <f>igazgatás!K183+adók!K183+temető!K183+rendezvények!K183+'téli közf.'!K183+hosszúi.közf.!K183+'út üzemelt.'!K183+közvilágítás!K183+zöldterület!K183+'város-község'!K183+könyvtár!K183+közművelődés!K183+gyermekjólét!K183+családtámogatás!K183+családseg.!K183+'Önkorm elsz.'!K183</f>
        <v>236</v>
      </c>
      <c r="L183" s="77">
        <f>igazgatás!L183+adók!L183+temető!L183+rendezvények!L183+'téli közf.'!L183+hosszúi.közf.!L183+'út üzemelt.'!L183+közvilágítás!L183+zöldterület!L183+'város-község'!L183+könyvtár!L183+közművelődés!L183+gyermekjólét!L183+családtámogatás!L183+családseg.!L183+'Önkorm elsz.'!L183</f>
        <v>31</v>
      </c>
      <c r="M183" s="77">
        <f>igazgatás!M183+adók!M183+temető!M183+rendezvények!M183+'téli közf.'!M183+hosszúi.közf.!M183+'út üzemelt.'!M183+közvilágítás!M183+zöldterület!M183+'város-község'!M183+könyvtár!M183+közművelődés!M183+gyermekjólét!M183+családtámogatás!M183+családseg.!M183+'Önkorm elsz.'!M183</f>
        <v>267</v>
      </c>
      <c r="N183" s="77">
        <f>igazgatás!N183+adók!N183+temető!N183+rendezvények!N183+'téli közf.'!N183+hosszúi.közf.!N183+'út üzemelt.'!N183+közvilágítás!N183+zöldterület!N183+'város-község'!N183+könyvtár!N183+közművelődés!N183+gyermekjólét!N183+családtámogatás!N183+családseg.!N183+'Önkorm elsz.'!N183</f>
        <v>267</v>
      </c>
      <c r="O183" s="153">
        <f t="shared" si="8"/>
        <v>1</v>
      </c>
    </row>
    <row r="184" spans="1:15" s="91" customFormat="1" ht="15.75" x14ac:dyDescent="0.25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igazgatás!F184+adók!F184+temető!F184+rendezvények!F184+'téli közf.'!F184+hosszúi.közf.!F184+'út üzemelt.'!F184+közvilágítás!F184+zöldterület!F184+'város-község'!F184+könyvtár!F184+közművelődés!F184+gyermekjólét!F184+családtámogatás!F184+családseg.!F184+'Önkorm elsz.'!F184</f>
        <v>3400</v>
      </c>
      <c r="G184" s="78">
        <f>igazgatás!G184+adók!G184+temető!G184+rendezvények!G184+'téli közf.'!G184+hosszúi.közf.!G184+'út üzemelt.'!G184+közvilágítás!G184+zöldterület!G184+'város-község'!G184+könyvtár!G184+közművelődés!G184+gyermekjólét!G184+családtámogatás!G184+családseg.!G184+'Önkorm elsz.'!G184</f>
        <v>2089</v>
      </c>
      <c r="H184" s="78">
        <f>igazgatás!H184+adók!H184+temető!H184+rendezvények!H184+'téli közf.'!H184+hosszúi.közf.!H184+'út üzemelt.'!H184+közvilágítás!H184+zöldterület!H184+'város-község'!H184+könyvtár!H184+közművelődés!H184+gyermekjólét!H184+családtámogatás!H184+családseg.!H184+'Önkorm elsz.'!H184</f>
        <v>5489</v>
      </c>
      <c r="I184" s="78">
        <f>igazgatás!I184+adók!I184+temető!I184+rendezvények!I184+'téli közf.'!I184+hosszúi.közf.!I184+'út üzemelt.'!I184+közvilágítás!I184+zöldterület!I184+'város-község'!I184+könyvtár!I184+közművelődés!I184+gyermekjólét!I184+családtámogatás!I184+családseg.!I184+'Önkorm elsz.'!I184</f>
        <v>5354</v>
      </c>
      <c r="J184" s="78" t="e">
        <f>igazgatás!J184+adók!J184+temető!J184+rendezvények!J184+'téli közf.'!J184+hosszúi.közf.!J184+'út üzemelt.'!J184+közvilágítás!J184+zöldterület!J184+'város-község'!J184+könyvtár!J184+közművelődés!J184+gyermekjólét!J184+családtámogatás!J184+családseg.!J184+'Önkorm elsz.'!J184</f>
        <v>#VALUE!</v>
      </c>
      <c r="K184" s="78">
        <f>igazgatás!K184+adók!K184+temető!K184+rendezvények!K184+'téli közf.'!K184+hosszúi.közf.!K184+'út üzemelt.'!K184+közvilágítás!K184+zöldterület!K184+'város-község'!K184+könyvtár!K184+közművelődés!K184+gyermekjólét!K184+családtámogatás!K184+családseg.!K184+'Önkorm elsz.'!K184</f>
        <v>4260</v>
      </c>
      <c r="L184" s="78">
        <f>igazgatás!L184+adók!L184+temető!L184+rendezvények!L184+'téli közf.'!L184+hosszúi.közf.!L184+'út üzemelt.'!L184+közvilágítás!L184+zöldterület!L184+'város-község'!L184+könyvtár!L184+közművelődés!L184+gyermekjólét!L184+családtámogatás!L184+családseg.!L184+'Önkorm elsz.'!L184</f>
        <v>1361</v>
      </c>
      <c r="M184" s="78">
        <f>igazgatás!M184+adók!M184+temető!M184+rendezvények!M184+'téli közf.'!M184+hosszúi.közf.!M184+'út üzemelt.'!M184+közvilágítás!M184+zöldterület!M184+'város-község'!M184+könyvtár!M184+közművelődés!M184+gyermekjólét!M184+családtámogatás!M184+családseg.!M184+'Önkorm elsz.'!M184</f>
        <v>5621</v>
      </c>
      <c r="N184" s="78">
        <f>igazgatás!N184+adók!N184+temető!N184+rendezvények!N184+'téli közf.'!N184+hosszúi.közf.!N184+'út üzemelt.'!N184+közvilágítás!N184+zöldterület!N184+'város-község'!N184+könyvtár!N184+közművelődés!N184+gyermekjólét!N184+családtámogatás!N184+családseg.!N184+'Önkorm elsz.'!N184</f>
        <v>5621</v>
      </c>
      <c r="O184" s="170">
        <f t="shared" si="8"/>
        <v>1</v>
      </c>
    </row>
    <row r="185" spans="1:15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>
        <f>igazgatás!F185+adók!F185+temető!F185+rendezvények!F185+'téli közf.'!F185+hosszúi.közf.!F185+'út üzemelt.'!F185+közvilágítás!F185+zöldterület!F185+'város-község'!F185+könyvtár!F185+közművelődés!F185+gyermekjólét!F185+családtámogatás!F185+családseg.!F185+'Önkorm elsz.'!F185</f>
        <v>0</v>
      </c>
      <c r="G185" s="77">
        <f>igazgatás!G185+adók!G185+temető!G185+rendezvények!G185+'téli közf.'!G185+hosszúi.közf.!G185+'út üzemelt.'!G185+közvilágítás!G185+zöldterület!G185+'város-község'!G185+könyvtár!G185+közművelődés!G185+gyermekjólét!G185+családtámogatás!G185+családseg.!G185+'Önkorm elsz.'!G185</f>
        <v>0</v>
      </c>
      <c r="H185" s="77">
        <f>igazgatás!H185+adók!H185+temető!H185+rendezvények!H185+'téli közf.'!H185+hosszúi.közf.!H185+'út üzemelt.'!H185+közvilágítás!H185+zöldterület!H185+'város-község'!H185+könyvtár!H185+közművelődés!H185+gyermekjólét!H185+családtámogatás!H185+családseg.!H185+'Önkorm elsz.'!H185</f>
        <v>0</v>
      </c>
      <c r="I185" s="77">
        <f>igazgatás!I185+adók!I185+temető!I185+rendezvények!I185+'téli közf.'!I185+hosszúi.közf.!I185+'út üzemelt.'!I185+közvilágítás!I185+zöldterület!I185+'város-község'!I185+könyvtár!I185+közművelődés!I185+gyermekjólét!I185+családtámogatás!I185+családseg.!I185+'Önkorm elsz.'!I185</f>
        <v>0</v>
      </c>
      <c r="J185" s="153" t="str">
        <f t="shared" si="7"/>
        <v xml:space="preserve"> </v>
      </c>
      <c r="K185" s="77">
        <f>igazgatás!K185+adók!K185+temető!K185+rendezvények!K185+'téli közf.'!K185+hosszúi.közf.!K185+'út üzemelt.'!K185+közvilágítás!K185+zöldterület!K185+'város-község'!K185+könyvtár!K185+közművelődés!K185+gyermekjólét!K185+családtámogatás!K185+családseg.!K185+'Önkorm elsz.'!K185</f>
        <v>0</v>
      </c>
      <c r="L185" s="77">
        <f>igazgatás!L185+adók!L185+temető!L185+rendezvények!L185+'téli közf.'!L185+hosszúi.közf.!L185+'út üzemelt.'!L185+közvilágítás!L185+zöldterület!L185+'város-község'!L185+könyvtár!L185+közművelődés!L185+gyermekjólét!L185+családtámogatás!L185+családseg.!L185+'Önkorm elsz.'!L185</f>
        <v>0</v>
      </c>
      <c r="M185" s="77">
        <f>igazgatás!M185+adók!M185+temető!M185+rendezvények!M185+'téli közf.'!M185+hosszúi.közf.!M185+'út üzemelt.'!M185+közvilágítás!M185+zöldterület!M185+'város-község'!M185+könyvtár!M185+közművelődés!M185+gyermekjólét!M185+családtámogatás!M185+családseg.!M185+'Önkorm elsz.'!M185</f>
        <v>0</v>
      </c>
      <c r="N185" s="77">
        <f>igazgatás!N185+adók!N185+temető!N185+rendezvények!N185+'téli közf.'!N185+hosszúi.közf.!N185+'út üzemelt.'!N185+közvilágítás!N185+zöldterület!N185+'város-község'!N185+könyvtár!N185+közművelődés!N185+gyermekjólét!N185+családtámogatás!N185+családseg.!N185+'Önkorm elsz.'!N185</f>
        <v>0</v>
      </c>
      <c r="O185" s="153" t="str">
        <f t="shared" si="8"/>
        <v xml:space="preserve"> </v>
      </c>
    </row>
    <row r="186" spans="1:15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>
        <f>igazgatás!F186+adók!F186+temető!F186+rendezvények!F186+'téli közf.'!F186+hosszúi.közf.!F186+'út üzemelt.'!F186+közvilágítás!F186+zöldterület!F186+'város-község'!F186+könyvtár!F186+közművelődés!F186+gyermekjólét!F186+családtámogatás!F186+családseg.!F186+'Önkorm elsz.'!F186</f>
        <v>400</v>
      </c>
      <c r="G186" s="77">
        <f>igazgatás!G186+adók!G186+temető!G186+rendezvények!G186+'téli közf.'!G186+hosszúi.közf.!G186+'út üzemelt.'!G186+közvilágítás!G186+zöldterület!G186+'város-község'!G186+könyvtár!G186+közművelődés!G186+gyermekjólét!G186+családtámogatás!G186+családseg.!G186+'Önkorm elsz.'!G186</f>
        <v>0</v>
      </c>
      <c r="H186" s="77">
        <f>igazgatás!H186+adók!H186+temető!H186+rendezvények!H186+'téli közf.'!H186+hosszúi.közf.!H186+'út üzemelt.'!H186+közvilágítás!H186+zöldterület!H186+'város-község'!H186+könyvtár!H186+közművelődés!H186+gyermekjólét!H186+családtámogatás!H186+családseg.!H186+'Önkorm elsz.'!H186</f>
        <v>400</v>
      </c>
      <c r="I186" s="77">
        <f>igazgatás!I186+adók!I186+temető!I186+rendezvények!I186+'téli közf.'!I186+hosszúi.közf.!I186+'út üzemelt.'!I186+közvilágítás!I186+zöldterület!I186+'város-község'!I186+könyvtár!I186+közművelődés!I186+gyermekjólét!I186+családtámogatás!I186+családseg.!I186+'Önkorm elsz.'!I186</f>
        <v>193</v>
      </c>
      <c r="J186" s="153">
        <f t="shared" si="7"/>
        <v>0.48249999999999998</v>
      </c>
      <c r="K186" s="77">
        <f>igazgatás!K186+adók!K186+temető!K186+rendezvények!K186+'téli közf.'!K186+hosszúi.közf.!K186+'út üzemelt.'!K186+közvilágítás!K186+zöldterület!K186+'város-község'!K186+könyvtár!K186+közművelődés!K186+gyermekjólét!K186+családtámogatás!K186+családseg.!K186+'Önkorm elsz.'!K186</f>
        <v>300</v>
      </c>
      <c r="L186" s="77">
        <f>igazgatás!L186+adók!L186+temető!L186+rendezvények!L186+'téli közf.'!L186+hosszúi.közf.!L186+'út üzemelt.'!L186+közvilágítás!L186+zöldterület!L186+'város-község'!L186+könyvtár!L186+közművelődés!L186+gyermekjólét!L186+családtámogatás!L186+családseg.!L186+'Önkorm elsz.'!L186</f>
        <v>0</v>
      </c>
      <c r="M186" s="77">
        <f>igazgatás!M186+adók!M186+temető!M186+rendezvények!M186+'téli közf.'!M186+hosszúi.közf.!M186+'út üzemelt.'!M186+közvilágítás!M186+zöldterület!M186+'város-község'!M186+könyvtár!M186+közművelődés!M186+gyermekjólét!M186+családtámogatás!M186+családseg.!M186+'Önkorm elsz.'!M186</f>
        <v>300</v>
      </c>
      <c r="N186" s="77">
        <f>igazgatás!N186+adók!N186+temető!N186+rendezvények!N186+'téli közf.'!N186+hosszúi.közf.!N186+'út üzemelt.'!N186+közvilágítás!N186+zöldterület!N186+'város-község'!N186+könyvtár!N186+közművelődés!N186+gyermekjólét!N186+családtámogatás!N186+családseg.!N186+'Önkorm elsz.'!N186</f>
        <v>22</v>
      </c>
      <c r="O186" s="153">
        <f t="shared" si="8"/>
        <v>7.3333333333333334E-2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7">
        <f>igazgatás!F187+adók!F187+temető!F187+rendezvények!F187+'téli közf.'!F187+hosszúi.közf.!F187+'út üzemelt.'!F187+közvilágítás!F187+zöldterület!F187+'város-község'!F187+könyvtár!F187+közművelődés!F187+gyermekjólét!F187+családtámogatás!F187+családseg.!F187+'Önkorm elsz.'!F187</f>
        <v>0</v>
      </c>
      <c r="G187" s="77">
        <f>igazgatás!G187+adók!G187+temető!G187+rendezvények!G187+'téli közf.'!G187+hosszúi.közf.!G187+'út üzemelt.'!G187+közvilágítás!G187+zöldterület!G187+'város-község'!G187+könyvtár!G187+közművelődés!G187+gyermekjólét!G187+családtámogatás!G187+családseg.!G187+'Önkorm elsz.'!G187</f>
        <v>0</v>
      </c>
      <c r="H187" s="77">
        <f>igazgatás!H187+adók!H187+temető!H187+rendezvények!H187+'téli közf.'!H187+hosszúi.közf.!H187+'út üzemelt.'!H187+közvilágítás!H187+zöldterület!H187+'város-község'!H187+könyvtár!H187+közművelődés!H187+gyermekjólét!H187+családtámogatás!H187+családseg.!H187+'Önkorm elsz.'!H187</f>
        <v>0</v>
      </c>
      <c r="I187" s="77">
        <f>igazgatás!I187+adók!I187+temető!I187+rendezvények!I187+'téli közf.'!I187+hosszúi.közf.!I187+'út üzemelt.'!I187+közvilágítás!I187+zöldterület!I187+'város-község'!I187+könyvtár!I187+közművelődés!I187+gyermekjólét!I187+családtámogatás!I187+családseg.!I187+'Önkorm elsz.'!I187</f>
        <v>0</v>
      </c>
      <c r="J187" s="153" t="str">
        <f t="shared" si="7"/>
        <v xml:space="preserve"> </v>
      </c>
      <c r="K187" s="77">
        <f>igazgatás!K187+adók!K187+temető!K187+rendezvények!K187+'téli közf.'!K187+hosszúi.közf.!K187+'út üzemelt.'!K187+közvilágítás!K187+zöldterület!K187+'város-község'!K187+könyvtár!K187+közművelődés!K187+gyermekjólét!K187+családtámogatás!K187+családseg.!K187+'Önkorm elsz.'!K187</f>
        <v>0</v>
      </c>
      <c r="L187" s="77">
        <f>igazgatás!L187+adók!L187+temető!L187+rendezvények!L187+'téli közf.'!L187+hosszúi.közf.!L187+'út üzemelt.'!L187+közvilágítás!L187+zöldterület!L187+'város-község'!L187+könyvtár!L187+közművelődés!L187+gyermekjólét!L187+családtámogatás!L187+családseg.!L187+'Önkorm elsz.'!L187</f>
        <v>0</v>
      </c>
      <c r="M187" s="77">
        <f>igazgatás!M187+adók!M187+temető!M187+rendezvények!M187+'téli közf.'!M187+hosszúi.közf.!M187+'út üzemelt.'!M187+közvilágítás!M187+zöldterület!M187+'város-község'!M187+könyvtár!M187+közművelődés!M187+gyermekjólét!M187+családtámogatás!M187+családseg.!M187+'Önkorm elsz.'!M187</f>
        <v>0</v>
      </c>
      <c r="N187" s="77">
        <f>igazgatás!N187+adók!N187+temető!N187+rendezvények!N187+'téli közf.'!N187+hosszúi.közf.!N187+'út üzemelt.'!N187+közvilágítás!N187+zöldterület!N187+'város-község'!N187+könyvtár!N187+közművelődés!N187+gyermekjólét!N187+családtámogatás!N187+családseg.!N187+'Önkorm elsz.'!N187</f>
        <v>0</v>
      </c>
      <c r="O187" s="153" t="str">
        <f t="shared" si="8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7">
        <f>igazgatás!F188+adók!F188+temető!F188+rendezvények!F188+'téli közf.'!F188+hosszúi.közf.!F188+'út üzemelt.'!F188+közvilágítás!F188+zöldterület!F188+'város-község'!F188+könyvtár!F188+közművelődés!F188+gyermekjólét!F188+családtámogatás!F188+családseg.!F188+'Önkorm elsz.'!F188</f>
        <v>0</v>
      </c>
      <c r="G188" s="77">
        <f>igazgatás!G188+adók!G188+temető!G188+rendezvények!G188+'téli közf.'!G188+hosszúi.közf.!G188+'út üzemelt.'!G188+közvilágítás!G188+zöldterület!G188+'város-község'!G188+könyvtár!G188+közművelődés!G188+gyermekjólét!G188+családtámogatás!G188+családseg.!G188+'Önkorm elsz.'!G188</f>
        <v>0</v>
      </c>
      <c r="H188" s="77">
        <f>igazgatás!H188+adók!H188+temető!H188+rendezvények!H188+'téli közf.'!H188+hosszúi.közf.!H188+'út üzemelt.'!H188+közvilágítás!H188+zöldterület!H188+'város-község'!H188+könyvtár!H188+közművelődés!H188+gyermekjólét!H188+családtámogatás!H188+családseg.!H188+'Önkorm elsz.'!H188</f>
        <v>0</v>
      </c>
      <c r="I188" s="77">
        <f>igazgatás!I188+adók!I188+temető!I188+rendezvények!I188+'téli közf.'!I188+hosszúi.közf.!I188+'út üzemelt.'!I188+közvilágítás!I188+zöldterület!I188+'város-község'!I188+könyvtár!I188+közművelődés!I188+gyermekjólét!I188+családtámogatás!I188+családseg.!I188+'Önkorm elsz.'!I188</f>
        <v>0</v>
      </c>
      <c r="J188" s="153" t="str">
        <f t="shared" si="7"/>
        <v xml:space="preserve"> </v>
      </c>
      <c r="K188" s="77">
        <f>igazgatás!K188+adók!K188+temető!K188+rendezvények!K188+'téli közf.'!K188+hosszúi.közf.!K188+'út üzemelt.'!K188+közvilágítás!K188+zöldterület!K188+'város-község'!K188+könyvtár!K188+közművelődés!K188+gyermekjólét!K188+családtámogatás!K188+családseg.!K188+'Önkorm elsz.'!K188</f>
        <v>0</v>
      </c>
      <c r="L188" s="77">
        <f>igazgatás!L188+adók!L188+temető!L188+rendezvények!L188+'téli közf.'!L188+hosszúi.közf.!L188+'út üzemelt.'!L188+közvilágítás!L188+zöldterület!L188+'város-község'!L188+könyvtár!L188+közművelődés!L188+gyermekjólét!L188+családtámogatás!L188+családseg.!L188+'Önkorm elsz.'!L188</f>
        <v>0</v>
      </c>
      <c r="M188" s="77">
        <f>igazgatás!M188+adók!M188+temető!M188+rendezvények!M188+'téli közf.'!M188+hosszúi.közf.!M188+'út üzemelt.'!M188+közvilágítás!M188+zöldterület!M188+'város-község'!M188+könyvtár!M188+közművelődés!M188+gyermekjólét!M188+családtámogatás!M188+családseg.!M188+'Önkorm elsz.'!M188</f>
        <v>0</v>
      </c>
      <c r="N188" s="77">
        <f>igazgatás!N188+adók!N188+temető!N188+rendezvények!N188+'téli közf.'!N188+hosszúi.közf.!N188+'út üzemelt.'!N188+közvilágítás!N188+zöldterület!N188+'város-község'!N188+könyvtár!N188+közművelődés!N188+gyermekjólét!N188+családtámogatás!N188+családseg.!N188+'Önkorm elsz.'!N188</f>
        <v>0</v>
      </c>
      <c r="O188" s="153" t="str">
        <f t="shared" si="8"/>
        <v xml:space="preserve"> </v>
      </c>
    </row>
    <row r="189" spans="1:15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>
        <f>igazgatás!F189+adók!F189+temető!F189+rendezvények!F189+'téli közf.'!F189+hosszúi.közf.!F189+'út üzemelt.'!F189+közvilágítás!F189+zöldterület!F189+'város-község'!F189+könyvtár!F189+közművelődés!F189+gyermekjólét!F189+családtámogatás!F189+családseg.!F189+'Önkorm elsz.'!F189</f>
        <v>180</v>
      </c>
      <c r="G189" s="77">
        <f>igazgatás!G189+adók!G189+temető!G189+rendezvények!G189+'téli közf.'!G189+hosszúi.közf.!G189+'út üzemelt.'!G189+közvilágítás!G189+zöldterület!G189+'város-község'!G189+könyvtár!G189+közművelődés!G189+gyermekjólét!G189+családtámogatás!G189+családseg.!G189+'Önkorm elsz.'!G189</f>
        <v>0</v>
      </c>
      <c r="H189" s="77">
        <f>igazgatás!H189+adók!H189+temető!H189+rendezvények!H189+'téli közf.'!H189+hosszúi.közf.!H189+'út üzemelt.'!H189+közvilágítás!H189+zöldterület!H189+'város-község'!H189+könyvtár!H189+közművelődés!H189+gyermekjólét!H189+családtámogatás!H189+családseg.!H189+'Önkorm elsz.'!H189</f>
        <v>180</v>
      </c>
      <c r="I189" s="77">
        <f>igazgatás!I189+adók!I189+temető!I189+rendezvények!I189+'téli közf.'!I189+hosszúi.közf.!I189+'út üzemelt.'!I189+közvilágítás!I189+zöldterület!I189+'város-község'!I189+könyvtár!I189+közművelődés!I189+gyermekjólét!I189+családtámogatás!I189+családseg.!I189+'Önkorm elsz.'!I189</f>
        <v>0</v>
      </c>
      <c r="J189" s="153">
        <f t="shared" si="7"/>
        <v>0</v>
      </c>
      <c r="K189" s="77">
        <f>igazgatás!K189+adók!K189+temető!K189+rendezvények!K189+'téli közf.'!K189+hosszúi.közf.!K189+'út üzemelt.'!K189+közvilágítás!K189+zöldterület!K189+'város-község'!K189+könyvtár!K189+közművelődés!K189+gyermekjólét!K189+családtámogatás!K189+családseg.!K189+'Önkorm elsz.'!K189</f>
        <v>100</v>
      </c>
      <c r="L189" s="77">
        <f>igazgatás!L189+adók!L189+temető!L189+rendezvények!L189+'téli közf.'!L189+hosszúi.közf.!L189+'út üzemelt.'!L189+közvilágítás!L189+zöldterület!L189+'város-község'!L189+könyvtár!L189+közművelődés!L189+gyermekjólét!L189+családtámogatás!L189+családseg.!L189+'Önkorm elsz.'!L189</f>
        <v>0</v>
      </c>
      <c r="M189" s="77">
        <f>igazgatás!M189+adók!M189+temető!M189+rendezvények!M189+'téli közf.'!M189+hosszúi.közf.!M189+'út üzemelt.'!M189+közvilágítás!M189+zöldterület!M189+'város-község'!M189+könyvtár!M189+közművelődés!M189+gyermekjólét!M189+családtámogatás!M189+családseg.!M189+'Önkorm elsz.'!M189</f>
        <v>100</v>
      </c>
      <c r="N189" s="77">
        <f>igazgatás!N189+adók!N189+temető!N189+rendezvények!N189+'téli közf.'!N189+hosszúi.közf.!N189+'út üzemelt.'!N189+közvilágítás!N189+zöldterület!N189+'város-község'!N189+könyvtár!N189+közművelődés!N189+gyermekjólét!N189+családtámogatás!N189+családseg.!N189+'Önkorm elsz.'!N189</f>
        <v>0</v>
      </c>
      <c r="O189" s="153">
        <f t="shared" si="8"/>
        <v>0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>
        <f>igazgatás!F190+adók!F190+temető!F190+rendezvények!F190+'téli közf.'!F190+hosszúi.közf.!F190+'út üzemelt.'!F190+közvilágítás!F190+zöldterület!F190+'város-község'!F190+könyvtár!F190+közművelődés!F190+gyermekjólét!F190+családtámogatás!F190+családseg.!F190+'Önkorm elsz.'!F190</f>
        <v>0</v>
      </c>
      <c r="G190" s="77">
        <f>igazgatás!G190+adók!G190+temető!G190+rendezvények!G190+'téli közf.'!G190+hosszúi.közf.!G190+'út üzemelt.'!G190+közvilágítás!G190+zöldterület!G190+'város-község'!G190+könyvtár!G190+közművelődés!G190+gyermekjólét!G190+családtámogatás!G190+családseg.!G190+'Önkorm elsz.'!G190</f>
        <v>0</v>
      </c>
      <c r="H190" s="77">
        <f>igazgatás!H190+adók!H190+temető!H190+rendezvények!H190+'téli közf.'!H190+hosszúi.közf.!H190+'út üzemelt.'!H190+közvilágítás!H190+zöldterület!H190+'város-község'!H190+könyvtár!H190+közművelődés!H190+gyermekjólét!H190+családtámogatás!H190+családseg.!H190+'Önkorm elsz.'!H190</f>
        <v>0</v>
      </c>
      <c r="I190" s="77">
        <f>igazgatás!I190+adók!I190+temető!I190+rendezvények!I190+'téli közf.'!I190+hosszúi.közf.!I190+'út üzemelt.'!I190+közvilágítás!I190+zöldterület!I190+'város-község'!I190+könyvtár!I190+közművelődés!I190+gyermekjólét!I190+családtámogatás!I190+családseg.!I190+'Önkorm elsz.'!I190</f>
        <v>0</v>
      </c>
      <c r="J190" s="153" t="str">
        <f t="shared" si="7"/>
        <v xml:space="preserve"> </v>
      </c>
      <c r="K190" s="77">
        <f>igazgatás!K190+adók!K190+temető!K190+rendezvények!K190+'téli közf.'!K190+hosszúi.közf.!K190+'út üzemelt.'!K190+közvilágítás!K190+zöldterület!K190+'város-község'!K190+könyvtár!K190+közművelődés!K190+gyermekjólét!K190+családtámogatás!K190+családseg.!K190+'Önkorm elsz.'!K190</f>
        <v>0</v>
      </c>
      <c r="L190" s="77">
        <f>igazgatás!L190+adók!L190+temető!L190+rendezvények!L190+'téli közf.'!L190+hosszúi.közf.!L190+'út üzemelt.'!L190+közvilágítás!L190+zöldterület!L190+'város-község'!L190+könyvtár!L190+közművelődés!L190+gyermekjólét!L190+családtámogatás!L190+családseg.!L190+'Önkorm elsz.'!L190</f>
        <v>0</v>
      </c>
      <c r="M190" s="77">
        <f>igazgatás!M190+adók!M190+temető!M190+rendezvények!M190+'téli közf.'!M190+hosszúi.közf.!M190+'út üzemelt.'!M190+közvilágítás!M190+zöldterület!M190+'város-község'!M190+könyvtár!M190+közművelődés!M190+gyermekjólét!M190+családtámogatás!M190+családseg.!M190+'Önkorm elsz.'!M190</f>
        <v>0</v>
      </c>
      <c r="N190" s="77">
        <f>igazgatás!N190+adók!N190+temető!N190+rendezvények!N190+'téli közf.'!N190+hosszúi.közf.!N190+'út üzemelt.'!N190+közvilágítás!N190+zöldterület!N190+'város-község'!N190+könyvtár!N190+közművelődés!N190+gyermekjólét!N190+családtámogatás!N190+családseg.!N190+'Önkorm elsz.'!N190</f>
        <v>0</v>
      </c>
      <c r="O190" s="153" t="str">
        <f t="shared" si="8"/>
        <v xml:space="preserve"> </v>
      </c>
    </row>
    <row r="191" spans="1:15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>
        <f>igazgatás!F191+adók!F191+temető!F191+rendezvények!F191+'téli közf.'!F191+hosszúi.közf.!F191+'út üzemelt.'!F191+közvilágítás!F191+zöldterület!F191+'város-község'!F191+könyvtár!F191+közművelődés!F191+gyermekjólét!F191+családtámogatás!F191+családseg.!F191+'Önkorm elsz.'!F191</f>
        <v>0</v>
      </c>
      <c r="G191" s="77">
        <f>igazgatás!G191+adók!G191+temető!G191+rendezvények!G191+'téli közf.'!G191+hosszúi.közf.!G191+'út üzemelt.'!G191+közvilágítás!G191+zöldterület!G191+'város-község'!G191+könyvtár!G191+közművelődés!G191+gyermekjólét!G191+családtámogatás!G191+családseg.!G191+'Önkorm elsz.'!G191</f>
        <v>0</v>
      </c>
      <c r="H191" s="77">
        <f>igazgatás!H191+adók!H191+temető!H191+rendezvények!H191+'téli közf.'!H191+hosszúi.közf.!H191+'út üzemelt.'!H191+közvilágítás!H191+zöldterület!H191+'város-község'!H191+könyvtár!H191+közművelődés!H191+gyermekjólét!H191+családtámogatás!H191+családseg.!H191+'Önkorm elsz.'!H191</f>
        <v>0</v>
      </c>
      <c r="I191" s="77">
        <f>igazgatás!I191+adók!I191+temető!I191+rendezvények!I191+'téli közf.'!I191+hosszúi.közf.!I191+'út üzemelt.'!I191+közvilágítás!I191+zöldterület!I191+'város-község'!I191+könyvtár!I191+közművelődés!I191+gyermekjólét!I191+családtámogatás!I191+családseg.!I191+'Önkorm elsz.'!I191</f>
        <v>0</v>
      </c>
      <c r="J191" s="153" t="str">
        <f t="shared" si="7"/>
        <v xml:space="preserve"> </v>
      </c>
      <c r="K191" s="77">
        <f>igazgatás!K191+adók!K191+temető!K191+rendezvények!K191+'téli közf.'!K191+hosszúi.közf.!K191+'út üzemelt.'!K191+közvilágítás!K191+zöldterület!K191+'város-község'!K191+könyvtár!K191+közművelődés!K191+gyermekjólét!K191+családtámogatás!K191+családseg.!K191+'Önkorm elsz.'!K191</f>
        <v>50</v>
      </c>
      <c r="L191" s="77">
        <f>igazgatás!L191+adók!L191+temető!L191+rendezvények!L191+'téli közf.'!L191+hosszúi.közf.!L191+'út üzemelt.'!L191+közvilágítás!L191+zöldterület!L191+'város-község'!L191+könyvtár!L191+közművelődés!L191+gyermekjólét!L191+családtámogatás!L191+családseg.!L191+'Önkorm elsz.'!L191</f>
        <v>0</v>
      </c>
      <c r="M191" s="77">
        <f>igazgatás!M191+adók!M191+temető!M191+rendezvények!M191+'téli közf.'!M191+hosszúi.közf.!M191+'út üzemelt.'!M191+közvilágítás!M191+zöldterület!M191+'város-község'!M191+könyvtár!M191+közművelődés!M191+gyermekjólét!M191+családtámogatás!M191+családseg.!M191+'Önkorm elsz.'!M191</f>
        <v>50</v>
      </c>
      <c r="N191" s="77">
        <f>igazgatás!N191+adók!N191+temető!N191+rendezvények!N191+'téli közf.'!N191+hosszúi.közf.!N191+'út üzemelt.'!N191+közvilágítás!N191+zöldterület!N191+'város-község'!N191+könyvtár!N191+közművelődés!N191+gyermekjólét!N191+családtámogatás!N191+családseg.!N191+'Önkorm elsz.'!N191</f>
        <v>39</v>
      </c>
      <c r="O191" s="153">
        <f t="shared" si="8"/>
        <v>0.78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7">
        <f>igazgatás!F192+adók!F192+temető!F192+rendezvények!F192+'téli közf.'!F192+hosszúi.közf.!F192+'út üzemelt.'!F192+közvilágítás!F192+zöldterület!F192+'város-község'!F192+könyvtár!F192+közművelődés!F192+gyermekjólét!F192+családtámogatás!F192+családseg.!F192+'Önkorm elsz.'!F192</f>
        <v>0</v>
      </c>
      <c r="G192" s="77">
        <f>igazgatás!G192+adók!G192+temető!G192+rendezvények!G192+'téli közf.'!G192+hosszúi.közf.!G192+'út üzemelt.'!G192+közvilágítás!G192+zöldterület!G192+'város-község'!G192+könyvtár!G192+közművelődés!G192+gyermekjólét!G192+családtámogatás!G192+családseg.!G192+'Önkorm elsz.'!G192</f>
        <v>0</v>
      </c>
      <c r="H192" s="77">
        <f>igazgatás!H192+adók!H192+temető!H192+rendezvények!H192+'téli közf.'!H192+hosszúi.közf.!H192+'út üzemelt.'!H192+közvilágítás!H192+zöldterület!H192+'város-község'!H192+könyvtár!H192+közművelődés!H192+gyermekjólét!H192+családtámogatás!H192+családseg.!H192+'Önkorm elsz.'!H192</f>
        <v>0</v>
      </c>
      <c r="I192" s="77">
        <f>igazgatás!I192+adók!I192+temető!I192+rendezvények!I192+'téli közf.'!I192+hosszúi.közf.!I192+'út üzemelt.'!I192+közvilágítás!I192+zöldterület!I192+'város-község'!I192+könyvtár!I192+közművelődés!I192+gyermekjólét!I192+családtámogatás!I192+családseg.!I192+'Önkorm elsz.'!I192</f>
        <v>0</v>
      </c>
      <c r="J192" s="153" t="str">
        <f t="shared" si="7"/>
        <v xml:space="preserve"> </v>
      </c>
      <c r="K192" s="77">
        <f>igazgatás!K192+adók!K192+temető!K192+rendezvények!K192+'téli közf.'!K192+hosszúi.közf.!K192+'út üzemelt.'!K192+közvilágítás!K192+zöldterület!K192+'város-község'!K192+könyvtár!K192+közművelődés!K192+gyermekjólét!K192+családtámogatás!K192+családseg.!K192+'Önkorm elsz.'!K192</f>
        <v>0</v>
      </c>
      <c r="L192" s="77">
        <f>igazgatás!L192+adók!L192+temető!L192+rendezvények!L192+'téli közf.'!L192+hosszúi.közf.!L192+'út üzemelt.'!L192+közvilágítás!L192+zöldterület!L192+'város-község'!L192+könyvtár!L192+közművelődés!L192+gyermekjólét!L192+családtámogatás!L192+családseg.!L192+'Önkorm elsz.'!L192</f>
        <v>0</v>
      </c>
      <c r="M192" s="77">
        <f>igazgatás!M192+adók!M192+temető!M192+rendezvények!M192+'téli közf.'!M192+hosszúi.közf.!M192+'út üzemelt.'!M192+közvilágítás!M192+zöldterület!M192+'város-község'!M192+könyvtár!M192+közművelődés!M192+gyermekjólét!M192+családtámogatás!M192+családseg.!M192+'Önkorm elsz.'!M192</f>
        <v>0</v>
      </c>
      <c r="N192" s="77">
        <f>igazgatás!N192+adók!N192+temető!N192+rendezvények!N192+'téli közf.'!N192+hosszúi.közf.!N192+'út üzemelt.'!N192+közvilágítás!N192+zöldterület!N192+'város-község'!N192+könyvtár!N192+közművelődés!N192+gyermekjólét!N192+családtámogatás!N192+családseg.!N192+'Önkorm elsz.'!N192</f>
        <v>0</v>
      </c>
      <c r="O192" s="153" t="str">
        <f t="shared" si="8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7">
        <f>igazgatás!F193+adók!F193+temető!F193+rendezvények!F193+'téli közf.'!F193+hosszúi.közf.!F193+'út üzemelt.'!F193+közvilágítás!F193+zöldterület!F193+'város-község'!F193+könyvtár!F193+közművelődés!F193+gyermekjólét!F193+családtámogatás!F193+családseg.!F193+'Önkorm elsz.'!F193</f>
        <v>0</v>
      </c>
      <c r="G193" s="77">
        <f>igazgatás!G193+adók!G193+temető!G193+rendezvények!G193+'téli közf.'!G193+hosszúi.közf.!G193+'út üzemelt.'!G193+közvilágítás!G193+zöldterület!G193+'város-község'!G193+könyvtár!G193+közművelődés!G193+gyermekjólét!G193+családtámogatás!G193+családseg.!G193+'Önkorm elsz.'!G193</f>
        <v>0</v>
      </c>
      <c r="H193" s="77">
        <f>igazgatás!H193+adók!H193+temető!H193+rendezvények!H193+'téli közf.'!H193+hosszúi.közf.!H193+'út üzemelt.'!H193+közvilágítás!H193+zöldterület!H193+'város-község'!H193+könyvtár!H193+közművelődés!H193+gyermekjólét!H193+családtámogatás!H193+családseg.!H193+'Önkorm elsz.'!H193</f>
        <v>0</v>
      </c>
      <c r="I193" s="77">
        <f>igazgatás!I193+adók!I193+temető!I193+rendezvények!I193+'téli közf.'!I193+hosszúi.közf.!I193+'út üzemelt.'!I193+közvilágítás!I193+zöldterület!I193+'város-község'!I193+könyvtár!I193+közművelődés!I193+gyermekjólét!I193+családtámogatás!I193+családseg.!I193+'Önkorm elsz.'!I193</f>
        <v>0</v>
      </c>
      <c r="J193" s="153" t="str">
        <f t="shared" si="7"/>
        <v xml:space="preserve"> </v>
      </c>
      <c r="K193" s="77">
        <f>igazgatás!K193+adók!K193+temető!K193+rendezvények!K193+'téli közf.'!K193+hosszúi.közf.!K193+'út üzemelt.'!K193+közvilágítás!K193+zöldterület!K193+'város-község'!K193+könyvtár!K193+közművelődés!K193+gyermekjólét!K193+családtámogatás!K193+családseg.!K193+'Önkorm elsz.'!K193</f>
        <v>0</v>
      </c>
      <c r="L193" s="77">
        <f>igazgatás!L193+adók!L193+temető!L193+rendezvények!L193+'téli közf.'!L193+hosszúi.közf.!L193+'út üzemelt.'!L193+közvilágítás!L193+zöldterület!L193+'város-község'!L193+könyvtár!L193+közművelődés!L193+gyermekjólét!L193+családtámogatás!L193+családseg.!L193+'Önkorm elsz.'!L193</f>
        <v>0</v>
      </c>
      <c r="M193" s="77">
        <f>igazgatás!M193+adók!M193+temető!M193+rendezvények!M193+'téli közf.'!M193+hosszúi.közf.!M193+'út üzemelt.'!M193+közvilágítás!M193+zöldterület!M193+'város-község'!M193+könyvtár!M193+közművelődés!M193+gyermekjólét!M193+családtámogatás!M193+családseg.!M193+'Önkorm elsz.'!M193</f>
        <v>0</v>
      </c>
      <c r="N193" s="77">
        <f>igazgatás!N193+adók!N193+temető!N193+rendezvények!N193+'téli közf.'!N193+hosszúi.közf.!N193+'út üzemelt.'!N193+közvilágítás!N193+zöldterület!N193+'város-község'!N193+könyvtár!N193+közművelődés!N193+gyermekjólét!N193+családtámogatás!N193+családseg.!N193+'Önkorm elsz.'!N193</f>
        <v>0</v>
      </c>
      <c r="O193" s="153" t="str">
        <f t="shared" si="8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7">
        <f>igazgatás!F194+adók!F194+temető!F194+rendezvények!F194+'téli közf.'!F194+hosszúi.közf.!F194+'út üzemelt.'!F194+közvilágítás!F194+zöldterület!F194+'város-község'!F194+könyvtár!F194+közművelődés!F194+gyermekjólét!F194+családtámogatás!F194+családseg.!F194+'Önkorm elsz.'!F194</f>
        <v>0</v>
      </c>
      <c r="G194" s="77">
        <f>igazgatás!G194+adók!G194+temető!G194+rendezvények!G194+'téli közf.'!G194+hosszúi.közf.!G194+'út üzemelt.'!G194+közvilágítás!G194+zöldterület!G194+'város-község'!G194+könyvtár!G194+közművelődés!G194+gyermekjólét!G194+családtámogatás!G194+családseg.!G194+'Önkorm elsz.'!G194</f>
        <v>0</v>
      </c>
      <c r="H194" s="77">
        <f>igazgatás!H194+adók!H194+temető!H194+rendezvények!H194+'téli közf.'!H194+hosszúi.közf.!H194+'út üzemelt.'!H194+közvilágítás!H194+zöldterület!H194+'város-község'!H194+könyvtár!H194+közművelődés!H194+gyermekjólét!H194+családtámogatás!H194+családseg.!H194+'Önkorm elsz.'!H194</f>
        <v>0</v>
      </c>
      <c r="I194" s="77">
        <f>igazgatás!I194+adók!I194+temető!I194+rendezvények!I194+'téli közf.'!I194+hosszúi.közf.!I194+'út üzemelt.'!I194+közvilágítás!I194+zöldterület!I194+'város-község'!I194+könyvtár!I194+közművelődés!I194+gyermekjólét!I194+családtámogatás!I194+családseg.!I194+'Önkorm elsz.'!I194</f>
        <v>0</v>
      </c>
      <c r="J194" s="153" t="str">
        <f t="shared" si="7"/>
        <v xml:space="preserve"> </v>
      </c>
      <c r="K194" s="77">
        <f>igazgatás!K194+adók!K194+temető!K194+rendezvények!K194+'téli közf.'!K194+hosszúi.közf.!K194+'út üzemelt.'!K194+közvilágítás!K194+zöldterület!K194+'város-község'!K194+könyvtár!K194+közművelődés!K194+gyermekjólét!K194+családtámogatás!K194+családseg.!K194+'Önkorm elsz.'!K194</f>
        <v>0</v>
      </c>
      <c r="L194" s="77">
        <f>igazgatás!L194+adók!L194+temető!L194+rendezvények!L194+'téli közf.'!L194+hosszúi.közf.!L194+'út üzemelt.'!L194+közvilágítás!L194+zöldterület!L194+'város-község'!L194+könyvtár!L194+közművelődés!L194+gyermekjólét!L194+családtámogatás!L194+családseg.!L194+'Önkorm elsz.'!L194</f>
        <v>0</v>
      </c>
      <c r="M194" s="77">
        <f>igazgatás!M194+adók!M194+temető!M194+rendezvények!M194+'téli közf.'!M194+hosszúi.közf.!M194+'út üzemelt.'!M194+közvilágítás!M194+zöldterület!M194+'város-község'!M194+könyvtár!M194+közművelődés!M194+gyermekjólét!M194+családtámogatás!M194+családseg.!M194+'Önkorm elsz.'!M194</f>
        <v>0</v>
      </c>
      <c r="N194" s="77">
        <f>igazgatás!N194+adók!N194+temető!N194+rendezvények!N194+'téli közf.'!N194+hosszúi.közf.!N194+'út üzemelt.'!N194+közvilágítás!N194+zöldterület!N194+'város-község'!N194+könyvtár!N194+közművelődés!N194+gyermekjólét!N194+családtámogatás!N194+családseg.!N194+'Önkorm elsz.'!N194</f>
        <v>0</v>
      </c>
      <c r="O194" s="153" t="str">
        <f t="shared" si="8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7">
        <f>igazgatás!F195+adók!F195+temető!F195+rendezvények!F195+'téli közf.'!F195+hosszúi.közf.!F195+'út üzemelt.'!F195+közvilágítás!F195+zöldterület!F195+'város-község'!F195+könyvtár!F195+közművelődés!F195+gyermekjólét!F195+családtámogatás!F195+családseg.!F195+'Önkorm elsz.'!F195</f>
        <v>0</v>
      </c>
      <c r="G195" s="77">
        <f>igazgatás!G195+adók!G195+temető!G195+rendezvények!G195+'téli közf.'!G195+hosszúi.közf.!G195+'út üzemelt.'!G195+közvilágítás!G195+zöldterület!G195+'város-község'!G195+könyvtár!G195+közművelődés!G195+gyermekjólét!G195+családtámogatás!G195+családseg.!G195+'Önkorm elsz.'!G195</f>
        <v>0</v>
      </c>
      <c r="H195" s="77">
        <f>igazgatás!H195+adók!H195+temető!H195+rendezvények!H195+'téli közf.'!H195+hosszúi.közf.!H195+'út üzemelt.'!H195+közvilágítás!H195+zöldterület!H195+'város-község'!H195+könyvtár!H195+közművelődés!H195+gyermekjólét!H195+családtámogatás!H195+családseg.!H195+'Önkorm elsz.'!H195</f>
        <v>0</v>
      </c>
      <c r="I195" s="77">
        <f>igazgatás!I195+adók!I195+temető!I195+rendezvények!I195+'téli közf.'!I195+hosszúi.közf.!I195+'út üzemelt.'!I195+közvilágítás!I195+zöldterület!I195+'város-község'!I195+könyvtár!I195+közművelődés!I195+gyermekjólét!I195+családtámogatás!I195+családseg.!I195+'Önkorm elsz.'!I195</f>
        <v>0</v>
      </c>
      <c r="J195" s="153" t="str">
        <f t="shared" si="7"/>
        <v xml:space="preserve"> </v>
      </c>
      <c r="K195" s="77">
        <f>igazgatás!K195+adók!K195+temető!K195+rendezvények!K195+'téli közf.'!K195+hosszúi.közf.!K195+'út üzemelt.'!K195+közvilágítás!K195+zöldterület!K195+'város-község'!K195+könyvtár!K195+közművelődés!K195+gyermekjólét!K195+családtámogatás!K195+családseg.!K195+'Önkorm elsz.'!K195</f>
        <v>0</v>
      </c>
      <c r="L195" s="77">
        <f>igazgatás!L195+adók!L195+temető!L195+rendezvények!L195+'téli közf.'!L195+hosszúi.közf.!L195+'út üzemelt.'!L195+közvilágítás!L195+zöldterület!L195+'város-község'!L195+könyvtár!L195+közművelődés!L195+gyermekjólét!L195+családtámogatás!L195+családseg.!L195+'Önkorm elsz.'!L195</f>
        <v>0</v>
      </c>
      <c r="M195" s="77">
        <f>igazgatás!M195+adók!M195+temető!M195+rendezvények!M195+'téli közf.'!M195+hosszúi.közf.!M195+'út üzemelt.'!M195+közvilágítás!M195+zöldterület!M195+'város-község'!M195+könyvtár!M195+közművelődés!M195+gyermekjólét!M195+családtámogatás!M195+családseg.!M195+'Önkorm elsz.'!M195</f>
        <v>0</v>
      </c>
      <c r="N195" s="77">
        <f>igazgatás!N195+adók!N195+temető!N195+rendezvények!N195+'téli közf.'!N195+hosszúi.közf.!N195+'út üzemelt.'!N195+közvilágítás!N195+zöldterület!N195+'város-község'!N195+könyvtár!N195+közművelődés!N195+gyermekjólét!N195+családtámogatás!N195+családseg.!N195+'Önkorm elsz.'!N195</f>
        <v>0</v>
      </c>
      <c r="O195" s="153" t="str">
        <f t="shared" si="8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7">
        <f>igazgatás!F196+adók!F196+temető!F196+rendezvények!F196+'téli közf.'!F196+hosszúi.közf.!F196+'út üzemelt.'!F196+közvilágítás!F196+zöldterület!F196+'város-község'!F196+könyvtár!F196+közművelődés!F196+gyermekjólét!F196+családtámogatás!F196+családseg.!F196+'Önkorm elsz.'!F196</f>
        <v>0</v>
      </c>
      <c r="G196" s="77">
        <f>igazgatás!G196+adók!G196+temető!G196+rendezvények!G196+'téli közf.'!G196+hosszúi.közf.!G196+'út üzemelt.'!G196+közvilágítás!G196+zöldterület!G196+'város-község'!G196+könyvtár!G196+közművelődés!G196+gyermekjólét!G196+családtámogatás!G196+családseg.!G196+'Önkorm elsz.'!G196</f>
        <v>0</v>
      </c>
      <c r="H196" s="77">
        <f>igazgatás!H196+adók!H196+temető!H196+rendezvények!H196+'téli közf.'!H196+hosszúi.közf.!H196+'út üzemelt.'!H196+közvilágítás!H196+zöldterület!H196+'város-község'!H196+könyvtár!H196+közművelődés!H196+gyermekjólét!H196+családtámogatás!H196+családseg.!H196+'Önkorm elsz.'!H196</f>
        <v>0</v>
      </c>
      <c r="I196" s="77">
        <f>igazgatás!I196+adók!I196+temető!I196+rendezvények!I196+'téli közf.'!I196+hosszúi.közf.!I196+'út üzemelt.'!I196+közvilágítás!I196+zöldterület!I196+'város-község'!I196+könyvtár!I196+közművelődés!I196+gyermekjólét!I196+családtámogatás!I196+családseg.!I196+'Önkorm elsz.'!I196</f>
        <v>0</v>
      </c>
      <c r="J196" s="153" t="str">
        <f t="shared" si="7"/>
        <v xml:space="preserve"> </v>
      </c>
      <c r="K196" s="77">
        <f>igazgatás!K196+adók!K196+temető!K196+rendezvények!K196+'téli közf.'!K196+hosszúi.közf.!K196+'út üzemelt.'!K196+közvilágítás!K196+zöldterület!K196+'város-község'!K196+könyvtár!K196+közművelődés!K196+gyermekjólét!K196+családtámogatás!K196+családseg.!K196+'Önkorm elsz.'!K196</f>
        <v>0</v>
      </c>
      <c r="L196" s="77">
        <f>igazgatás!L196+adók!L196+temető!L196+rendezvények!L196+'téli közf.'!L196+hosszúi.közf.!L196+'út üzemelt.'!L196+közvilágítás!L196+zöldterület!L196+'város-község'!L196+könyvtár!L196+közművelődés!L196+gyermekjólét!L196+családtámogatás!L196+családseg.!L196+'Önkorm elsz.'!L196</f>
        <v>0</v>
      </c>
      <c r="M196" s="77">
        <f>igazgatás!M196+adók!M196+temető!M196+rendezvények!M196+'téli közf.'!M196+hosszúi.közf.!M196+'út üzemelt.'!M196+közvilágítás!M196+zöldterület!M196+'város-község'!M196+könyvtár!M196+közművelődés!M196+gyermekjólét!M196+családtámogatás!M196+családseg.!M196+'Önkorm elsz.'!M196</f>
        <v>0</v>
      </c>
      <c r="N196" s="77">
        <f>igazgatás!N196+adók!N196+temető!N196+rendezvények!N196+'téli közf.'!N196+hosszúi.közf.!N196+'út üzemelt.'!N196+közvilágítás!N196+zöldterület!N196+'város-község'!N196+könyvtár!N196+közművelődés!N196+gyermekjólét!N196+családtámogatás!N196+családseg.!N196+'Önkorm elsz.'!N196</f>
        <v>0</v>
      </c>
      <c r="O196" s="153" t="str">
        <f t="shared" si="8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7">
        <f>igazgatás!F197+adók!F197+temető!F197+rendezvények!F197+'téli közf.'!F197+hosszúi.közf.!F197+'út üzemelt.'!F197+közvilágítás!F197+zöldterület!F197+'város-község'!F197+könyvtár!F197+közművelődés!F197+gyermekjólét!F197+családtámogatás!F197+családseg.!F197+'Önkorm elsz.'!F197</f>
        <v>0</v>
      </c>
      <c r="G197" s="77">
        <f>igazgatás!G197+adók!G197+temető!G197+rendezvények!G197+'téli közf.'!G197+hosszúi.közf.!G197+'út üzemelt.'!G197+közvilágítás!G197+zöldterület!G197+'város-község'!G197+könyvtár!G197+közművelődés!G197+gyermekjólét!G197+családtámogatás!G197+családseg.!G197+'Önkorm elsz.'!G197</f>
        <v>0</v>
      </c>
      <c r="H197" s="77">
        <f>igazgatás!H197+adók!H197+temető!H197+rendezvények!H197+'téli közf.'!H197+hosszúi.közf.!H197+'út üzemelt.'!H197+közvilágítás!H197+zöldterület!H197+'város-község'!H197+könyvtár!H197+közművelődés!H197+gyermekjólét!H197+családtámogatás!H197+családseg.!H197+'Önkorm elsz.'!H197</f>
        <v>0</v>
      </c>
      <c r="I197" s="77">
        <f>igazgatás!I197+adók!I197+temető!I197+rendezvények!I197+'téli közf.'!I197+hosszúi.közf.!I197+'út üzemelt.'!I197+közvilágítás!I197+zöldterület!I197+'város-község'!I197+könyvtár!I197+közművelődés!I197+gyermekjólét!I197+családtámogatás!I197+családseg.!I197+'Önkorm elsz.'!I197</f>
        <v>0</v>
      </c>
      <c r="J197" s="153" t="str">
        <f t="shared" si="7"/>
        <v xml:space="preserve"> </v>
      </c>
      <c r="K197" s="77">
        <f>igazgatás!K197+adók!K197+temető!K197+rendezvények!K197+'téli közf.'!K197+hosszúi.közf.!K197+'út üzemelt.'!K197+közvilágítás!K197+zöldterület!K197+'város-község'!K197+könyvtár!K197+közművelődés!K197+gyermekjólét!K197+családtámogatás!K197+családseg.!K197+'Önkorm elsz.'!K197</f>
        <v>0</v>
      </c>
      <c r="L197" s="77">
        <f>igazgatás!L197+adók!L197+temető!L197+rendezvények!L197+'téli közf.'!L197+hosszúi.közf.!L197+'út üzemelt.'!L197+közvilágítás!L197+zöldterület!L197+'város-község'!L197+könyvtár!L197+közművelődés!L197+gyermekjólét!L197+családtámogatás!L197+családseg.!L197+'Önkorm elsz.'!L197</f>
        <v>0</v>
      </c>
      <c r="M197" s="77">
        <f>igazgatás!M197+adók!M197+temető!M197+rendezvények!M197+'téli közf.'!M197+hosszúi.közf.!M197+'út üzemelt.'!M197+közvilágítás!M197+zöldterület!M197+'város-község'!M197+könyvtár!M197+közművelődés!M197+gyermekjólét!M197+családtámogatás!M197+családseg.!M197+'Önkorm elsz.'!M197</f>
        <v>0</v>
      </c>
      <c r="N197" s="77">
        <f>igazgatás!N197+adók!N197+temető!N197+rendezvények!N197+'téli közf.'!N197+hosszúi.közf.!N197+'út üzemelt.'!N197+közvilágítás!N197+zöldterület!N197+'város-község'!N197+könyvtár!N197+közművelődés!N197+gyermekjólét!N197+családtámogatás!N197+családseg.!N197+'Önkorm elsz.'!N197</f>
        <v>0</v>
      </c>
      <c r="O197" s="153" t="str">
        <f t="shared" si="8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>
        <f>igazgatás!F198+adók!F198+temető!F198+rendezvények!F198+'téli közf.'!F198+hosszúi.közf.!F198+'út üzemelt.'!F198+közvilágítás!F198+zöldterület!F198+'város-község'!F198+könyvtár!F198+közművelődés!F198+gyermekjólét!F198+családtámogatás!F198+családseg.!F198+'Önkorm elsz.'!F198</f>
        <v>0</v>
      </c>
      <c r="G198" s="77">
        <f>igazgatás!G198+adók!G198+temető!G198+rendezvények!G198+'téli közf.'!G198+hosszúi.közf.!G198+'út üzemelt.'!G198+közvilágítás!G198+zöldterület!G198+'város-község'!G198+könyvtár!G198+közművelődés!G198+gyermekjólét!G198+családtámogatás!G198+családseg.!G198+'Önkorm elsz.'!G198</f>
        <v>0</v>
      </c>
      <c r="H198" s="77">
        <f>igazgatás!H198+adók!H198+temető!H198+rendezvények!H198+'téli közf.'!H198+hosszúi.közf.!H198+'út üzemelt.'!H198+közvilágítás!H198+zöldterület!H198+'város-község'!H198+könyvtár!H198+közművelődés!H198+gyermekjólét!H198+családtámogatás!H198+családseg.!H198+'Önkorm elsz.'!H198</f>
        <v>0</v>
      </c>
      <c r="I198" s="77">
        <f>igazgatás!I198+adók!I198+temető!I198+rendezvények!I198+'téli közf.'!I198+hosszúi.közf.!I198+'út üzemelt.'!I198+közvilágítás!I198+zöldterület!I198+'város-község'!I198+könyvtár!I198+közművelődés!I198+gyermekjólét!I198+családtámogatás!I198+családseg.!I198+'Önkorm elsz.'!I198</f>
        <v>0</v>
      </c>
      <c r="J198" s="153" t="str">
        <f t="shared" si="7"/>
        <v xml:space="preserve"> </v>
      </c>
      <c r="K198" s="77">
        <f>igazgatás!K198+adók!K198+temető!K198+rendezvények!K198+'téli közf.'!K198+hosszúi.közf.!K198+'út üzemelt.'!K198+közvilágítás!K198+zöldterület!K198+'város-község'!K198+könyvtár!K198+közművelődés!K198+gyermekjólét!K198+családtámogatás!K198+családseg.!K198+'Önkorm elsz.'!K198</f>
        <v>0</v>
      </c>
      <c r="L198" s="77">
        <f>igazgatás!L198+adók!L198+temető!L198+rendezvények!L198+'téli közf.'!L198+hosszúi.közf.!L198+'út üzemelt.'!L198+közvilágítás!L198+zöldterület!L198+'város-község'!L198+könyvtár!L198+közművelődés!L198+gyermekjólét!L198+családtámogatás!L198+családseg.!L198+'Önkorm elsz.'!L198</f>
        <v>0</v>
      </c>
      <c r="M198" s="77">
        <f>igazgatás!M198+adók!M198+temető!M198+rendezvények!M198+'téli közf.'!M198+hosszúi.közf.!M198+'út üzemelt.'!M198+közvilágítás!M198+zöldterület!M198+'város-község'!M198+könyvtár!M198+közművelődés!M198+gyermekjólét!M198+családtámogatás!M198+családseg.!M198+'Önkorm elsz.'!M198</f>
        <v>0</v>
      </c>
      <c r="N198" s="77">
        <f>igazgatás!N198+adók!N198+temető!N198+rendezvények!N198+'téli közf.'!N198+hosszúi.közf.!N198+'út üzemelt.'!N198+közvilágítás!N198+zöldterület!N198+'város-község'!N198+könyvtár!N198+közművelődés!N198+gyermekjólét!N198+családtámogatás!N198+családseg.!N198+'Önkorm elsz.'!N198</f>
        <v>0</v>
      </c>
      <c r="O198" s="153" t="str">
        <f t="shared" si="8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>
        <f>igazgatás!F199+adók!F199+temető!F199+rendezvények!F199+'téli közf.'!F199+hosszúi.közf.!F199+'út üzemelt.'!F199+közvilágítás!F199+zöldterület!F199+'város-község'!F199+könyvtár!F199+közművelődés!F199+gyermekjólét!F199+családtámogatás!F199+családseg.!F199+'Önkorm elsz.'!F199</f>
        <v>0</v>
      </c>
      <c r="G199" s="77">
        <f>igazgatás!G199+adók!G199+temető!G199+rendezvények!G199+'téli közf.'!G199+hosszúi.közf.!G199+'út üzemelt.'!G199+közvilágítás!G199+zöldterület!G199+'város-község'!G199+könyvtár!G199+közművelődés!G199+gyermekjólét!G199+családtámogatás!G199+családseg.!G199+'Önkorm elsz.'!G199</f>
        <v>0</v>
      </c>
      <c r="H199" s="77">
        <f>igazgatás!H199+adók!H199+temető!H199+rendezvények!H199+'téli közf.'!H199+hosszúi.közf.!H199+'út üzemelt.'!H199+közvilágítás!H199+zöldterület!H199+'város-község'!H199+könyvtár!H199+közművelődés!H199+gyermekjólét!H199+családtámogatás!H199+családseg.!H199+'Önkorm elsz.'!H199</f>
        <v>0</v>
      </c>
      <c r="I199" s="77">
        <f>igazgatás!I199+adók!I199+temető!I199+rendezvények!I199+'téli közf.'!I199+hosszúi.közf.!I199+'út üzemelt.'!I199+közvilágítás!I199+zöldterület!I199+'város-község'!I199+könyvtár!I199+közművelődés!I199+gyermekjólét!I199+családtámogatás!I199+családseg.!I199+'Önkorm elsz.'!I199</f>
        <v>0</v>
      </c>
      <c r="J199" s="153" t="str">
        <f t="shared" si="7"/>
        <v xml:space="preserve"> </v>
      </c>
      <c r="K199" s="77">
        <f>igazgatás!K199+adók!K199+temető!K199+rendezvények!K199+'téli közf.'!K199+hosszúi.közf.!K199+'út üzemelt.'!K199+közvilágítás!K199+zöldterület!K199+'város-község'!K199+könyvtár!K199+közművelődés!K199+gyermekjólét!K199+családtámogatás!K199+családseg.!K199+'Önkorm elsz.'!K199</f>
        <v>0</v>
      </c>
      <c r="L199" s="77">
        <f>igazgatás!L199+adók!L199+temető!L199+rendezvények!L199+'téli közf.'!L199+hosszúi.közf.!L199+'út üzemelt.'!L199+közvilágítás!L199+zöldterület!L199+'város-község'!L199+könyvtár!L199+közművelődés!L199+gyermekjólét!L199+családtámogatás!L199+családseg.!L199+'Önkorm elsz.'!L199</f>
        <v>0</v>
      </c>
      <c r="M199" s="77">
        <f>igazgatás!M199+adók!M199+temető!M199+rendezvények!M199+'téli közf.'!M199+hosszúi.közf.!M199+'út üzemelt.'!M199+közvilágítás!M199+zöldterület!M199+'város-község'!M199+könyvtár!M199+közművelődés!M199+gyermekjólét!M199+családtámogatás!M199+családseg.!M199+'Önkorm elsz.'!M199</f>
        <v>0</v>
      </c>
      <c r="N199" s="77">
        <f>igazgatás!N199+adók!N199+temető!N199+rendezvények!N199+'téli közf.'!N199+hosszúi.közf.!N199+'út üzemelt.'!N199+közvilágítás!N199+zöldterület!N199+'város-község'!N199+könyvtár!N199+közművelődés!N199+gyermekjólét!N199+családtámogatás!N199+családseg.!N199+'Önkorm elsz.'!N199</f>
        <v>0</v>
      </c>
      <c r="O199" s="153" t="str">
        <f t="shared" si="8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>
        <f>igazgatás!F200+adók!F200+temető!F200+rendezvények!F200+'téli közf.'!F200+hosszúi.közf.!F200+'út üzemelt.'!F200+közvilágítás!F200+zöldterület!F200+'város-község'!F200+könyvtár!F200+közművelődés!F200+gyermekjólét!F200+családtámogatás!F200+családseg.!F200+'Önkorm elsz.'!F200</f>
        <v>0</v>
      </c>
      <c r="G200" s="77">
        <f>igazgatás!G200+adók!G200+temető!G200+rendezvények!G200+'téli közf.'!G200+hosszúi.közf.!G200+'út üzemelt.'!G200+közvilágítás!G200+zöldterület!G200+'város-község'!G200+könyvtár!G200+közművelődés!G200+gyermekjólét!G200+családtámogatás!G200+családseg.!G200+'Önkorm elsz.'!G200</f>
        <v>0</v>
      </c>
      <c r="H200" s="77">
        <f>igazgatás!H200+adók!H200+temető!H200+rendezvények!H200+'téli közf.'!H200+hosszúi.közf.!H200+'út üzemelt.'!H200+közvilágítás!H200+zöldterület!H200+'város-község'!H200+könyvtár!H200+közművelődés!H200+gyermekjólét!H200+családtámogatás!H200+családseg.!H200+'Önkorm elsz.'!H200</f>
        <v>0</v>
      </c>
      <c r="I200" s="77">
        <f>igazgatás!I200+adók!I200+temető!I200+rendezvények!I200+'téli közf.'!I200+hosszúi.közf.!I200+'út üzemelt.'!I200+közvilágítás!I200+zöldterület!I200+'város-község'!I200+könyvtár!I200+közművelődés!I200+gyermekjólét!I200+családtámogatás!I200+családseg.!I200+'Önkorm elsz.'!I200</f>
        <v>0</v>
      </c>
      <c r="J200" s="153" t="str">
        <f t="shared" ref="J200:J263" si="9">IF(H200=0," ",I200/H200)</f>
        <v xml:space="preserve"> </v>
      </c>
      <c r="K200" s="77">
        <f>igazgatás!K200+adók!K200+temető!K200+rendezvények!K200+'téli közf.'!K200+hosszúi.közf.!K200+'út üzemelt.'!K200+közvilágítás!K200+zöldterület!K200+'város-község'!K200+könyvtár!K200+közművelődés!K200+gyermekjólét!K200+családtámogatás!K200+családseg.!K200+'Önkorm elsz.'!K200</f>
        <v>0</v>
      </c>
      <c r="L200" s="77">
        <f>igazgatás!L200+adók!L200+temető!L200+rendezvények!L200+'téli közf.'!L200+hosszúi.közf.!L200+'út üzemelt.'!L200+közvilágítás!L200+zöldterület!L200+'város-község'!L200+könyvtár!L200+közművelődés!L200+gyermekjólét!L200+családtámogatás!L200+családseg.!L200+'Önkorm elsz.'!L200</f>
        <v>0</v>
      </c>
      <c r="M200" s="77">
        <f>igazgatás!M200+adók!M200+temető!M200+rendezvények!M200+'téli közf.'!M200+hosszúi.közf.!M200+'út üzemelt.'!M200+közvilágítás!M200+zöldterület!M200+'város-község'!M200+könyvtár!M200+közművelődés!M200+gyermekjólét!M200+családtámogatás!M200+családseg.!M200+'Önkorm elsz.'!M200</f>
        <v>0</v>
      </c>
      <c r="N200" s="77">
        <f>igazgatás!N200+adók!N200+temető!N200+rendezvények!N200+'téli közf.'!N200+hosszúi.közf.!N200+'út üzemelt.'!N200+közvilágítás!N200+zöldterület!N200+'város-község'!N200+könyvtár!N200+közművelődés!N200+gyermekjólét!N200+családtámogatás!N200+családseg.!N200+'Önkorm elsz.'!N200</f>
        <v>0</v>
      </c>
      <c r="O200" s="153" t="str">
        <f t="shared" si="8"/>
        <v xml:space="preserve"> </v>
      </c>
    </row>
    <row r="201" spans="1:15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>
        <f>igazgatás!F201+adók!F201+temető!F201+rendezvények!F201+'téli közf.'!F201+hosszúi.közf.!F201+'út üzemelt.'!F201+közvilágítás!F201+zöldterület!F201+'város-község'!F201+könyvtár!F201+közművelődés!F201+gyermekjólét!F201+családtámogatás!F201+családseg.!F201+'Önkorm elsz.'!F201</f>
        <v>440</v>
      </c>
      <c r="G201" s="77">
        <f>igazgatás!G201+adók!G201+temető!G201+rendezvények!G201+'téli közf.'!G201+hosszúi.közf.!G201+'út üzemelt.'!G201+közvilágítás!G201+zöldterület!G201+'város-község'!G201+könyvtár!G201+közművelődés!G201+gyermekjólét!G201+családtámogatás!G201+családseg.!G201+'Önkorm elsz.'!G201</f>
        <v>-220</v>
      </c>
      <c r="H201" s="77">
        <f>igazgatás!H201+adók!H201+temető!H201+rendezvények!H201+'téli közf.'!H201+hosszúi.közf.!H201+'út üzemelt.'!H201+közvilágítás!H201+zöldterület!H201+'város-község'!H201+könyvtár!H201+közművelődés!H201+gyermekjólét!H201+családtámogatás!H201+családseg.!H201+'Önkorm elsz.'!H201</f>
        <v>220</v>
      </c>
      <c r="I201" s="77">
        <f>igazgatás!I201+adók!I201+temető!I201+rendezvények!I201+'téli közf.'!I201+hosszúi.közf.!I201+'út üzemelt.'!I201+közvilágítás!I201+zöldterület!I201+'város-község'!I201+könyvtár!I201+közművelődés!I201+gyermekjólét!I201+családtámogatás!I201+családseg.!I201+'Önkorm elsz.'!I201</f>
        <v>1</v>
      </c>
      <c r="J201" s="153">
        <f t="shared" si="9"/>
        <v>4.5454545454545452E-3</v>
      </c>
      <c r="K201" s="77">
        <f>igazgatás!K201+adók!K201+temető!K201+rendezvények!K201+'téli közf.'!K201+hosszúi.közf.!K201+'út üzemelt.'!K201+közvilágítás!K201+zöldterület!K201+'város-község'!K201+könyvtár!K201+közművelődés!K201+gyermekjólét!K201+családtámogatás!K201+családseg.!K201+'Önkorm elsz.'!K201</f>
        <v>10</v>
      </c>
      <c r="L201" s="77">
        <f>igazgatás!L201+adók!L201+temető!L201+rendezvények!L201+'téli közf.'!L201+hosszúi.közf.!L201+'út üzemelt.'!L201+közvilágítás!L201+zöldterület!L201+'város-község'!L201+könyvtár!L201+közművelődés!L201+gyermekjólét!L201+családtámogatás!L201+családseg.!L201+'Önkorm elsz.'!L201</f>
        <v>0</v>
      </c>
      <c r="M201" s="77">
        <f>igazgatás!M201+adók!M201+temető!M201+rendezvények!M201+'téli közf.'!M201+hosszúi.közf.!M201+'út üzemelt.'!M201+közvilágítás!M201+zöldterület!M201+'város-község'!M201+könyvtár!M201+közművelődés!M201+gyermekjólét!M201+családtámogatás!M201+családseg.!M201+'Önkorm elsz.'!M201</f>
        <v>10</v>
      </c>
      <c r="N201" s="77">
        <f>igazgatás!N201+adók!N201+temető!N201+rendezvények!N201+'téli közf.'!N201+hosszúi.közf.!N201+'út üzemelt.'!N201+közvilágítás!N201+zöldterület!N201+'város-község'!N201+könyvtár!N201+közművelődés!N201+gyermekjólét!N201+családtámogatás!N201+családseg.!N201+'Önkorm elsz.'!N201</f>
        <v>1</v>
      </c>
      <c r="O201" s="153">
        <f t="shared" ref="O201:O264" si="10">IF(M201=0," ",N201/M201)</f>
        <v>0.1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>
        <f>igazgatás!F202+adók!F202+temető!F202+rendezvények!F202+'téli közf.'!F202+hosszúi.közf.!F202+'út üzemelt.'!F202+közvilágítás!F202+zöldterület!F202+'város-község'!F202+könyvtár!F202+közművelődés!F202+gyermekjólét!F202+családtámogatás!F202+családseg.!F202+'Önkorm elsz.'!F202</f>
        <v>0</v>
      </c>
      <c r="G202" s="77">
        <f>igazgatás!G202+adók!G202+temető!G202+rendezvények!G202+'téli közf.'!G202+hosszúi.közf.!G202+'út üzemelt.'!G202+közvilágítás!G202+zöldterület!G202+'város-község'!G202+könyvtár!G202+közművelődés!G202+gyermekjólét!G202+családtámogatás!G202+családseg.!G202+'Önkorm elsz.'!G202</f>
        <v>0</v>
      </c>
      <c r="H202" s="77">
        <f>igazgatás!H202+adók!H202+temető!H202+rendezvények!H202+'téli közf.'!H202+hosszúi.közf.!H202+'út üzemelt.'!H202+közvilágítás!H202+zöldterület!H202+'város-község'!H202+könyvtár!H202+közművelődés!H202+gyermekjólét!H202+családtámogatás!H202+családseg.!H202+'Önkorm elsz.'!H202</f>
        <v>0</v>
      </c>
      <c r="I202" s="77">
        <f>igazgatás!I202+adók!I202+temető!I202+rendezvények!I202+'téli közf.'!I202+hosszúi.közf.!I202+'út üzemelt.'!I202+közvilágítás!I202+zöldterület!I202+'város-község'!I202+könyvtár!I202+közművelődés!I202+gyermekjólét!I202+családtámogatás!I202+családseg.!I202+'Önkorm elsz.'!I202</f>
        <v>0</v>
      </c>
      <c r="J202" s="153" t="str">
        <f t="shared" si="9"/>
        <v xml:space="preserve"> </v>
      </c>
      <c r="K202" s="77">
        <f>igazgatás!K202+adók!K202+temető!K202+rendezvények!K202+'téli közf.'!K202+hosszúi.közf.!K202+'út üzemelt.'!K202+közvilágítás!K202+zöldterület!K202+'város-község'!K202+könyvtár!K202+közművelődés!K202+gyermekjólét!K202+családtámogatás!K202+családseg.!K202+'Önkorm elsz.'!K202</f>
        <v>0</v>
      </c>
      <c r="L202" s="77">
        <f>igazgatás!L202+adók!L202+temető!L202+rendezvények!L202+'téli közf.'!L202+hosszúi.közf.!L202+'út üzemelt.'!L202+közvilágítás!L202+zöldterület!L202+'város-község'!L202+könyvtár!L202+közművelődés!L202+gyermekjólét!L202+családtámogatás!L202+családseg.!L202+'Önkorm elsz.'!L202</f>
        <v>0</v>
      </c>
      <c r="M202" s="77">
        <f>igazgatás!M202+adók!M202+temető!M202+rendezvények!M202+'téli közf.'!M202+hosszúi.közf.!M202+'út üzemelt.'!M202+közvilágítás!M202+zöldterület!M202+'város-község'!M202+könyvtár!M202+közművelődés!M202+gyermekjólét!M202+családtámogatás!M202+családseg.!M202+'Önkorm elsz.'!M202</f>
        <v>0</v>
      </c>
      <c r="N202" s="77">
        <f>igazgatás!N202+adók!N202+temető!N202+rendezvények!N202+'téli közf.'!N202+hosszúi.közf.!N202+'út üzemelt.'!N202+közvilágítás!N202+zöldterület!N202+'város-község'!N202+könyvtár!N202+közművelődés!N202+gyermekjólét!N202+családtámogatás!N202+családseg.!N202+'Önkorm elsz.'!N202</f>
        <v>0</v>
      </c>
      <c r="O202" s="153" t="str">
        <f t="shared" si="10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>
        <f>igazgatás!F203+adók!F203+temető!F203+rendezvények!F203+'téli közf.'!F203+hosszúi.közf.!F203+'út üzemelt.'!F203+közvilágítás!F203+zöldterület!F203+'város-község'!F203+könyvtár!F203+közművelődés!F203+gyermekjólét!F203+családtámogatás!F203+családseg.!F203+'Önkorm elsz.'!F203</f>
        <v>0</v>
      </c>
      <c r="G203" s="77">
        <f>igazgatás!G203+adók!G203+temető!G203+rendezvények!G203+'téli közf.'!G203+hosszúi.közf.!G203+'út üzemelt.'!G203+közvilágítás!G203+zöldterület!G203+'város-község'!G203+könyvtár!G203+közművelődés!G203+gyermekjólét!G203+családtámogatás!G203+családseg.!G203+'Önkorm elsz.'!G203</f>
        <v>0</v>
      </c>
      <c r="H203" s="77">
        <f>igazgatás!H203+adók!H203+temető!H203+rendezvények!H203+'téli közf.'!H203+hosszúi.közf.!H203+'út üzemelt.'!H203+közvilágítás!H203+zöldterület!H203+'város-község'!H203+könyvtár!H203+közművelődés!H203+gyermekjólét!H203+családtámogatás!H203+családseg.!H203+'Önkorm elsz.'!H203</f>
        <v>0</v>
      </c>
      <c r="I203" s="77">
        <f>igazgatás!I203+adók!I203+temető!I203+rendezvények!I203+'téli közf.'!I203+hosszúi.közf.!I203+'út üzemelt.'!I203+közvilágítás!I203+zöldterület!I203+'város-község'!I203+könyvtár!I203+közművelődés!I203+gyermekjólét!I203+családtámogatás!I203+családseg.!I203+'Önkorm elsz.'!I203</f>
        <v>0</v>
      </c>
      <c r="J203" s="153" t="str">
        <f t="shared" si="9"/>
        <v xml:space="preserve"> </v>
      </c>
      <c r="K203" s="77">
        <f>igazgatás!K203+adók!K203+temető!K203+rendezvények!K203+'téli közf.'!K203+hosszúi.közf.!K203+'út üzemelt.'!K203+közvilágítás!K203+zöldterület!K203+'város-község'!K203+könyvtár!K203+közművelődés!K203+gyermekjólét!K203+családtámogatás!K203+családseg.!K203+'Önkorm elsz.'!K203</f>
        <v>0</v>
      </c>
      <c r="L203" s="77">
        <f>igazgatás!L203+adók!L203+temető!L203+rendezvények!L203+'téli közf.'!L203+hosszúi.közf.!L203+'út üzemelt.'!L203+közvilágítás!L203+zöldterület!L203+'város-község'!L203+könyvtár!L203+közművelődés!L203+gyermekjólét!L203+családtámogatás!L203+családseg.!L203+'Önkorm elsz.'!L203</f>
        <v>0</v>
      </c>
      <c r="M203" s="77">
        <f>igazgatás!M203+adók!M203+temető!M203+rendezvények!M203+'téli közf.'!M203+hosszúi.közf.!M203+'út üzemelt.'!M203+közvilágítás!M203+zöldterület!M203+'város-község'!M203+könyvtár!M203+közművelődés!M203+gyermekjólét!M203+családtámogatás!M203+családseg.!M203+'Önkorm elsz.'!M203</f>
        <v>0</v>
      </c>
      <c r="N203" s="77">
        <f>igazgatás!N203+adók!N203+temető!N203+rendezvények!N203+'téli közf.'!N203+hosszúi.közf.!N203+'út üzemelt.'!N203+közvilágítás!N203+zöldterület!N203+'város-község'!N203+könyvtár!N203+közművelődés!N203+gyermekjólét!N203+családtámogatás!N203+családseg.!N203+'Önkorm elsz.'!N203</f>
        <v>0</v>
      </c>
      <c r="O203" s="153" t="str">
        <f t="shared" si="10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>
        <f>igazgatás!F204+adók!F204+temető!F204+rendezvények!F204+'téli közf.'!F204+hosszúi.közf.!F204+'út üzemelt.'!F204+közvilágítás!F204+zöldterület!F204+'város-község'!F204+könyvtár!F204+közművelődés!F204+gyermekjólét!F204+családtámogatás!F204+családseg.!F204+'Önkorm elsz.'!F204</f>
        <v>0</v>
      </c>
      <c r="G204" s="77">
        <f>igazgatás!G204+adók!G204+temető!G204+rendezvények!G204+'téli közf.'!G204+hosszúi.közf.!G204+'út üzemelt.'!G204+közvilágítás!G204+zöldterület!G204+'város-község'!G204+könyvtár!G204+közművelődés!G204+gyermekjólét!G204+családtámogatás!G204+családseg.!G204+'Önkorm elsz.'!G204</f>
        <v>0</v>
      </c>
      <c r="H204" s="77">
        <f>igazgatás!H204+adók!H204+temető!H204+rendezvények!H204+'téli közf.'!H204+hosszúi.közf.!H204+'út üzemelt.'!H204+közvilágítás!H204+zöldterület!H204+'város-község'!H204+könyvtár!H204+közművelődés!H204+gyermekjólét!H204+családtámogatás!H204+családseg.!H204+'Önkorm elsz.'!H204</f>
        <v>0</v>
      </c>
      <c r="I204" s="77">
        <f>igazgatás!I204+adók!I204+temető!I204+rendezvények!I204+'téli közf.'!I204+hosszúi.közf.!I204+'út üzemelt.'!I204+közvilágítás!I204+zöldterület!I204+'város-község'!I204+könyvtár!I204+közművelődés!I204+gyermekjólét!I204+családtámogatás!I204+családseg.!I204+'Önkorm elsz.'!I204</f>
        <v>0</v>
      </c>
      <c r="J204" s="153" t="str">
        <f t="shared" si="9"/>
        <v xml:space="preserve"> </v>
      </c>
      <c r="K204" s="77">
        <f>igazgatás!K204+adók!K204+temető!K204+rendezvények!K204+'téli közf.'!K204+hosszúi.közf.!K204+'út üzemelt.'!K204+közvilágítás!K204+zöldterület!K204+'város-község'!K204+könyvtár!K204+közművelődés!K204+gyermekjólét!K204+családtámogatás!K204+családseg.!K204+'Önkorm elsz.'!K204</f>
        <v>0</v>
      </c>
      <c r="L204" s="77">
        <f>igazgatás!L204+adók!L204+temető!L204+rendezvények!L204+'téli közf.'!L204+hosszúi.közf.!L204+'út üzemelt.'!L204+közvilágítás!L204+zöldterület!L204+'város-község'!L204+könyvtár!L204+közművelődés!L204+gyermekjólét!L204+családtámogatás!L204+családseg.!L204+'Önkorm elsz.'!L204</f>
        <v>0</v>
      </c>
      <c r="M204" s="77">
        <f>igazgatás!M204+adók!M204+temető!M204+rendezvények!M204+'téli közf.'!M204+hosszúi.közf.!M204+'út üzemelt.'!M204+közvilágítás!M204+zöldterület!M204+'város-község'!M204+könyvtár!M204+közművelődés!M204+gyermekjólét!M204+családtámogatás!M204+családseg.!M204+'Önkorm elsz.'!M204</f>
        <v>0</v>
      </c>
      <c r="N204" s="77">
        <f>igazgatás!N204+adók!N204+temető!N204+rendezvények!N204+'téli közf.'!N204+hosszúi.közf.!N204+'út üzemelt.'!N204+közvilágítás!N204+zöldterület!N204+'város-község'!N204+könyvtár!N204+közművelődés!N204+gyermekjólét!N204+családtámogatás!N204+családseg.!N204+'Önkorm elsz.'!N204</f>
        <v>0</v>
      </c>
      <c r="O204" s="153" t="str">
        <f t="shared" si="10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>
        <f>igazgatás!F205+adók!F205+temető!F205+rendezvények!F205+'téli közf.'!F205+hosszúi.közf.!F205+'út üzemelt.'!F205+közvilágítás!F205+zöldterület!F205+'város-község'!F205+könyvtár!F205+közművelődés!F205+gyermekjólét!F205+családtámogatás!F205+családseg.!F205+'Önkorm elsz.'!F205</f>
        <v>0</v>
      </c>
      <c r="G205" s="77">
        <f>igazgatás!G205+adók!G205+temető!G205+rendezvények!G205+'téli közf.'!G205+hosszúi.közf.!G205+'út üzemelt.'!G205+közvilágítás!G205+zöldterület!G205+'város-község'!G205+könyvtár!G205+közművelődés!G205+gyermekjólét!G205+családtámogatás!G205+családseg.!G205+'Önkorm elsz.'!G205</f>
        <v>0</v>
      </c>
      <c r="H205" s="77">
        <f>igazgatás!H205+adók!H205+temető!H205+rendezvények!H205+'téli közf.'!H205+hosszúi.közf.!H205+'út üzemelt.'!H205+közvilágítás!H205+zöldterület!H205+'város-község'!H205+könyvtár!H205+közművelődés!H205+gyermekjólét!H205+családtámogatás!H205+családseg.!H205+'Önkorm elsz.'!H205</f>
        <v>0</v>
      </c>
      <c r="I205" s="77">
        <f>igazgatás!I205+adók!I205+temető!I205+rendezvények!I205+'téli közf.'!I205+hosszúi.közf.!I205+'út üzemelt.'!I205+közvilágítás!I205+zöldterület!I205+'város-község'!I205+könyvtár!I205+közművelődés!I205+gyermekjólét!I205+családtámogatás!I205+családseg.!I205+'Önkorm elsz.'!I205</f>
        <v>0</v>
      </c>
      <c r="J205" s="153" t="str">
        <f t="shared" si="9"/>
        <v xml:space="preserve"> </v>
      </c>
      <c r="K205" s="77">
        <f>igazgatás!K205+adók!K205+temető!K205+rendezvények!K205+'téli közf.'!K205+hosszúi.közf.!K205+'út üzemelt.'!K205+közvilágítás!K205+zöldterület!K205+'város-község'!K205+könyvtár!K205+közművelődés!K205+gyermekjólét!K205+családtámogatás!K205+családseg.!K205+'Önkorm elsz.'!K205</f>
        <v>0</v>
      </c>
      <c r="L205" s="77">
        <f>igazgatás!L205+adók!L205+temető!L205+rendezvények!L205+'téli közf.'!L205+hosszúi.közf.!L205+'út üzemelt.'!L205+közvilágítás!L205+zöldterület!L205+'város-község'!L205+könyvtár!L205+közművelődés!L205+gyermekjólét!L205+családtámogatás!L205+családseg.!L205+'Önkorm elsz.'!L205</f>
        <v>0</v>
      </c>
      <c r="M205" s="77">
        <f>igazgatás!M205+adók!M205+temető!M205+rendezvények!M205+'téli közf.'!M205+hosszúi.közf.!M205+'út üzemelt.'!M205+közvilágítás!M205+zöldterület!M205+'város-község'!M205+könyvtár!M205+közművelődés!M205+gyermekjólét!M205+családtámogatás!M205+családseg.!M205+'Önkorm elsz.'!M205</f>
        <v>0</v>
      </c>
      <c r="N205" s="77">
        <f>igazgatás!N205+adók!N205+temető!N205+rendezvények!N205+'téli közf.'!N205+hosszúi.közf.!N205+'út üzemelt.'!N205+közvilágítás!N205+zöldterület!N205+'város-község'!N205+könyvtár!N205+közművelődés!N205+gyermekjólét!N205+családtámogatás!N205+családseg.!N205+'Önkorm elsz.'!N205</f>
        <v>0</v>
      </c>
      <c r="O205" s="153" t="str">
        <f t="shared" si="10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>
        <f>igazgatás!F206+adók!F206+temető!F206+rendezvények!F206+'téli közf.'!F206+hosszúi.közf.!F206+'út üzemelt.'!F206+közvilágítás!F206+zöldterület!F206+'város-község'!F206+könyvtár!F206+közművelődés!F206+gyermekjólét!F206+családtámogatás!F206+családseg.!F206+'Önkorm elsz.'!F206</f>
        <v>0</v>
      </c>
      <c r="G206" s="77">
        <f>igazgatás!G206+adók!G206+temető!G206+rendezvények!G206+'téli közf.'!G206+hosszúi.közf.!G206+'út üzemelt.'!G206+közvilágítás!G206+zöldterület!G206+'város-község'!G206+könyvtár!G206+közművelődés!G206+gyermekjólét!G206+családtámogatás!G206+családseg.!G206+'Önkorm elsz.'!G206</f>
        <v>0</v>
      </c>
      <c r="H206" s="77">
        <f>igazgatás!H206+adók!H206+temető!H206+rendezvények!H206+'téli közf.'!H206+hosszúi.közf.!H206+'út üzemelt.'!H206+közvilágítás!H206+zöldterület!H206+'város-község'!H206+könyvtár!H206+közművelődés!H206+gyermekjólét!H206+családtámogatás!H206+családseg.!H206+'Önkorm elsz.'!H206</f>
        <v>0</v>
      </c>
      <c r="I206" s="77">
        <f>igazgatás!I206+adók!I206+temető!I206+rendezvények!I206+'téli közf.'!I206+hosszúi.közf.!I206+'út üzemelt.'!I206+közvilágítás!I206+zöldterület!I206+'város-község'!I206+könyvtár!I206+közművelődés!I206+gyermekjólét!I206+családtámogatás!I206+családseg.!I206+'Önkorm elsz.'!I206</f>
        <v>0</v>
      </c>
      <c r="J206" s="153" t="str">
        <f t="shared" si="9"/>
        <v xml:space="preserve"> </v>
      </c>
      <c r="K206" s="77">
        <f>igazgatás!K206+adók!K206+temető!K206+rendezvények!K206+'téli közf.'!K206+hosszúi.közf.!K206+'út üzemelt.'!K206+közvilágítás!K206+zöldterület!K206+'város-község'!K206+könyvtár!K206+közművelődés!K206+gyermekjólét!K206+családtámogatás!K206+családseg.!K206+'Önkorm elsz.'!K206</f>
        <v>0</v>
      </c>
      <c r="L206" s="77">
        <f>igazgatás!L206+adók!L206+temető!L206+rendezvények!L206+'téli közf.'!L206+hosszúi.közf.!L206+'út üzemelt.'!L206+közvilágítás!L206+zöldterület!L206+'város-község'!L206+könyvtár!L206+közművelődés!L206+gyermekjólét!L206+családtámogatás!L206+családseg.!L206+'Önkorm elsz.'!L206</f>
        <v>0</v>
      </c>
      <c r="M206" s="77">
        <f>igazgatás!M206+adók!M206+temető!M206+rendezvények!M206+'téli közf.'!M206+hosszúi.közf.!M206+'út üzemelt.'!M206+közvilágítás!M206+zöldterület!M206+'város-község'!M206+könyvtár!M206+közművelődés!M206+gyermekjólét!M206+családtámogatás!M206+családseg.!M206+'Önkorm elsz.'!M206</f>
        <v>0</v>
      </c>
      <c r="N206" s="77">
        <f>igazgatás!N206+adók!N206+temető!N206+rendezvények!N206+'téli közf.'!N206+hosszúi.közf.!N206+'út üzemelt.'!N206+közvilágítás!N206+zöldterület!N206+'város-község'!N206+könyvtár!N206+közművelődés!N206+gyermekjólét!N206+családtámogatás!N206+családseg.!N206+'Önkorm elsz.'!N206</f>
        <v>0</v>
      </c>
      <c r="O206" s="153" t="str">
        <f t="shared" si="10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>
        <f>igazgatás!F207+adók!F207+temető!F207+rendezvények!F207+'téli közf.'!F207+hosszúi.közf.!F207+'út üzemelt.'!F207+közvilágítás!F207+zöldterület!F207+'város-község'!F207+könyvtár!F207+közművelődés!F207+gyermekjólét!F207+családtámogatás!F207+családseg.!F207+'Önkorm elsz.'!F207</f>
        <v>0</v>
      </c>
      <c r="G207" s="77">
        <f>igazgatás!G207+adók!G207+temető!G207+rendezvények!G207+'téli közf.'!G207+hosszúi.közf.!G207+'út üzemelt.'!G207+közvilágítás!G207+zöldterület!G207+'város-község'!G207+könyvtár!G207+közművelődés!G207+gyermekjólét!G207+családtámogatás!G207+családseg.!G207+'Önkorm elsz.'!G207</f>
        <v>0</v>
      </c>
      <c r="H207" s="77">
        <f>igazgatás!H207+adók!H207+temető!H207+rendezvények!H207+'téli közf.'!H207+hosszúi.közf.!H207+'út üzemelt.'!H207+közvilágítás!H207+zöldterület!H207+'város-község'!H207+könyvtár!H207+közművelődés!H207+gyermekjólét!H207+családtámogatás!H207+családseg.!H207+'Önkorm elsz.'!H207</f>
        <v>0</v>
      </c>
      <c r="I207" s="77">
        <f>igazgatás!I207+adók!I207+temető!I207+rendezvények!I207+'téli közf.'!I207+hosszúi.közf.!I207+'út üzemelt.'!I207+közvilágítás!I207+zöldterület!I207+'város-község'!I207+könyvtár!I207+közművelődés!I207+gyermekjólét!I207+családtámogatás!I207+családseg.!I207+'Önkorm elsz.'!I207</f>
        <v>0</v>
      </c>
      <c r="J207" s="153" t="str">
        <f t="shared" si="9"/>
        <v xml:space="preserve"> </v>
      </c>
      <c r="K207" s="77">
        <f>igazgatás!K207+adók!K207+temető!K207+rendezvények!K207+'téli közf.'!K207+hosszúi.közf.!K207+'út üzemelt.'!K207+közvilágítás!K207+zöldterület!K207+'város-község'!K207+könyvtár!K207+közművelődés!K207+gyermekjólét!K207+családtámogatás!K207+családseg.!K207+'Önkorm elsz.'!K207</f>
        <v>0</v>
      </c>
      <c r="L207" s="77">
        <f>igazgatás!L207+adók!L207+temető!L207+rendezvények!L207+'téli közf.'!L207+hosszúi.közf.!L207+'út üzemelt.'!L207+közvilágítás!L207+zöldterület!L207+'város-község'!L207+könyvtár!L207+közművelődés!L207+gyermekjólét!L207+családtámogatás!L207+családseg.!L207+'Önkorm elsz.'!L207</f>
        <v>0</v>
      </c>
      <c r="M207" s="77">
        <f>igazgatás!M207+adók!M207+temető!M207+rendezvények!M207+'téli közf.'!M207+hosszúi.közf.!M207+'út üzemelt.'!M207+közvilágítás!M207+zöldterület!M207+'város-község'!M207+könyvtár!M207+közművelődés!M207+gyermekjólét!M207+családtámogatás!M207+családseg.!M207+'Önkorm elsz.'!M207</f>
        <v>0</v>
      </c>
      <c r="N207" s="77">
        <f>igazgatás!N207+adók!N207+temető!N207+rendezvények!N207+'téli közf.'!N207+hosszúi.közf.!N207+'út üzemelt.'!N207+közvilágítás!N207+zöldterület!N207+'város-község'!N207+könyvtár!N207+közművelődés!N207+gyermekjólét!N207+családtámogatás!N207+családseg.!N207+'Önkorm elsz.'!N207</f>
        <v>0</v>
      </c>
      <c r="O207" s="153" t="str">
        <f t="shared" si="10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>
        <f>igazgatás!F208+adók!F208+temető!F208+rendezvények!F208+'téli közf.'!F208+hosszúi.közf.!F208+'út üzemelt.'!F208+közvilágítás!F208+zöldterület!F208+'város-község'!F208+könyvtár!F208+közművelődés!F208+gyermekjólét!F208+családtámogatás!F208+családseg.!F208+'Önkorm elsz.'!F208</f>
        <v>0</v>
      </c>
      <c r="G208" s="77">
        <f>igazgatás!G208+adók!G208+temető!G208+rendezvények!G208+'téli közf.'!G208+hosszúi.közf.!G208+'út üzemelt.'!G208+közvilágítás!G208+zöldterület!G208+'város-község'!G208+könyvtár!G208+közművelődés!G208+gyermekjólét!G208+családtámogatás!G208+családseg.!G208+'Önkorm elsz.'!G208</f>
        <v>0</v>
      </c>
      <c r="H208" s="77">
        <f>igazgatás!H208+adók!H208+temető!H208+rendezvények!H208+'téli közf.'!H208+hosszúi.közf.!H208+'út üzemelt.'!H208+közvilágítás!H208+zöldterület!H208+'város-község'!H208+könyvtár!H208+közművelődés!H208+gyermekjólét!H208+családtámogatás!H208+családseg.!H208+'Önkorm elsz.'!H208</f>
        <v>0</v>
      </c>
      <c r="I208" s="77">
        <f>igazgatás!I208+adók!I208+temető!I208+rendezvények!I208+'téli közf.'!I208+hosszúi.közf.!I208+'út üzemelt.'!I208+közvilágítás!I208+zöldterület!I208+'város-község'!I208+könyvtár!I208+közművelődés!I208+gyermekjólét!I208+családtámogatás!I208+családseg.!I208+'Önkorm elsz.'!I208</f>
        <v>0</v>
      </c>
      <c r="J208" s="153" t="str">
        <f t="shared" si="9"/>
        <v xml:space="preserve"> </v>
      </c>
      <c r="K208" s="77">
        <f>igazgatás!K208+adók!K208+temető!K208+rendezvények!K208+'téli közf.'!K208+hosszúi.közf.!K208+'út üzemelt.'!K208+közvilágítás!K208+zöldterület!K208+'város-község'!K208+könyvtár!K208+közművelődés!K208+gyermekjólét!K208+családtámogatás!K208+családseg.!K208+'Önkorm elsz.'!K208</f>
        <v>0</v>
      </c>
      <c r="L208" s="77">
        <f>igazgatás!L208+adók!L208+temető!L208+rendezvények!L208+'téli közf.'!L208+hosszúi.közf.!L208+'út üzemelt.'!L208+közvilágítás!L208+zöldterület!L208+'város-község'!L208+könyvtár!L208+közművelődés!L208+gyermekjólét!L208+családtámogatás!L208+családseg.!L208+'Önkorm elsz.'!L208</f>
        <v>0</v>
      </c>
      <c r="M208" s="77">
        <f>igazgatás!M208+adók!M208+temető!M208+rendezvények!M208+'téli közf.'!M208+hosszúi.közf.!M208+'út üzemelt.'!M208+közvilágítás!M208+zöldterület!M208+'város-község'!M208+könyvtár!M208+közművelődés!M208+gyermekjólét!M208+családtámogatás!M208+családseg.!M208+'Önkorm elsz.'!M208</f>
        <v>0</v>
      </c>
      <c r="N208" s="77">
        <f>igazgatás!N208+adók!N208+temető!N208+rendezvények!N208+'téli közf.'!N208+hosszúi.közf.!N208+'út üzemelt.'!N208+közvilágítás!N208+zöldterület!N208+'város-község'!N208+könyvtár!N208+közművelődés!N208+gyermekjólét!N208+családtámogatás!N208+családseg.!N208+'Önkorm elsz.'!N208</f>
        <v>0</v>
      </c>
      <c r="O208" s="153" t="str">
        <f t="shared" si="10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>
        <f>igazgatás!F209+adók!F209+temető!F209+rendezvények!F209+'téli közf.'!F209+hosszúi.közf.!F209+'út üzemelt.'!F209+közvilágítás!F209+zöldterület!F209+'város-község'!F209+könyvtár!F209+közművelődés!F209+gyermekjólét!F209+családtámogatás!F209+családseg.!F209+'Önkorm elsz.'!F209</f>
        <v>0</v>
      </c>
      <c r="G209" s="77">
        <f>igazgatás!G209+adók!G209+temető!G209+rendezvények!G209+'téli közf.'!G209+hosszúi.közf.!G209+'út üzemelt.'!G209+közvilágítás!G209+zöldterület!G209+'város-község'!G209+könyvtár!G209+közművelődés!G209+gyermekjólét!G209+családtámogatás!G209+családseg.!G209+'Önkorm elsz.'!G209</f>
        <v>0</v>
      </c>
      <c r="H209" s="77">
        <f>igazgatás!H209+adók!H209+temető!H209+rendezvények!H209+'téli közf.'!H209+hosszúi.közf.!H209+'út üzemelt.'!H209+közvilágítás!H209+zöldterület!H209+'város-község'!H209+könyvtár!H209+közművelődés!H209+gyermekjólét!H209+családtámogatás!H209+családseg.!H209+'Önkorm elsz.'!H209</f>
        <v>0</v>
      </c>
      <c r="I209" s="77">
        <f>igazgatás!I209+adók!I209+temető!I209+rendezvények!I209+'téli közf.'!I209+hosszúi.közf.!I209+'út üzemelt.'!I209+közvilágítás!I209+zöldterület!I209+'város-község'!I209+könyvtár!I209+közművelődés!I209+gyermekjólét!I209+családtámogatás!I209+családseg.!I209+'Önkorm elsz.'!I209</f>
        <v>0</v>
      </c>
      <c r="J209" s="153" t="str">
        <f t="shared" si="9"/>
        <v xml:space="preserve"> </v>
      </c>
      <c r="K209" s="77">
        <f>igazgatás!K209+adók!K209+temető!K209+rendezvények!K209+'téli közf.'!K209+hosszúi.közf.!K209+'út üzemelt.'!K209+közvilágítás!K209+zöldterület!K209+'város-község'!K209+könyvtár!K209+közművelődés!K209+gyermekjólét!K209+családtámogatás!K209+családseg.!K209+'Önkorm elsz.'!K209</f>
        <v>0</v>
      </c>
      <c r="L209" s="77">
        <f>igazgatás!L209+adók!L209+temető!L209+rendezvények!L209+'téli közf.'!L209+hosszúi.közf.!L209+'út üzemelt.'!L209+közvilágítás!L209+zöldterület!L209+'város-község'!L209+könyvtár!L209+közművelődés!L209+gyermekjólét!L209+családtámogatás!L209+családseg.!L209+'Önkorm elsz.'!L209</f>
        <v>0</v>
      </c>
      <c r="M209" s="77">
        <f>igazgatás!M209+adók!M209+temető!M209+rendezvények!M209+'téli közf.'!M209+hosszúi.közf.!M209+'út üzemelt.'!M209+közvilágítás!M209+zöldterület!M209+'város-község'!M209+könyvtár!M209+közművelődés!M209+gyermekjólét!M209+családtámogatás!M209+családseg.!M209+'Önkorm elsz.'!M209</f>
        <v>0</v>
      </c>
      <c r="N209" s="77">
        <f>igazgatás!N209+adók!N209+temető!N209+rendezvények!N209+'téli közf.'!N209+hosszúi.közf.!N209+'út üzemelt.'!N209+közvilágítás!N209+zöldterület!N209+'város-község'!N209+könyvtár!N209+közművelődés!N209+gyermekjólét!N209+családtámogatás!N209+családseg.!N209+'Önkorm elsz.'!N209</f>
        <v>0</v>
      </c>
      <c r="O209" s="153" t="str">
        <f t="shared" si="10"/>
        <v xml:space="preserve"> </v>
      </c>
    </row>
    <row r="210" spans="1:15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>
        <f>igazgatás!F210+adók!F210+temető!F210+rendezvények!F210+'téli közf.'!F210+hosszúi.közf.!F210+'út üzemelt.'!F210+közvilágítás!F210+zöldterület!F210+'város-község'!F210+könyvtár!F210+közművelődés!F210+gyermekjólét!F210+családtámogatás!F210+családseg.!F210+'Önkorm elsz.'!F210</f>
        <v>0</v>
      </c>
      <c r="G210" s="77">
        <f>igazgatás!G210+adók!G210+temető!G210+rendezvények!G210+'téli közf.'!G210+hosszúi.közf.!G210+'út üzemelt.'!G210+közvilágítás!G210+zöldterület!G210+'város-község'!G210+könyvtár!G210+közművelődés!G210+gyermekjólét!G210+családtámogatás!G210+családseg.!G210+'Önkorm elsz.'!G210</f>
        <v>220</v>
      </c>
      <c r="H210" s="77">
        <f>igazgatás!H210+adók!H210+temető!H210+rendezvények!H210+'téli közf.'!H210+hosszúi.közf.!H210+'út üzemelt.'!H210+közvilágítás!H210+zöldterület!H210+'város-község'!H210+könyvtár!H210+közművelődés!H210+gyermekjólét!H210+családtámogatás!H210+családseg.!H210+'Önkorm elsz.'!H210</f>
        <v>220</v>
      </c>
      <c r="I210" s="77">
        <f>igazgatás!I210+adók!I210+temető!I210+rendezvények!I210+'téli közf.'!I210+hosszúi.közf.!I210+'út üzemelt.'!I210+közvilágítás!I210+zöldterület!I210+'város-község'!I210+könyvtár!I210+közművelődés!I210+gyermekjólét!I210+családtámogatás!I210+családseg.!I210+'Önkorm elsz.'!I210</f>
        <v>220</v>
      </c>
      <c r="J210" s="153">
        <f t="shared" si="9"/>
        <v>1</v>
      </c>
      <c r="K210" s="77">
        <f>igazgatás!K210+adók!K210+temető!K210+rendezvények!K210+'téli közf.'!K210+hosszúi.közf.!K210+'út üzemelt.'!K210+közvilágítás!K210+zöldterület!K210+'város-község'!K210+könyvtár!K210+közművelődés!K210+gyermekjólét!K210+családtámogatás!K210+családseg.!K210+'Önkorm elsz.'!K210</f>
        <v>0</v>
      </c>
      <c r="L210" s="77">
        <f>igazgatás!L210+adók!L210+temető!L210+rendezvények!L210+'téli közf.'!L210+hosszúi.közf.!L210+'út üzemelt.'!L210+közvilágítás!L210+zöldterület!L210+'város-község'!L210+könyvtár!L210+közművelődés!L210+gyermekjólét!L210+családtámogatás!L210+családseg.!L210+'Önkorm elsz.'!L210</f>
        <v>0</v>
      </c>
      <c r="M210" s="77">
        <f>igazgatás!M210+adók!M210+temető!M210+rendezvények!M210+'téli közf.'!M210+hosszúi.közf.!M210+'út üzemelt.'!M210+közvilágítás!M210+zöldterület!M210+'város-község'!M210+könyvtár!M210+közművelődés!M210+gyermekjólét!M210+családtámogatás!M210+családseg.!M210+'Önkorm elsz.'!M210</f>
        <v>0</v>
      </c>
      <c r="N210" s="77">
        <f>igazgatás!N210+adók!N210+temető!N210+rendezvények!N210+'téli közf.'!N210+hosszúi.közf.!N210+'út üzemelt.'!N210+közvilágítás!N210+zöldterület!N210+'város-község'!N210+könyvtár!N210+közművelődés!N210+gyermekjólét!N210+családtámogatás!N210+családseg.!N210+'Önkorm elsz.'!N210</f>
        <v>0</v>
      </c>
      <c r="O210" s="153" t="str">
        <f t="shared" si="10"/>
        <v xml:space="preserve"> </v>
      </c>
    </row>
    <row r="211" spans="1:15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>
        <f>igazgatás!F211+adók!F211+temető!F211+rendezvények!F211+'téli közf.'!F211+hosszúi.közf.!F211+'út üzemelt.'!F211+közvilágítás!F211+zöldterület!F211+'város-község'!F211+könyvtár!F211+közművelődés!F211+gyermekjólét!F211+családtámogatás!F211+családseg.!F211+'Önkorm elsz.'!F211</f>
        <v>0</v>
      </c>
      <c r="G211" s="77">
        <f>igazgatás!G211+adók!G211+temető!G211+rendezvények!G211+'téli közf.'!G211+hosszúi.közf.!G211+'út üzemelt.'!G211+közvilágítás!G211+zöldterület!G211+'város-község'!G211+könyvtár!G211+közművelődés!G211+gyermekjólét!G211+családtámogatás!G211+családseg.!G211+'Önkorm elsz.'!G211</f>
        <v>220</v>
      </c>
      <c r="H211" s="77">
        <f>igazgatás!H211+adók!H211+temető!H211+rendezvények!H211+'téli közf.'!H211+hosszúi.közf.!H211+'út üzemelt.'!H211+közvilágítás!H211+zöldterület!H211+'város-község'!H211+könyvtár!H211+közművelődés!H211+gyermekjólét!H211+családtámogatás!H211+családseg.!H211+'Önkorm elsz.'!H211</f>
        <v>220</v>
      </c>
      <c r="I211" s="77">
        <f>igazgatás!I211+adók!I211+temető!I211+rendezvények!I211+'téli közf.'!I211+hosszúi.közf.!I211+'út üzemelt.'!I211+közvilágítás!I211+zöldterület!I211+'város-község'!I211+könyvtár!I211+közművelődés!I211+gyermekjólét!I211+családtámogatás!I211+családseg.!I211+'Önkorm elsz.'!I211</f>
        <v>220</v>
      </c>
      <c r="J211" s="153">
        <f t="shared" si="9"/>
        <v>1</v>
      </c>
      <c r="K211" s="77">
        <f>igazgatás!K211+adók!K211+temető!K211+rendezvények!K211+'téli közf.'!K211+hosszúi.közf.!K211+'út üzemelt.'!K211+közvilágítás!K211+zöldterület!K211+'város-község'!K211+könyvtár!K211+közművelődés!K211+gyermekjólét!K211+családtámogatás!K211+családseg.!K211+'Önkorm elsz.'!K211</f>
        <v>0</v>
      </c>
      <c r="L211" s="77">
        <f>igazgatás!L211+adók!L211+temető!L211+rendezvények!L211+'téli közf.'!L211+hosszúi.közf.!L211+'út üzemelt.'!L211+közvilágítás!L211+zöldterület!L211+'város-község'!L211+könyvtár!L211+közművelődés!L211+gyermekjólét!L211+családtámogatás!L211+családseg.!L211+'Önkorm elsz.'!L211</f>
        <v>0</v>
      </c>
      <c r="M211" s="77">
        <f>igazgatás!M211+adók!M211+temető!M211+rendezvények!M211+'téli közf.'!M211+hosszúi.közf.!M211+'út üzemelt.'!M211+közvilágítás!M211+zöldterület!M211+'város-község'!M211+könyvtár!M211+közművelődés!M211+gyermekjólét!M211+családtámogatás!M211+családseg.!M211+'Önkorm elsz.'!M211</f>
        <v>0</v>
      </c>
      <c r="N211" s="77">
        <f>igazgatás!N211+adók!N211+temető!N211+rendezvények!N211+'téli közf.'!N211+hosszúi.közf.!N211+'út üzemelt.'!N211+közvilágítás!N211+zöldterület!N211+'város-község'!N211+könyvtár!N211+közművelődés!N211+gyermekjólét!N211+családtámogatás!N211+családseg.!N211+'Önkorm elsz.'!N211</f>
        <v>0</v>
      </c>
      <c r="O211" s="153" t="str">
        <f t="shared" si="10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>
        <f>igazgatás!F212+adók!F212+temető!F212+rendezvények!F212+'téli közf.'!F212+hosszúi.közf.!F212+'út üzemelt.'!F212+közvilágítás!F212+zöldterület!F212+'város-község'!F212+könyvtár!F212+közművelődés!F212+gyermekjólét!F212+családtámogatás!F212+családseg.!F212+'Önkorm elsz.'!F212</f>
        <v>0</v>
      </c>
      <c r="G212" s="77">
        <f>igazgatás!G212+adók!G212+temető!G212+rendezvények!G212+'téli közf.'!G212+hosszúi.közf.!G212+'út üzemelt.'!G212+közvilágítás!G212+zöldterület!G212+'város-község'!G212+könyvtár!G212+közművelődés!G212+gyermekjólét!G212+családtámogatás!G212+családseg.!G212+'Önkorm elsz.'!G212</f>
        <v>0</v>
      </c>
      <c r="H212" s="77">
        <f>igazgatás!H212+adók!H212+temető!H212+rendezvények!H212+'téli közf.'!H212+hosszúi.közf.!H212+'út üzemelt.'!H212+közvilágítás!H212+zöldterület!H212+'város-község'!H212+könyvtár!H212+közművelődés!H212+gyermekjólét!H212+családtámogatás!H212+családseg.!H212+'Önkorm elsz.'!H212</f>
        <v>0</v>
      </c>
      <c r="I212" s="77">
        <f>igazgatás!I212+adók!I212+temető!I212+rendezvények!I212+'téli közf.'!I212+hosszúi.közf.!I212+'út üzemelt.'!I212+közvilágítás!I212+zöldterület!I212+'város-község'!I212+könyvtár!I212+közművelődés!I212+gyermekjólét!I212+családtámogatás!I212+családseg.!I212+'Önkorm elsz.'!I212</f>
        <v>0</v>
      </c>
      <c r="J212" s="153" t="str">
        <f t="shared" si="9"/>
        <v xml:space="preserve"> </v>
      </c>
      <c r="K212" s="77">
        <f>igazgatás!K212+adók!K212+temető!K212+rendezvények!K212+'téli közf.'!K212+hosszúi.közf.!K212+'út üzemelt.'!K212+közvilágítás!K212+zöldterület!K212+'város-község'!K212+könyvtár!K212+közművelődés!K212+gyermekjólét!K212+családtámogatás!K212+családseg.!K212+'Önkorm elsz.'!K212</f>
        <v>0</v>
      </c>
      <c r="L212" s="77">
        <f>igazgatás!L212+adók!L212+temető!L212+rendezvények!L212+'téli közf.'!L212+hosszúi.közf.!L212+'út üzemelt.'!L212+közvilágítás!L212+zöldterület!L212+'város-község'!L212+könyvtár!L212+közművelődés!L212+gyermekjólét!L212+családtámogatás!L212+családseg.!L212+'Önkorm elsz.'!L212</f>
        <v>0</v>
      </c>
      <c r="M212" s="77">
        <f>igazgatás!M212+adók!M212+temető!M212+rendezvények!M212+'téli közf.'!M212+hosszúi.közf.!M212+'út üzemelt.'!M212+közvilágítás!M212+zöldterület!M212+'város-község'!M212+könyvtár!M212+közművelődés!M212+gyermekjólét!M212+családtámogatás!M212+családseg.!M212+'Önkorm elsz.'!M212</f>
        <v>0</v>
      </c>
      <c r="N212" s="77">
        <f>igazgatás!N212+adók!N212+temető!N212+rendezvények!N212+'téli közf.'!N212+hosszúi.közf.!N212+'út üzemelt.'!N212+közvilágítás!N212+zöldterület!N212+'város-község'!N212+könyvtár!N212+közművelődés!N212+gyermekjólét!N212+családtámogatás!N212+családseg.!N212+'Önkorm elsz.'!N212</f>
        <v>0</v>
      </c>
      <c r="O212" s="153" t="str">
        <f t="shared" si="10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>
        <f>igazgatás!F213+adók!F213+temető!F213+rendezvények!F213+'téli közf.'!F213+hosszúi.közf.!F213+'út üzemelt.'!F213+közvilágítás!F213+zöldterület!F213+'város-község'!F213+könyvtár!F213+közművelődés!F213+gyermekjólét!F213+családtámogatás!F213+családseg.!F213+'Önkorm elsz.'!F213</f>
        <v>0</v>
      </c>
      <c r="G213" s="77">
        <f>igazgatás!G213+adók!G213+temető!G213+rendezvények!G213+'téli közf.'!G213+hosszúi.közf.!G213+'út üzemelt.'!G213+közvilágítás!G213+zöldterület!G213+'város-község'!G213+könyvtár!G213+közművelődés!G213+gyermekjólét!G213+családtámogatás!G213+családseg.!G213+'Önkorm elsz.'!G213</f>
        <v>0</v>
      </c>
      <c r="H213" s="77">
        <f>igazgatás!H213+adók!H213+temető!H213+rendezvények!H213+'téli közf.'!H213+hosszúi.közf.!H213+'út üzemelt.'!H213+közvilágítás!H213+zöldterület!H213+'város-község'!H213+könyvtár!H213+közművelődés!H213+gyermekjólét!H213+családtámogatás!H213+családseg.!H213+'Önkorm elsz.'!H213</f>
        <v>0</v>
      </c>
      <c r="I213" s="77">
        <f>igazgatás!I213+adók!I213+temető!I213+rendezvények!I213+'téli közf.'!I213+hosszúi.közf.!I213+'út üzemelt.'!I213+közvilágítás!I213+zöldterület!I213+'város-község'!I213+könyvtár!I213+közművelődés!I213+gyermekjólét!I213+családtámogatás!I213+családseg.!I213+'Önkorm elsz.'!I213</f>
        <v>0</v>
      </c>
      <c r="J213" s="153" t="str">
        <f t="shared" si="9"/>
        <v xml:space="preserve"> </v>
      </c>
      <c r="K213" s="77">
        <f>igazgatás!K213+adók!K213+temető!K213+rendezvények!K213+'téli közf.'!K213+hosszúi.közf.!K213+'út üzemelt.'!K213+közvilágítás!K213+zöldterület!K213+'város-község'!K213+könyvtár!K213+közművelődés!K213+gyermekjólét!K213+családtámogatás!K213+családseg.!K213+'Önkorm elsz.'!K213</f>
        <v>0</v>
      </c>
      <c r="L213" s="77">
        <f>igazgatás!L213+adók!L213+temető!L213+rendezvények!L213+'téli közf.'!L213+hosszúi.közf.!L213+'út üzemelt.'!L213+közvilágítás!L213+zöldterület!L213+'város-község'!L213+könyvtár!L213+közművelődés!L213+gyermekjólét!L213+családtámogatás!L213+családseg.!L213+'Önkorm elsz.'!L213</f>
        <v>0</v>
      </c>
      <c r="M213" s="77">
        <f>igazgatás!M213+adók!M213+temető!M213+rendezvények!M213+'téli közf.'!M213+hosszúi.közf.!M213+'út üzemelt.'!M213+közvilágítás!M213+zöldterület!M213+'város-község'!M213+könyvtár!M213+közművelődés!M213+gyermekjólét!M213+családtámogatás!M213+családseg.!M213+'Önkorm elsz.'!M213</f>
        <v>0</v>
      </c>
      <c r="N213" s="77">
        <f>igazgatás!N213+adók!N213+temető!N213+rendezvények!N213+'téli közf.'!N213+hosszúi.közf.!N213+'út üzemelt.'!N213+közvilágítás!N213+zöldterület!N213+'város-község'!N213+könyvtár!N213+közművelődés!N213+gyermekjólét!N213+családtámogatás!N213+családseg.!N213+'Önkorm elsz.'!N213</f>
        <v>0</v>
      </c>
      <c r="O213" s="153" t="str">
        <f t="shared" si="10"/>
        <v xml:space="preserve"> </v>
      </c>
    </row>
    <row r="214" spans="1:15" s="91" customFormat="1" ht="25.5" x14ac:dyDescent="0.25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igazgatás!F214+adók!F214+temető!F214+rendezvények!F214+'téli közf.'!F214+hosszúi.közf.!F214+'út üzemelt.'!F214+közvilágítás!F214+zöldterület!F214+'város-község'!F214+könyvtár!F214+közművelődés!F214+gyermekjólét!F214+családtámogatás!F214+családseg.!F214+'Önkorm elsz.'!F214</f>
        <v>1020</v>
      </c>
      <c r="G214" s="78">
        <f>igazgatás!G214+adók!G214+temető!G214+rendezvények!G214+'téli közf.'!G214+hosszúi.közf.!G214+'út üzemelt.'!G214+közvilágítás!G214+zöldterület!G214+'város-község'!G214+könyvtár!G214+közművelődés!G214+gyermekjólét!G214+családtámogatás!G214+családseg.!G214+'Önkorm elsz.'!G214</f>
        <v>0</v>
      </c>
      <c r="H214" s="78">
        <f>igazgatás!H214+adók!H214+temető!H214+rendezvények!H214+'téli közf.'!H214+hosszúi.közf.!H214+'út üzemelt.'!H214+közvilágítás!H214+zöldterület!H214+'város-község'!H214+könyvtár!H214+közművelődés!H214+gyermekjólét!H214+családtámogatás!H214+családseg.!H214+'Önkorm elsz.'!H214</f>
        <v>1020</v>
      </c>
      <c r="I214" s="78">
        <f>igazgatás!I214+adók!I214+temető!I214+rendezvények!I214+'téli közf.'!I214+hosszúi.közf.!I214+'út üzemelt.'!I214+közvilágítás!I214+zöldterület!I214+'város-község'!I214+könyvtár!I214+közművelődés!I214+gyermekjólét!I214+családtámogatás!I214+családseg.!I214+'Önkorm elsz.'!I214</f>
        <v>414</v>
      </c>
      <c r="J214" s="170">
        <f t="shared" si="9"/>
        <v>0.40588235294117647</v>
      </c>
      <c r="K214" s="78">
        <f>igazgatás!K214+adók!K214+temető!K214+rendezvények!K214+'téli közf.'!K214+hosszúi.közf.!K214+'út üzemelt.'!K214+közvilágítás!K214+zöldterület!K214+'város-község'!K214+könyvtár!K214+közművelődés!K214+gyermekjólét!K214+családtámogatás!K214+családseg.!K214+'Önkorm elsz.'!K214</f>
        <v>460</v>
      </c>
      <c r="L214" s="78">
        <f>igazgatás!L214+adók!L214+temető!L214+rendezvények!L214+'téli közf.'!L214+hosszúi.közf.!L214+'út üzemelt.'!L214+közvilágítás!L214+zöldterület!L214+'város-község'!L214+könyvtár!L214+közművelődés!L214+gyermekjólét!L214+családtámogatás!L214+családseg.!L214+'Önkorm elsz.'!L214</f>
        <v>0</v>
      </c>
      <c r="M214" s="78">
        <f>igazgatás!M214+adók!M214+temető!M214+rendezvények!M214+'téli közf.'!M214+hosszúi.közf.!M214+'út üzemelt.'!M214+közvilágítás!M214+zöldterület!M214+'város-község'!M214+könyvtár!M214+közművelődés!M214+gyermekjólét!M214+családtámogatás!M214+családseg.!M214+'Önkorm elsz.'!M214</f>
        <v>460</v>
      </c>
      <c r="N214" s="78">
        <f>igazgatás!N214+adók!N214+temető!N214+rendezvények!N214+'téli közf.'!N214+hosszúi.közf.!N214+'út üzemelt.'!N214+közvilágítás!N214+zöldterület!N214+'város-község'!N214+könyvtár!N214+közművelődés!N214+gyermekjólét!N214+családtámogatás!N214+családseg.!N214+'Önkorm elsz.'!N214</f>
        <v>62</v>
      </c>
      <c r="O214" s="170">
        <f t="shared" si="10"/>
        <v>0.13478260869565217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>
        <f>igazgatás!F215+adók!F215+temető!F215+rendezvények!F215+'téli közf.'!F215+hosszúi.közf.!F215+'út üzemelt.'!F215+közvilágítás!F215+zöldterület!F215+'város-község'!F215+könyvtár!F215+közművelődés!F215+gyermekjólét!F215+családtámogatás!F215+családseg.!F215+'Önkorm elsz.'!F215</f>
        <v>0</v>
      </c>
      <c r="G215" s="77">
        <f>igazgatás!G215+adók!G215+temető!G215+rendezvények!G215+'téli közf.'!G215+hosszúi.közf.!G215+'út üzemelt.'!G215+közvilágítás!G215+zöldterület!G215+'város-község'!G215+könyvtár!G215+közművelődés!G215+gyermekjólét!G215+családtámogatás!G215+családseg.!G215+'Önkorm elsz.'!G215</f>
        <v>0</v>
      </c>
      <c r="H215" s="77">
        <f>igazgatás!H215+adók!H215+temető!H215+rendezvények!H215+'téli közf.'!H215+hosszúi.közf.!H215+'út üzemelt.'!H215+közvilágítás!H215+zöldterület!H215+'város-község'!H215+könyvtár!H215+közművelődés!H215+gyermekjólét!H215+családtámogatás!H215+családseg.!H215+'Önkorm elsz.'!H215</f>
        <v>0</v>
      </c>
      <c r="I215" s="77">
        <f>igazgatás!I215+adók!I215+temető!I215+rendezvények!I215+'téli közf.'!I215+hosszúi.közf.!I215+'út üzemelt.'!I215+közvilágítás!I215+zöldterület!I215+'város-község'!I215+könyvtár!I215+közművelődés!I215+gyermekjólét!I215+családtámogatás!I215+családseg.!I215+'Önkorm elsz.'!I215</f>
        <v>0</v>
      </c>
      <c r="J215" s="153" t="str">
        <f t="shared" si="9"/>
        <v xml:space="preserve"> </v>
      </c>
      <c r="K215" s="77">
        <f>igazgatás!K215+adók!K215+temető!K215+rendezvények!K215+'téli közf.'!K215+hosszúi.közf.!K215+'út üzemelt.'!K215+közvilágítás!K215+zöldterület!K215+'város-község'!K215+könyvtár!K215+közművelődés!K215+gyermekjólét!K215+családtámogatás!K215+családseg.!K215+'Önkorm elsz.'!K215</f>
        <v>0</v>
      </c>
      <c r="L215" s="77">
        <f>igazgatás!L215+adók!L215+temető!L215+rendezvények!L215+'téli közf.'!L215+hosszúi.közf.!L215+'út üzemelt.'!L215+közvilágítás!L215+zöldterület!L215+'város-község'!L215+könyvtár!L215+közművelődés!L215+gyermekjólét!L215+családtámogatás!L215+családseg.!L215+'Önkorm elsz.'!L215</f>
        <v>0</v>
      </c>
      <c r="M215" s="77">
        <f>igazgatás!M215+adók!M215+temető!M215+rendezvények!M215+'téli közf.'!M215+hosszúi.közf.!M215+'út üzemelt.'!M215+közvilágítás!M215+zöldterület!M215+'város-község'!M215+könyvtár!M215+közművelődés!M215+gyermekjólét!M215+családtámogatás!M215+családseg.!M215+'Önkorm elsz.'!M215</f>
        <v>0</v>
      </c>
      <c r="N215" s="77">
        <f>igazgatás!N215+adók!N215+temető!N215+rendezvények!N215+'téli közf.'!N215+hosszúi.közf.!N215+'út üzemelt.'!N215+közvilágítás!N215+zöldterület!N215+'város-község'!N215+könyvtár!N215+közművelődés!N215+gyermekjólét!N215+családtámogatás!N215+családseg.!N215+'Önkorm elsz.'!N215</f>
        <v>0</v>
      </c>
      <c r="O215" s="153" t="str">
        <f t="shared" si="10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>
        <f>igazgatás!F216+adók!F216+temető!F216+rendezvények!F216+'téli közf.'!F216+hosszúi.közf.!F216+'út üzemelt.'!F216+közvilágítás!F216+zöldterület!F216+'város-község'!F216+könyvtár!F216+közművelődés!F216+gyermekjólét!F216+családtámogatás!F216+családseg.!F216+'Önkorm elsz.'!F216</f>
        <v>0</v>
      </c>
      <c r="G216" s="77">
        <f>igazgatás!G216+adók!G216+temető!G216+rendezvények!G216+'téli közf.'!G216+hosszúi.közf.!G216+'út üzemelt.'!G216+közvilágítás!G216+zöldterület!G216+'város-község'!G216+könyvtár!G216+közművelődés!G216+gyermekjólét!G216+családtámogatás!G216+családseg.!G216+'Önkorm elsz.'!G216</f>
        <v>0</v>
      </c>
      <c r="H216" s="77">
        <f>igazgatás!H216+adók!H216+temető!H216+rendezvények!H216+'téli közf.'!H216+hosszúi.közf.!H216+'út üzemelt.'!H216+közvilágítás!H216+zöldterület!H216+'város-község'!H216+könyvtár!H216+közművelődés!H216+gyermekjólét!H216+családtámogatás!H216+családseg.!H216+'Önkorm elsz.'!H216</f>
        <v>0</v>
      </c>
      <c r="I216" s="77">
        <f>igazgatás!I216+adók!I216+temető!I216+rendezvények!I216+'téli közf.'!I216+hosszúi.közf.!I216+'út üzemelt.'!I216+közvilágítás!I216+zöldterület!I216+'város-község'!I216+könyvtár!I216+közművelődés!I216+gyermekjólét!I216+családtámogatás!I216+családseg.!I216+'Önkorm elsz.'!I216</f>
        <v>0</v>
      </c>
      <c r="J216" s="153" t="str">
        <f t="shared" si="9"/>
        <v xml:space="preserve"> </v>
      </c>
      <c r="K216" s="77">
        <f>igazgatás!K216+adók!K216+temető!K216+rendezvények!K216+'téli közf.'!K216+hosszúi.közf.!K216+'út üzemelt.'!K216+közvilágítás!K216+zöldterület!K216+'város-község'!K216+könyvtár!K216+közművelődés!K216+gyermekjólét!K216+családtámogatás!K216+családseg.!K216+'Önkorm elsz.'!K216</f>
        <v>0</v>
      </c>
      <c r="L216" s="77">
        <f>igazgatás!L216+adók!L216+temető!L216+rendezvények!L216+'téli közf.'!L216+hosszúi.közf.!L216+'út üzemelt.'!L216+közvilágítás!L216+zöldterület!L216+'város-község'!L216+könyvtár!L216+közművelődés!L216+gyermekjólét!L216+családtámogatás!L216+családseg.!L216+'Önkorm elsz.'!L216</f>
        <v>0</v>
      </c>
      <c r="M216" s="77">
        <f>igazgatás!M216+adók!M216+temető!M216+rendezvények!M216+'téli közf.'!M216+hosszúi.közf.!M216+'út üzemelt.'!M216+közvilágítás!M216+zöldterület!M216+'város-község'!M216+könyvtár!M216+közművelődés!M216+gyermekjólét!M216+családtámogatás!M216+családseg.!M216+'Önkorm elsz.'!M216</f>
        <v>0</v>
      </c>
      <c r="N216" s="77">
        <f>igazgatás!N216+adók!N216+temető!N216+rendezvények!N216+'téli közf.'!N216+hosszúi.közf.!N216+'út üzemelt.'!N216+közvilágítás!N216+zöldterület!N216+'város-község'!N216+könyvtár!N216+közművelődés!N216+gyermekjólét!N216+családtámogatás!N216+családseg.!N216+'Önkorm elsz.'!N216</f>
        <v>0</v>
      </c>
      <c r="O216" s="153" t="str">
        <f t="shared" si="10"/>
        <v xml:space="preserve"> </v>
      </c>
    </row>
    <row r="217" spans="1:15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>
        <f>igazgatás!F217+adók!F217+temető!F217+rendezvények!F217+'téli közf.'!F217+hosszúi.közf.!F217+'út üzemelt.'!F217+közvilágítás!F217+zöldterület!F217+'város-község'!F217+könyvtár!F217+közművelődés!F217+gyermekjólét!F217+családtámogatás!F217+családseg.!F217+'Önkorm elsz.'!F217</f>
        <v>614</v>
      </c>
      <c r="G217" s="77">
        <f>igazgatás!G217+adók!G217+temető!G217+rendezvények!G217+'téli közf.'!G217+hosszúi.közf.!G217+'út üzemelt.'!G217+közvilágítás!G217+zöldterület!G217+'város-község'!G217+könyvtár!G217+közművelődés!G217+gyermekjólét!G217+családtámogatás!G217+családseg.!G217+'Önkorm elsz.'!G217</f>
        <v>0</v>
      </c>
      <c r="H217" s="77">
        <f>igazgatás!H217+adók!H217+temető!H217+rendezvények!H217+'téli közf.'!H217+hosszúi.közf.!H217+'út üzemelt.'!H217+közvilágítás!H217+zöldterület!H217+'város-község'!H217+könyvtár!H217+közművelődés!H217+gyermekjólét!H217+családtámogatás!H217+családseg.!H217+'Önkorm elsz.'!H217</f>
        <v>614</v>
      </c>
      <c r="I217" s="77">
        <f>igazgatás!I217+adók!I217+temető!I217+rendezvények!I217+'téli közf.'!I217+hosszúi.közf.!I217+'út üzemelt.'!I217+közvilágítás!I217+zöldterület!I217+'város-község'!I217+könyvtár!I217+közművelődés!I217+gyermekjólét!I217+családtámogatás!I217+családseg.!I217+'Önkorm elsz.'!I217</f>
        <v>614</v>
      </c>
      <c r="J217" s="153">
        <f t="shared" si="9"/>
        <v>1</v>
      </c>
      <c r="K217" s="77">
        <f>igazgatás!K217+adók!K217+temető!K217+rendezvények!K217+'téli közf.'!K217+hosszúi.közf.!K217+'út üzemelt.'!K217+közvilágítás!K217+zöldterület!K217+'város-község'!K217+könyvtár!K217+közművelődés!K217+gyermekjólét!K217+családtámogatás!K217+családseg.!K217+'Önkorm elsz.'!K217</f>
        <v>0</v>
      </c>
      <c r="L217" s="77">
        <f>igazgatás!L217+adók!L217+temető!L217+rendezvények!L217+'téli közf.'!L217+hosszúi.közf.!L217+'út üzemelt.'!L217+közvilágítás!L217+zöldterület!L217+'város-község'!L217+könyvtár!L217+közművelődés!L217+gyermekjólét!L217+családtámogatás!L217+családseg.!L217+'Önkorm elsz.'!L217</f>
        <v>0</v>
      </c>
      <c r="M217" s="77">
        <f>igazgatás!M217+adók!M217+temető!M217+rendezvények!M217+'téli közf.'!M217+hosszúi.közf.!M217+'út üzemelt.'!M217+közvilágítás!M217+zöldterület!M217+'város-község'!M217+könyvtár!M217+közművelődés!M217+gyermekjólét!M217+családtámogatás!M217+családseg.!M217+'Önkorm elsz.'!M217</f>
        <v>0</v>
      </c>
      <c r="N217" s="77">
        <f>igazgatás!N217+adók!N217+temető!N217+rendezvények!N217+'téli közf.'!N217+hosszúi.közf.!N217+'út üzemelt.'!N217+közvilágítás!N217+zöldterület!N217+'város-község'!N217+könyvtár!N217+közművelődés!N217+gyermekjólét!N217+családtámogatás!N217+családseg.!N217+'Önkorm elsz.'!N217</f>
        <v>0</v>
      </c>
      <c r="O217" s="153" t="str">
        <f t="shared" si="10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>
        <f>igazgatás!F218+adók!F218+temető!F218+rendezvények!F218+'téli közf.'!F218+hosszúi.közf.!F218+'út üzemelt.'!F218+közvilágítás!F218+zöldterület!F218+'város-község'!F218+könyvtár!F218+közművelődés!F218+gyermekjólét!F218+családtámogatás!F218+családseg.!F218+'Önkorm elsz.'!F218</f>
        <v>0</v>
      </c>
      <c r="G218" s="77">
        <f>igazgatás!G218+adók!G218+temető!G218+rendezvények!G218+'téli közf.'!G218+hosszúi.közf.!G218+'út üzemelt.'!G218+közvilágítás!G218+zöldterület!G218+'város-község'!G218+könyvtár!G218+közművelődés!G218+gyermekjólét!G218+családtámogatás!G218+családseg.!G218+'Önkorm elsz.'!G218</f>
        <v>0</v>
      </c>
      <c r="H218" s="77">
        <f>igazgatás!H218+adók!H218+temető!H218+rendezvények!H218+'téli közf.'!H218+hosszúi.közf.!H218+'út üzemelt.'!H218+közvilágítás!H218+zöldterület!H218+'város-község'!H218+könyvtár!H218+közművelődés!H218+gyermekjólét!H218+családtámogatás!H218+családseg.!H218+'Önkorm elsz.'!H218</f>
        <v>0</v>
      </c>
      <c r="I218" s="77">
        <f>igazgatás!I218+adók!I218+temető!I218+rendezvények!I218+'téli közf.'!I218+hosszúi.közf.!I218+'út üzemelt.'!I218+közvilágítás!I218+zöldterület!I218+'város-község'!I218+könyvtár!I218+közművelődés!I218+gyermekjólét!I218+családtámogatás!I218+családseg.!I218+'Önkorm elsz.'!I218</f>
        <v>0</v>
      </c>
      <c r="J218" s="153" t="str">
        <f t="shared" si="9"/>
        <v xml:space="preserve"> </v>
      </c>
      <c r="K218" s="77">
        <f>igazgatás!K218+adók!K218+temető!K218+rendezvények!K218+'téli közf.'!K218+hosszúi.közf.!K218+'út üzemelt.'!K218+közvilágítás!K218+zöldterület!K218+'város-község'!K218+könyvtár!K218+közművelődés!K218+gyermekjólét!K218+családtámogatás!K218+családseg.!K218+'Önkorm elsz.'!K218</f>
        <v>0</v>
      </c>
      <c r="L218" s="77">
        <f>igazgatás!L218+adók!L218+temető!L218+rendezvények!L218+'téli közf.'!L218+hosszúi.közf.!L218+'út üzemelt.'!L218+közvilágítás!L218+zöldterület!L218+'város-község'!L218+könyvtár!L218+közművelődés!L218+gyermekjólét!L218+családtámogatás!L218+családseg.!L218+'Önkorm elsz.'!L218</f>
        <v>0</v>
      </c>
      <c r="M218" s="77">
        <f>igazgatás!M218+adók!M218+temető!M218+rendezvények!M218+'téli közf.'!M218+hosszúi.közf.!M218+'út üzemelt.'!M218+közvilágítás!M218+zöldterület!M218+'város-község'!M218+könyvtár!M218+közművelődés!M218+gyermekjólét!M218+családtámogatás!M218+családseg.!M218+'Önkorm elsz.'!M218</f>
        <v>0</v>
      </c>
      <c r="N218" s="77">
        <f>igazgatás!N218+adók!N218+temető!N218+rendezvények!N218+'téli közf.'!N218+hosszúi.közf.!N218+'út üzemelt.'!N218+közvilágítás!N218+zöldterület!N218+'város-község'!N218+könyvtár!N218+közművelődés!N218+gyermekjólét!N218+családtámogatás!N218+családseg.!N218+'Önkorm elsz.'!N218</f>
        <v>0</v>
      </c>
      <c r="O218" s="153" t="str">
        <f t="shared" si="10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>
        <f>igazgatás!F219+adók!F219+temető!F219+rendezvények!F219+'téli közf.'!F219+hosszúi.közf.!F219+'út üzemelt.'!F219+közvilágítás!F219+zöldterület!F219+'város-község'!F219+könyvtár!F219+közművelődés!F219+gyermekjólét!F219+családtámogatás!F219+családseg.!F219+'Önkorm elsz.'!F219</f>
        <v>0</v>
      </c>
      <c r="G219" s="77">
        <f>igazgatás!G219+adók!G219+temető!G219+rendezvények!G219+'téli közf.'!G219+hosszúi.közf.!G219+'út üzemelt.'!G219+közvilágítás!G219+zöldterület!G219+'város-község'!G219+könyvtár!G219+közművelődés!G219+gyermekjólét!G219+családtámogatás!G219+családseg.!G219+'Önkorm elsz.'!G219</f>
        <v>0</v>
      </c>
      <c r="H219" s="77">
        <f>igazgatás!H219+adók!H219+temető!H219+rendezvények!H219+'téli közf.'!H219+hosszúi.közf.!H219+'út üzemelt.'!H219+közvilágítás!H219+zöldterület!H219+'város-község'!H219+könyvtár!H219+közművelődés!H219+gyermekjólét!H219+családtámogatás!H219+családseg.!H219+'Önkorm elsz.'!H219</f>
        <v>0</v>
      </c>
      <c r="I219" s="77">
        <f>igazgatás!I219+adók!I219+temető!I219+rendezvények!I219+'téli közf.'!I219+hosszúi.közf.!I219+'út üzemelt.'!I219+közvilágítás!I219+zöldterület!I219+'város-község'!I219+könyvtár!I219+közművelődés!I219+gyermekjólét!I219+családtámogatás!I219+családseg.!I219+'Önkorm elsz.'!I219</f>
        <v>0</v>
      </c>
      <c r="J219" s="153" t="str">
        <f t="shared" si="9"/>
        <v xml:space="preserve"> </v>
      </c>
      <c r="K219" s="77">
        <f>igazgatás!K219+adók!K219+temető!K219+rendezvények!K219+'téli közf.'!K219+hosszúi.közf.!K219+'út üzemelt.'!K219+közvilágítás!K219+zöldterület!K219+'város-község'!K219+könyvtár!K219+közművelődés!K219+gyermekjólét!K219+családtámogatás!K219+családseg.!K219+'Önkorm elsz.'!K219</f>
        <v>0</v>
      </c>
      <c r="L219" s="77">
        <f>igazgatás!L219+adók!L219+temető!L219+rendezvények!L219+'téli közf.'!L219+hosszúi.közf.!L219+'út üzemelt.'!L219+közvilágítás!L219+zöldterület!L219+'város-község'!L219+könyvtár!L219+közművelődés!L219+gyermekjólét!L219+családtámogatás!L219+családseg.!L219+'Önkorm elsz.'!L219</f>
        <v>0</v>
      </c>
      <c r="M219" s="77">
        <f>igazgatás!M219+adók!M219+temető!M219+rendezvények!M219+'téli közf.'!M219+hosszúi.közf.!M219+'út üzemelt.'!M219+közvilágítás!M219+zöldterület!M219+'város-község'!M219+könyvtár!M219+közművelődés!M219+gyermekjólét!M219+családtámogatás!M219+családseg.!M219+'Önkorm elsz.'!M219</f>
        <v>0</v>
      </c>
      <c r="N219" s="77">
        <f>igazgatás!N219+adók!N219+temető!N219+rendezvények!N219+'téli közf.'!N219+hosszúi.közf.!N219+'út üzemelt.'!N219+közvilágítás!N219+zöldterület!N219+'város-község'!N219+könyvtár!N219+közművelődés!N219+gyermekjólét!N219+családtámogatás!N219+családseg.!N219+'Önkorm elsz.'!N219</f>
        <v>0</v>
      </c>
      <c r="O219" s="153" t="str">
        <f t="shared" si="10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>
        <f>igazgatás!F220+adók!F220+temető!F220+rendezvények!F220+'téli közf.'!F220+hosszúi.közf.!F220+'út üzemelt.'!F220+közvilágítás!F220+zöldterület!F220+'város-község'!F220+könyvtár!F220+közművelődés!F220+gyermekjólét!F220+családtámogatás!F220+családseg.!F220+'Önkorm elsz.'!F220</f>
        <v>0</v>
      </c>
      <c r="G220" s="77">
        <f>igazgatás!G220+adók!G220+temető!G220+rendezvények!G220+'téli közf.'!G220+hosszúi.közf.!G220+'út üzemelt.'!G220+közvilágítás!G220+zöldterület!G220+'város-község'!G220+könyvtár!G220+közművelődés!G220+gyermekjólét!G220+családtámogatás!G220+családseg.!G220+'Önkorm elsz.'!G220</f>
        <v>0</v>
      </c>
      <c r="H220" s="77">
        <f>igazgatás!H220+adók!H220+temető!H220+rendezvények!H220+'téli közf.'!H220+hosszúi.közf.!H220+'út üzemelt.'!H220+közvilágítás!H220+zöldterület!H220+'város-község'!H220+könyvtár!H220+közművelődés!H220+gyermekjólét!H220+családtámogatás!H220+családseg.!H220+'Önkorm elsz.'!H220</f>
        <v>0</v>
      </c>
      <c r="I220" s="77">
        <f>igazgatás!I220+adók!I220+temető!I220+rendezvények!I220+'téli közf.'!I220+hosszúi.közf.!I220+'út üzemelt.'!I220+közvilágítás!I220+zöldterület!I220+'város-község'!I220+könyvtár!I220+közművelődés!I220+gyermekjólét!I220+családtámogatás!I220+családseg.!I220+'Önkorm elsz.'!I220</f>
        <v>0</v>
      </c>
      <c r="J220" s="153" t="str">
        <f t="shared" si="9"/>
        <v xml:space="preserve"> </v>
      </c>
      <c r="K220" s="77">
        <f>igazgatás!K220+adók!K220+temető!K220+rendezvények!K220+'téli közf.'!K220+hosszúi.közf.!K220+'út üzemelt.'!K220+közvilágítás!K220+zöldterület!K220+'város-község'!K220+könyvtár!K220+közművelődés!K220+gyermekjólét!K220+családtámogatás!K220+családseg.!K220+'Önkorm elsz.'!K220</f>
        <v>0</v>
      </c>
      <c r="L220" s="77">
        <f>igazgatás!L220+adók!L220+temető!L220+rendezvények!L220+'téli közf.'!L220+hosszúi.közf.!L220+'út üzemelt.'!L220+közvilágítás!L220+zöldterület!L220+'város-község'!L220+könyvtár!L220+közművelődés!L220+gyermekjólét!L220+családtámogatás!L220+családseg.!L220+'Önkorm elsz.'!L220</f>
        <v>0</v>
      </c>
      <c r="M220" s="77">
        <f>igazgatás!M220+adók!M220+temető!M220+rendezvények!M220+'téli közf.'!M220+hosszúi.közf.!M220+'út üzemelt.'!M220+közvilágítás!M220+zöldterület!M220+'város-község'!M220+könyvtár!M220+közművelődés!M220+gyermekjólét!M220+családtámogatás!M220+családseg.!M220+'Önkorm elsz.'!M220</f>
        <v>0</v>
      </c>
      <c r="N220" s="77">
        <f>igazgatás!N220+adók!N220+temető!N220+rendezvények!N220+'téli közf.'!N220+hosszúi.közf.!N220+'út üzemelt.'!N220+közvilágítás!N220+zöldterület!N220+'város-község'!N220+könyvtár!N220+közművelődés!N220+gyermekjólét!N220+családtámogatás!N220+családseg.!N220+'Önkorm elsz.'!N220</f>
        <v>0</v>
      </c>
      <c r="O220" s="153" t="str">
        <f t="shared" si="10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>
        <f>igazgatás!F221+adók!F221+temető!F221+rendezvények!F221+'téli közf.'!F221+hosszúi.közf.!F221+'út üzemelt.'!F221+közvilágítás!F221+zöldterület!F221+'város-község'!F221+könyvtár!F221+közművelődés!F221+gyermekjólét!F221+családtámogatás!F221+családseg.!F221+'Önkorm elsz.'!F221</f>
        <v>0</v>
      </c>
      <c r="G221" s="77">
        <f>igazgatás!G221+adók!G221+temető!G221+rendezvények!G221+'téli közf.'!G221+hosszúi.közf.!G221+'út üzemelt.'!G221+közvilágítás!G221+zöldterület!G221+'város-község'!G221+könyvtár!G221+közművelődés!G221+gyermekjólét!G221+családtámogatás!G221+családseg.!G221+'Önkorm elsz.'!G221</f>
        <v>0</v>
      </c>
      <c r="H221" s="77">
        <f>igazgatás!H221+adók!H221+temető!H221+rendezvények!H221+'téli közf.'!H221+hosszúi.közf.!H221+'út üzemelt.'!H221+közvilágítás!H221+zöldterület!H221+'város-község'!H221+könyvtár!H221+közművelődés!H221+gyermekjólét!H221+családtámogatás!H221+családseg.!H221+'Önkorm elsz.'!H221</f>
        <v>0</v>
      </c>
      <c r="I221" s="77">
        <f>igazgatás!I221+adók!I221+temető!I221+rendezvények!I221+'téli közf.'!I221+hosszúi.közf.!I221+'út üzemelt.'!I221+közvilágítás!I221+zöldterület!I221+'város-község'!I221+könyvtár!I221+közművelődés!I221+gyermekjólét!I221+családtámogatás!I221+családseg.!I221+'Önkorm elsz.'!I221</f>
        <v>0</v>
      </c>
      <c r="J221" s="153" t="str">
        <f t="shared" si="9"/>
        <v xml:space="preserve"> </v>
      </c>
      <c r="K221" s="77">
        <f>igazgatás!K221+adók!K221+temető!K221+rendezvények!K221+'téli közf.'!K221+hosszúi.közf.!K221+'út üzemelt.'!K221+közvilágítás!K221+zöldterület!K221+'város-község'!K221+könyvtár!K221+közművelődés!K221+gyermekjólét!K221+családtámogatás!K221+családseg.!K221+'Önkorm elsz.'!K221</f>
        <v>0</v>
      </c>
      <c r="L221" s="77">
        <f>igazgatás!L221+adók!L221+temető!L221+rendezvények!L221+'téli közf.'!L221+hosszúi.közf.!L221+'út üzemelt.'!L221+közvilágítás!L221+zöldterület!L221+'város-község'!L221+könyvtár!L221+közművelődés!L221+gyermekjólét!L221+családtámogatás!L221+családseg.!L221+'Önkorm elsz.'!L221</f>
        <v>0</v>
      </c>
      <c r="M221" s="77">
        <f>igazgatás!M221+adók!M221+temető!M221+rendezvények!M221+'téli közf.'!M221+hosszúi.közf.!M221+'út üzemelt.'!M221+közvilágítás!M221+zöldterület!M221+'város-község'!M221+könyvtár!M221+közművelődés!M221+gyermekjólét!M221+családtámogatás!M221+családseg.!M221+'Önkorm elsz.'!M221</f>
        <v>0</v>
      </c>
      <c r="N221" s="77">
        <f>igazgatás!N221+adók!N221+temető!N221+rendezvények!N221+'téli közf.'!N221+hosszúi.közf.!N221+'út üzemelt.'!N221+közvilágítás!N221+zöldterület!N221+'város-község'!N221+könyvtár!N221+közművelődés!N221+gyermekjólét!N221+családtámogatás!N221+családseg.!N221+'Önkorm elsz.'!N221</f>
        <v>0</v>
      </c>
      <c r="O221" s="153" t="str">
        <f t="shared" si="10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>
        <f>igazgatás!F222+adók!F222+temető!F222+rendezvények!F222+'téli közf.'!F222+hosszúi.közf.!F222+'út üzemelt.'!F222+közvilágítás!F222+zöldterület!F222+'város-község'!F222+könyvtár!F222+közművelődés!F222+gyermekjólét!F222+családtámogatás!F222+családseg.!F222+'Önkorm elsz.'!F222</f>
        <v>0</v>
      </c>
      <c r="G222" s="77">
        <f>igazgatás!G222+adók!G222+temető!G222+rendezvények!G222+'téli közf.'!G222+hosszúi.közf.!G222+'út üzemelt.'!G222+közvilágítás!G222+zöldterület!G222+'város-község'!G222+könyvtár!G222+közművelődés!G222+gyermekjólét!G222+családtámogatás!G222+családseg.!G222+'Önkorm elsz.'!G222</f>
        <v>0</v>
      </c>
      <c r="H222" s="77">
        <f>igazgatás!H222+adók!H222+temető!H222+rendezvények!H222+'téli közf.'!H222+hosszúi.közf.!H222+'út üzemelt.'!H222+közvilágítás!H222+zöldterület!H222+'város-község'!H222+könyvtár!H222+közművelődés!H222+gyermekjólét!H222+családtámogatás!H222+családseg.!H222+'Önkorm elsz.'!H222</f>
        <v>0</v>
      </c>
      <c r="I222" s="77">
        <f>igazgatás!I222+adók!I222+temető!I222+rendezvények!I222+'téli közf.'!I222+hosszúi.közf.!I222+'út üzemelt.'!I222+közvilágítás!I222+zöldterület!I222+'város-község'!I222+könyvtár!I222+közművelődés!I222+gyermekjólét!I222+családtámogatás!I222+családseg.!I222+'Önkorm elsz.'!I222</f>
        <v>0</v>
      </c>
      <c r="J222" s="153" t="str">
        <f t="shared" si="9"/>
        <v xml:space="preserve"> </v>
      </c>
      <c r="K222" s="77">
        <f>igazgatás!K222+adók!K222+temető!K222+rendezvények!K222+'téli közf.'!K222+hosszúi.közf.!K222+'út üzemelt.'!K222+közvilágítás!K222+zöldterület!K222+'város-község'!K222+könyvtár!K222+közművelődés!K222+gyermekjólét!K222+családtámogatás!K222+családseg.!K222+'Önkorm elsz.'!K222</f>
        <v>0</v>
      </c>
      <c r="L222" s="77">
        <f>igazgatás!L222+adók!L222+temető!L222+rendezvények!L222+'téli közf.'!L222+hosszúi.közf.!L222+'út üzemelt.'!L222+közvilágítás!L222+zöldterület!L222+'város-község'!L222+könyvtár!L222+közművelődés!L222+gyermekjólét!L222+családtámogatás!L222+családseg.!L222+'Önkorm elsz.'!L222</f>
        <v>0</v>
      </c>
      <c r="M222" s="77">
        <f>igazgatás!M222+adók!M222+temető!M222+rendezvények!M222+'téli közf.'!M222+hosszúi.közf.!M222+'út üzemelt.'!M222+közvilágítás!M222+zöldterület!M222+'város-község'!M222+könyvtár!M222+közművelődés!M222+gyermekjólét!M222+családtámogatás!M222+családseg.!M222+'Önkorm elsz.'!M222</f>
        <v>0</v>
      </c>
      <c r="N222" s="77">
        <f>igazgatás!N222+adók!N222+temető!N222+rendezvények!N222+'téli közf.'!N222+hosszúi.közf.!N222+'út üzemelt.'!N222+közvilágítás!N222+zöldterület!N222+'város-község'!N222+könyvtár!N222+közművelődés!N222+gyermekjólét!N222+családtámogatás!N222+családseg.!N222+'Önkorm elsz.'!N222</f>
        <v>0</v>
      </c>
      <c r="O222" s="153" t="str">
        <f t="shared" si="10"/>
        <v xml:space="preserve"> </v>
      </c>
    </row>
    <row r="223" spans="1:15" s="91" customFormat="1" ht="15.75" x14ac:dyDescent="0.25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igazgatás!F223+adók!F223+temető!F223+rendezvények!F223+'téli közf.'!F223+hosszúi.közf.!F223+'út üzemelt.'!F223+közvilágítás!F223+zöldterület!F223+'város-község'!F223+könyvtár!F223+közművelődés!F223+gyermekjólét!F223+családtámogatás!F223+családseg.!F223+'Önkorm elsz.'!F223</f>
        <v>614</v>
      </c>
      <c r="G223" s="78">
        <f>igazgatás!G223+adók!G223+temető!G223+rendezvények!G223+'téli közf.'!G223+hosszúi.közf.!G223+'út üzemelt.'!G223+közvilágítás!G223+zöldterület!G223+'város-község'!G223+könyvtár!G223+közművelődés!G223+gyermekjólét!G223+családtámogatás!G223+családseg.!G223+'Önkorm elsz.'!G223</f>
        <v>0</v>
      </c>
      <c r="H223" s="78">
        <f>igazgatás!H223+adók!H223+temető!H223+rendezvények!H223+'téli közf.'!H223+hosszúi.közf.!H223+'út üzemelt.'!H223+közvilágítás!H223+zöldterület!H223+'város-község'!H223+könyvtár!H223+közművelődés!H223+gyermekjólét!H223+családtámogatás!H223+családseg.!H223+'Önkorm elsz.'!H223</f>
        <v>614</v>
      </c>
      <c r="I223" s="78">
        <f>igazgatás!I223+adók!I223+temető!I223+rendezvények!I223+'téli közf.'!I223+hosszúi.közf.!I223+'út üzemelt.'!I223+közvilágítás!I223+zöldterület!I223+'város-község'!I223+könyvtár!I223+közművelődés!I223+gyermekjólét!I223+családtámogatás!I223+családseg.!I223+'Önkorm elsz.'!I223</f>
        <v>614</v>
      </c>
      <c r="J223" s="170">
        <f t="shared" si="9"/>
        <v>1</v>
      </c>
      <c r="K223" s="77">
        <f>igazgatás!K223+adók!K223+temető!K223+rendezvények!K223+'téli közf.'!K223+hosszúi.közf.!K223+'út üzemelt.'!K223+közvilágítás!K223+zöldterület!K223+'város-község'!K223+könyvtár!K223+közművelődés!K223+gyermekjólét!K223+családtámogatás!K223+családseg.!K223+'Önkorm elsz.'!K223</f>
        <v>0</v>
      </c>
      <c r="L223" s="77">
        <f>igazgatás!L223+adók!L223+temető!L223+rendezvények!L223+'téli közf.'!L223+hosszúi.közf.!L223+'út üzemelt.'!L223+közvilágítás!L223+zöldterület!L223+'város-község'!L223+könyvtár!L223+közművelődés!L223+gyermekjólét!L223+családtámogatás!L223+családseg.!L223+'Önkorm elsz.'!L223</f>
        <v>0</v>
      </c>
      <c r="M223" s="77">
        <f>igazgatás!M223+adók!M223+temető!M223+rendezvények!M223+'téli közf.'!M223+hosszúi.közf.!M223+'út üzemelt.'!M223+közvilágítás!M223+zöldterület!M223+'város-község'!M223+könyvtár!M223+közművelődés!M223+gyermekjólét!M223+családtámogatás!M223+családseg.!M223+'Önkorm elsz.'!M223</f>
        <v>0</v>
      </c>
      <c r="N223" s="77">
        <f>igazgatás!N223+adók!N223+temető!N223+rendezvények!N223+'téli közf.'!N223+hosszúi.közf.!N223+'út üzemelt.'!N223+közvilágítás!N223+zöldterület!N223+'város-község'!N223+könyvtár!N223+közművelődés!N223+gyermekjólét!N223+családtámogatás!N223+családseg.!N223+'Önkorm elsz.'!N223</f>
        <v>0</v>
      </c>
      <c r="O223" s="153" t="str">
        <f t="shared" si="10"/>
        <v xml:space="preserve"> </v>
      </c>
    </row>
    <row r="224" spans="1:15" ht="25.5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>
        <f>igazgatás!F224+adók!F224+temető!F224+rendezvények!F224+'téli közf.'!F224+hosszúi.közf.!F224+'út üzemelt.'!F224+közvilágítás!F224+zöldterület!F224+'város-község'!F224+könyvtár!F224+közművelődés!F224+gyermekjólét!F224+családtámogatás!F224+családseg.!F224+'Önkorm elsz.'!F224</f>
        <v>0</v>
      </c>
      <c r="G224" s="77">
        <f>igazgatás!G224+adók!G224+temető!G224+rendezvények!G224+'téli közf.'!G224+hosszúi.közf.!G224+'út üzemelt.'!G224+közvilágítás!G224+zöldterület!G224+'város-község'!G224+könyvtár!G224+közművelődés!G224+gyermekjólét!G224+családtámogatás!G224+családseg.!G224+'Önkorm elsz.'!G224</f>
        <v>0</v>
      </c>
      <c r="H224" s="77">
        <f>igazgatás!H224+adók!H224+temető!H224+rendezvények!H224+'téli közf.'!H224+hosszúi.közf.!H224+'út üzemelt.'!H224+közvilágítás!H224+zöldterület!H224+'város-község'!H224+könyvtár!H224+közművelődés!H224+gyermekjólét!H224+családtámogatás!H224+családseg.!H224+'Önkorm elsz.'!H224</f>
        <v>0</v>
      </c>
      <c r="I224" s="77">
        <f>igazgatás!I224+adók!I224+temető!I224+rendezvények!I224+'téli közf.'!I224+hosszúi.közf.!I224+'út üzemelt.'!I224+közvilágítás!I224+zöldterület!I224+'város-község'!I224+könyvtár!I224+közművelődés!I224+gyermekjólét!I224+családtámogatás!I224+családseg.!I224+'Önkorm elsz.'!I224</f>
        <v>0</v>
      </c>
      <c r="J224" s="153" t="str">
        <f t="shared" si="9"/>
        <v xml:space="preserve"> </v>
      </c>
      <c r="K224" s="77">
        <f>igazgatás!K224+adók!K224+temető!K224+rendezvények!K224+'téli közf.'!K224+hosszúi.közf.!K224+'út üzemelt.'!K224+közvilágítás!K224+zöldterület!K224+'város-község'!K224+könyvtár!K224+közművelődés!K224+gyermekjólét!K224+családtámogatás!K224+családseg.!K224+'Önkorm elsz.'!K224</f>
        <v>0</v>
      </c>
      <c r="L224" s="77">
        <f>igazgatás!L224+adók!L224+temető!L224+rendezvények!L224+'téli közf.'!L224+hosszúi.közf.!L224+'út üzemelt.'!L224+közvilágítás!L224+zöldterület!L224+'város-község'!L224+könyvtár!L224+közművelődés!L224+gyermekjólét!L224+családtámogatás!L224+családseg.!L224+'Önkorm elsz.'!L224</f>
        <v>0</v>
      </c>
      <c r="M224" s="77">
        <f>igazgatás!M224+adók!M224+temető!M224+rendezvények!M224+'téli közf.'!M224+hosszúi.közf.!M224+'út üzemelt.'!M224+közvilágítás!M224+zöldterület!M224+'város-község'!M224+könyvtár!M224+közművelődés!M224+gyermekjólét!M224+családtámogatás!M224+családseg.!M224+'Önkorm elsz.'!M224</f>
        <v>0</v>
      </c>
      <c r="N224" s="77">
        <f>igazgatás!N224+adók!N224+temető!N224+rendezvények!N224+'téli közf.'!N224+hosszúi.közf.!N224+'út üzemelt.'!N224+közvilágítás!N224+zöldterület!N224+'város-község'!N224+könyvtár!N224+közművelődés!N224+gyermekjólét!N224+családtámogatás!N224+családseg.!N224+'Önkorm elsz.'!N224</f>
        <v>0</v>
      </c>
      <c r="O224" s="153" t="str">
        <f t="shared" si="10"/>
        <v xml:space="preserve"> </v>
      </c>
    </row>
    <row r="225" spans="1:15" ht="25.5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igazgatás!F225+adók!F225+temető!F225+rendezvények!F225+'téli közf.'!F225+hosszúi.közf.!F225+'út üzemelt.'!F225+közvilágítás!F225+zöldterület!F225+'város-község'!F225+könyvtár!F225+közművelődés!F225+gyermekjólét!F225+családtámogatás!F225+családseg.!F225+'Önkorm elsz.'!F225</f>
        <v>0</v>
      </c>
      <c r="G225" s="77">
        <f>igazgatás!G225+adók!G225+temető!G225+rendezvények!G225+'téli közf.'!G225+hosszúi.közf.!G225+'út üzemelt.'!G225+közvilágítás!G225+zöldterület!G225+'város-község'!G225+könyvtár!G225+közművelődés!G225+gyermekjólét!G225+családtámogatás!G225+családseg.!G225+'Önkorm elsz.'!G225</f>
        <v>0</v>
      </c>
      <c r="H225" s="77">
        <f>igazgatás!H225+adók!H225+temető!H225+rendezvények!H225+'téli közf.'!H225+hosszúi.közf.!H225+'út üzemelt.'!H225+közvilágítás!H225+zöldterület!H225+'város-község'!H225+könyvtár!H225+közművelődés!H225+gyermekjólét!H225+családtámogatás!H225+családseg.!H225+'Önkorm elsz.'!H225</f>
        <v>0</v>
      </c>
      <c r="I225" s="77">
        <f>igazgatás!I225+adók!I225+temető!I225+rendezvények!I225+'téli közf.'!I225+hosszúi.közf.!I225+'út üzemelt.'!I225+közvilágítás!I225+zöldterület!I225+'város-község'!I225+könyvtár!I225+közművelődés!I225+gyermekjólét!I225+családtámogatás!I225+családseg.!I225+'Önkorm elsz.'!I225</f>
        <v>0</v>
      </c>
      <c r="J225" s="153" t="str">
        <f t="shared" si="9"/>
        <v xml:space="preserve"> </v>
      </c>
      <c r="K225" s="77">
        <f>igazgatás!K225+adók!K225+temető!K225+rendezvények!K225+'téli közf.'!K225+hosszúi.közf.!K225+'út üzemelt.'!K225+közvilágítás!K225+zöldterület!K225+'város-község'!K225+könyvtár!K225+közművelődés!K225+gyermekjólét!K225+családtámogatás!K225+családseg.!K225+'Önkorm elsz.'!K225</f>
        <v>120</v>
      </c>
      <c r="L225" s="77">
        <f>igazgatás!L225+adók!L225+temető!L225+rendezvények!L225+'téli közf.'!L225+hosszúi.közf.!L225+'út üzemelt.'!L225+közvilágítás!L225+zöldterület!L225+'város-község'!L225+könyvtár!L225+közművelődés!L225+gyermekjólét!L225+családtámogatás!L225+családseg.!L225+'Önkorm elsz.'!L225</f>
        <v>30</v>
      </c>
      <c r="M225" s="77">
        <f>igazgatás!M225+adók!M225+temető!M225+rendezvények!M225+'téli közf.'!M225+hosszúi.közf.!M225+'út üzemelt.'!M225+közvilágítás!M225+zöldterület!M225+'város-község'!M225+könyvtár!M225+közművelődés!M225+gyermekjólét!M225+családtámogatás!M225+családseg.!M225+'Önkorm elsz.'!M225</f>
        <v>150</v>
      </c>
      <c r="N225" s="77">
        <f>igazgatás!N225+adók!N225+temető!N225+rendezvények!N225+'téli közf.'!N225+hosszúi.közf.!N225+'út üzemelt.'!N225+közvilágítás!N225+zöldterület!N225+'város-község'!N225+könyvtár!N225+közművelődés!N225+gyermekjólét!N225+családtámogatás!N225+családseg.!N225+'Önkorm elsz.'!N225</f>
        <v>150</v>
      </c>
      <c r="O225" s="153">
        <f t="shared" si="10"/>
        <v>1</v>
      </c>
    </row>
    <row r="226" spans="1:15" ht="27.75" hidden="1" customHeight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7">
        <f>igazgatás!F226+adók!F226+temető!F226+rendezvények!F226+'téli közf.'!F226+hosszúi.közf.!F226+'út üzemelt.'!F226+közvilágítás!F226+zöldterület!F226+'város-község'!F226+könyvtár!F226+közművelődés!F226+gyermekjólét!F226+családtámogatás!F226+családseg.!F226+'Önkorm elsz.'!F226</f>
        <v>0</v>
      </c>
      <c r="G226" s="77">
        <f>igazgatás!G226+adók!G226+temető!G226+rendezvények!G226+'téli közf.'!G226+hosszúi.közf.!G226+'út üzemelt.'!G226+közvilágítás!G226+zöldterület!G226+'város-község'!G226+könyvtár!G226+közművelődés!G226+gyermekjólét!G226+családtámogatás!G226+családseg.!G226+'Önkorm elsz.'!G226</f>
        <v>0</v>
      </c>
      <c r="H226" s="77">
        <f>igazgatás!H226+adók!H226+temető!H226+rendezvények!H226+'téli közf.'!H226+hosszúi.közf.!H226+'út üzemelt.'!H226+közvilágítás!H226+zöldterület!H226+'város-község'!H226+könyvtár!H226+közművelődés!H226+gyermekjólét!H226+családtámogatás!H226+családseg.!H226+'Önkorm elsz.'!H226</f>
        <v>0</v>
      </c>
      <c r="I226" s="77">
        <f>igazgatás!I226+adók!I226+temető!I226+rendezvények!I226+'téli közf.'!I226+hosszúi.közf.!I226+'út üzemelt.'!I226+közvilágítás!I226+zöldterület!I226+'város-község'!I226+könyvtár!I226+közművelődés!I226+gyermekjólét!I226+családtámogatás!I226+családseg.!I226+'Önkorm elsz.'!I226</f>
        <v>0</v>
      </c>
      <c r="J226" s="153" t="str">
        <f t="shared" si="9"/>
        <v xml:space="preserve"> </v>
      </c>
      <c r="K226" s="77">
        <f>igazgatás!K226+adók!K226+temető!K226+rendezvények!K226+'téli közf.'!K226+hosszúi.közf.!K226+'út üzemelt.'!K226+közvilágítás!K226+zöldterület!K226+'város-község'!K226+könyvtár!K226+közművelődés!K226+gyermekjólét!K226+családtámogatás!K226+családseg.!K226+'Önkorm elsz.'!K226</f>
        <v>0</v>
      </c>
      <c r="L226" s="77">
        <f>igazgatás!L226+adók!L226+temető!L226+rendezvények!L226+'téli közf.'!L226+hosszúi.közf.!L226+'út üzemelt.'!L226+közvilágítás!L226+zöldterület!L226+'város-község'!L226+könyvtár!L226+közművelődés!L226+gyermekjólét!L226+családtámogatás!L226+családseg.!L226+'Önkorm elsz.'!L226</f>
        <v>0</v>
      </c>
      <c r="M226" s="77">
        <f>igazgatás!M226+adók!M226+temető!M226+rendezvények!M226+'téli közf.'!M226+hosszúi.közf.!M226+'út üzemelt.'!M226+közvilágítás!M226+zöldterület!M226+'város-község'!M226+könyvtár!M226+közművelődés!M226+gyermekjólét!M226+családtámogatás!M226+családseg.!M226+'Önkorm elsz.'!M226</f>
        <v>0</v>
      </c>
      <c r="N226" s="77">
        <f>igazgatás!N226+adók!N226+temető!N226+rendezvények!N226+'téli közf.'!N226+hosszúi.közf.!N226+'út üzemelt.'!N226+közvilágítás!N226+zöldterület!N226+'város-község'!N226+könyvtár!N226+közművelődés!N226+gyermekjólét!N226+családtámogatás!N226+családseg.!N226+'Önkorm elsz.'!N226</f>
        <v>0</v>
      </c>
      <c r="O226" s="153" t="str">
        <f t="shared" si="10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7">
        <f>igazgatás!F227+adók!F227+temető!F227+rendezvények!F227+'téli közf.'!F227+hosszúi.közf.!F227+'út üzemelt.'!F227+közvilágítás!F227+zöldterület!F227+'város-község'!F227+könyvtár!F227+közművelődés!F227+gyermekjólét!F227+családtámogatás!F227+családseg.!F227+'Önkorm elsz.'!F227</f>
        <v>0</v>
      </c>
      <c r="G227" s="77">
        <f>igazgatás!G227+adók!G227+temető!G227+rendezvények!G227+'téli közf.'!G227+hosszúi.közf.!G227+'út üzemelt.'!G227+közvilágítás!G227+zöldterület!G227+'város-község'!G227+könyvtár!G227+közművelődés!G227+gyermekjólét!G227+családtámogatás!G227+családseg.!G227+'Önkorm elsz.'!G227</f>
        <v>0</v>
      </c>
      <c r="H227" s="77">
        <f>igazgatás!H227+adók!H227+temető!H227+rendezvények!H227+'téli közf.'!H227+hosszúi.közf.!H227+'út üzemelt.'!H227+közvilágítás!H227+zöldterület!H227+'város-község'!H227+könyvtár!H227+közművelődés!H227+gyermekjólét!H227+családtámogatás!H227+családseg.!H227+'Önkorm elsz.'!H227</f>
        <v>0</v>
      </c>
      <c r="I227" s="77">
        <f>igazgatás!I227+adók!I227+temető!I227+rendezvények!I227+'téli közf.'!I227+hosszúi.közf.!I227+'út üzemelt.'!I227+közvilágítás!I227+zöldterület!I227+'város-község'!I227+könyvtár!I227+közművelődés!I227+gyermekjólét!I227+családtámogatás!I227+családseg.!I227+'Önkorm elsz.'!I227</f>
        <v>0</v>
      </c>
      <c r="J227" s="153" t="str">
        <f t="shared" si="9"/>
        <v xml:space="preserve"> </v>
      </c>
      <c r="K227" s="77">
        <f>igazgatás!K227+adók!K227+temető!K227+rendezvények!K227+'téli közf.'!K227+hosszúi.közf.!K227+'út üzemelt.'!K227+közvilágítás!K227+zöldterület!K227+'város-község'!K227+könyvtár!K227+közművelődés!K227+gyermekjólét!K227+családtámogatás!K227+családseg.!K227+'Önkorm elsz.'!K227</f>
        <v>0</v>
      </c>
      <c r="L227" s="77">
        <f>igazgatás!L227+adók!L227+temető!L227+rendezvények!L227+'téli közf.'!L227+hosszúi.közf.!L227+'út üzemelt.'!L227+közvilágítás!L227+zöldterület!L227+'város-község'!L227+könyvtár!L227+közművelődés!L227+gyermekjólét!L227+családtámogatás!L227+családseg.!L227+'Önkorm elsz.'!L227</f>
        <v>0</v>
      </c>
      <c r="M227" s="77">
        <f>igazgatás!M227+adók!M227+temető!M227+rendezvények!M227+'téli közf.'!M227+hosszúi.közf.!M227+'út üzemelt.'!M227+közvilágítás!M227+zöldterület!M227+'város-község'!M227+könyvtár!M227+közművelődés!M227+gyermekjólét!M227+családtámogatás!M227+családseg.!M227+'Önkorm elsz.'!M227</f>
        <v>0</v>
      </c>
      <c r="N227" s="77">
        <f>igazgatás!N227+adók!N227+temető!N227+rendezvények!N227+'téli közf.'!N227+hosszúi.közf.!N227+'út üzemelt.'!N227+közvilágítás!N227+zöldterület!N227+'város-község'!N227+könyvtár!N227+közművelődés!N227+gyermekjólét!N227+családtámogatás!N227+családseg.!N227+'Önkorm elsz.'!N227</f>
        <v>0</v>
      </c>
      <c r="O227" s="153" t="str">
        <f t="shared" si="10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7">
        <f>igazgatás!F228+adók!F228+temető!F228+rendezvények!F228+'téli közf.'!F228+hosszúi.közf.!F228+'út üzemelt.'!F228+közvilágítás!F228+zöldterület!F228+'város-község'!F228+könyvtár!F228+közművelődés!F228+gyermekjólét!F228+családtámogatás!F228+családseg.!F228+'Önkorm elsz.'!F228</f>
        <v>0</v>
      </c>
      <c r="G228" s="77">
        <f>igazgatás!G228+adók!G228+temető!G228+rendezvények!G228+'téli közf.'!G228+hosszúi.közf.!G228+'út üzemelt.'!G228+közvilágítás!G228+zöldterület!G228+'város-község'!G228+könyvtár!G228+közművelődés!G228+gyermekjólét!G228+családtámogatás!G228+családseg.!G228+'Önkorm elsz.'!G228</f>
        <v>0</v>
      </c>
      <c r="H228" s="77">
        <f>igazgatás!H228+adók!H228+temető!H228+rendezvények!H228+'téli közf.'!H228+hosszúi.közf.!H228+'út üzemelt.'!H228+közvilágítás!H228+zöldterület!H228+'város-község'!H228+könyvtár!H228+közművelődés!H228+gyermekjólét!H228+családtámogatás!H228+családseg.!H228+'Önkorm elsz.'!H228</f>
        <v>0</v>
      </c>
      <c r="I228" s="77">
        <f>igazgatás!I228+adók!I228+temető!I228+rendezvények!I228+'téli közf.'!I228+hosszúi.közf.!I228+'út üzemelt.'!I228+közvilágítás!I228+zöldterület!I228+'város-község'!I228+könyvtár!I228+közművelődés!I228+gyermekjólét!I228+családtámogatás!I228+családseg.!I228+'Önkorm elsz.'!I228</f>
        <v>0</v>
      </c>
      <c r="J228" s="153" t="str">
        <f t="shared" si="9"/>
        <v xml:space="preserve"> </v>
      </c>
      <c r="K228" s="77">
        <f>igazgatás!K228+adók!K228+temető!K228+rendezvények!K228+'téli közf.'!K228+hosszúi.közf.!K228+'út üzemelt.'!K228+közvilágítás!K228+zöldterület!K228+'város-község'!K228+könyvtár!K228+közművelődés!K228+gyermekjólét!K228+családtámogatás!K228+családseg.!K228+'Önkorm elsz.'!K228</f>
        <v>0</v>
      </c>
      <c r="L228" s="77">
        <f>igazgatás!L228+adók!L228+temető!L228+rendezvények!L228+'téli közf.'!L228+hosszúi.közf.!L228+'út üzemelt.'!L228+közvilágítás!L228+zöldterület!L228+'város-község'!L228+könyvtár!L228+közművelődés!L228+gyermekjólét!L228+családtámogatás!L228+családseg.!L228+'Önkorm elsz.'!L228</f>
        <v>0</v>
      </c>
      <c r="M228" s="77">
        <f>igazgatás!M228+adók!M228+temető!M228+rendezvények!M228+'téli közf.'!M228+hosszúi.közf.!M228+'út üzemelt.'!M228+közvilágítás!M228+zöldterület!M228+'város-község'!M228+könyvtár!M228+közművelődés!M228+gyermekjólét!M228+családtámogatás!M228+családseg.!M228+'Önkorm elsz.'!M228</f>
        <v>0</v>
      </c>
      <c r="N228" s="77">
        <f>igazgatás!N228+adók!N228+temető!N228+rendezvények!N228+'téli közf.'!N228+hosszúi.közf.!N228+'út üzemelt.'!N228+közvilágítás!N228+zöldterület!N228+'város-község'!N228+könyvtár!N228+közművelődés!N228+gyermekjólét!N228+családtámogatás!N228+családseg.!N228+'Önkorm elsz.'!N228</f>
        <v>0</v>
      </c>
      <c r="O228" s="153" t="str">
        <f t="shared" si="10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7">
        <f>igazgatás!F229+adók!F229+temető!F229+rendezvények!F229+'téli közf.'!F229+hosszúi.közf.!F229+'út üzemelt.'!F229+közvilágítás!F229+zöldterület!F229+'város-község'!F229+könyvtár!F229+közművelődés!F229+gyermekjólét!F229+családtámogatás!F229+családseg.!F229+'Önkorm elsz.'!F229</f>
        <v>0</v>
      </c>
      <c r="G229" s="77">
        <f>igazgatás!G229+adók!G229+temető!G229+rendezvények!G229+'téli közf.'!G229+hosszúi.közf.!G229+'út üzemelt.'!G229+közvilágítás!G229+zöldterület!G229+'város-község'!G229+könyvtár!G229+közművelődés!G229+gyermekjólét!G229+családtámogatás!G229+családseg.!G229+'Önkorm elsz.'!G229</f>
        <v>0</v>
      </c>
      <c r="H229" s="77">
        <f>igazgatás!H229+adók!H229+temető!H229+rendezvények!H229+'téli közf.'!H229+hosszúi.közf.!H229+'út üzemelt.'!H229+közvilágítás!H229+zöldterület!H229+'város-község'!H229+könyvtár!H229+közművelődés!H229+gyermekjólét!H229+családtámogatás!H229+családseg.!H229+'Önkorm elsz.'!H229</f>
        <v>0</v>
      </c>
      <c r="I229" s="77">
        <f>igazgatás!I229+adók!I229+temető!I229+rendezvények!I229+'téli közf.'!I229+hosszúi.közf.!I229+'út üzemelt.'!I229+közvilágítás!I229+zöldterület!I229+'város-község'!I229+könyvtár!I229+közművelődés!I229+gyermekjólét!I229+családtámogatás!I229+családseg.!I229+'Önkorm elsz.'!I229</f>
        <v>0</v>
      </c>
      <c r="J229" s="153" t="str">
        <f t="shared" si="9"/>
        <v xml:space="preserve"> </v>
      </c>
      <c r="K229" s="77">
        <f>igazgatás!K229+adók!K229+temető!K229+rendezvények!K229+'téli közf.'!K229+hosszúi.közf.!K229+'út üzemelt.'!K229+közvilágítás!K229+zöldterület!K229+'város-község'!K229+könyvtár!K229+közművelődés!K229+gyermekjólét!K229+családtámogatás!K229+családseg.!K229+'Önkorm elsz.'!K229</f>
        <v>0</v>
      </c>
      <c r="L229" s="77">
        <f>igazgatás!L229+adók!L229+temető!L229+rendezvények!L229+'téli közf.'!L229+hosszúi.közf.!L229+'út üzemelt.'!L229+közvilágítás!L229+zöldterület!L229+'város-község'!L229+könyvtár!L229+közművelődés!L229+gyermekjólét!L229+családtámogatás!L229+családseg.!L229+'Önkorm elsz.'!L229</f>
        <v>0</v>
      </c>
      <c r="M229" s="77">
        <f>igazgatás!M229+adók!M229+temető!M229+rendezvények!M229+'téli közf.'!M229+hosszúi.közf.!M229+'út üzemelt.'!M229+közvilágítás!M229+zöldterület!M229+'város-község'!M229+könyvtár!M229+közművelődés!M229+gyermekjólét!M229+családtámogatás!M229+családseg.!M229+'Önkorm elsz.'!M229</f>
        <v>0</v>
      </c>
      <c r="N229" s="77">
        <f>igazgatás!N229+adók!N229+temető!N229+rendezvények!N229+'téli közf.'!N229+hosszúi.közf.!N229+'út üzemelt.'!N229+közvilágítás!N229+zöldterület!N229+'város-község'!N229+könyvtár!N229+közművelődés!N229+gyermekjólét!N229+családtámogatás!N229+családseg.!N229+'Önkorm elsz.'!N229</f>
        <v>0</v>
      </c>
      <c r="O229" s="153" t="str">
        <f t="shared" si="10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7">
        <f>igazgatás!F230+adók!F230+temető!F230+rendezvények!F230+'téli közf.'!F230+hosszúi.közf.!F230+'út üzemelt.'!F230+közvilágítás!F230+zöldterület!F230+'város-község'!F230+könyvtár!F230+közművelődés!F230+gyermekjólét!F230+családtámogatás!F230+családseg.!F230+'Önkorm elsz.'!F230</f>
        <v>0</v>
      </c>
      <c r="G230" s="77">
        <f>igazgatás!G230+adók!G230+temető!G230+rendezvények!G230+'téli közf.'!G230+hosszúi.közf.!G230+'út üzemelt.'!G230+közvilágítás!G230+zöldterület!G230+'város-község'!G230+könyvtár!G230+közművelődés!G230+gyermekjólét!G230+családtámogatás!G230+családseg.!G230+'Önkorm elsz.'!G230</f>
        <v>0</v>
      </c>
      <c r="H230" s="77">
        <f>igazgatás!H230+adók!H230+temető!H230+rendezvények!H230+'téli közf.'!H230+hosszúi.közf.!H230+'út üzemelt.'!H230+közvilágítás!H230+zöldterület!H230+'város-község'!H230+könyvtár!H230+közművelődés!H230+gyermekjólét!H230+családtámogatás!H230+családseg.!H230+'Önkorm elsz.'!H230</f>
        <v>0</v>
      </c>
      <c r="I230" s="77">
        <f>igazgatás!I230+adók!I230+temető!I230+rendezvények!I230+'téli közf.'!I230+hosszúi.közf.!I230+'út üzemelt.'!I230+közvilágítás!I230+zöldterület!I230+'város-község'!I230+könyvtár!I230+közművelődés!I230+gyermekjólét!I230+családtámogatás!I230+családseg.!I230+'Önkorm elsz.'!I230</f>
        <v>0</v>
      </c>
      <c r="J230" s="153" t="str">
        <f t="shared" si="9"/>
        <v xml:space="preserve"> </v>
      </c>
      <c r="K230" s="77">
        <f>igazgatás!K230+adók!K230+temető!K230+rendezvények!K230+'téli közf.'!K230+hosszúi.közf.!K230+'út üzemelt.'!K230+közvilágítás!K230+zöldterület!K230+'város-község'!K230+könyvtár!K230+közművelődés!K230+gyermekjólét!K230+családtámogatás!K230+családseg.!K230+'Önkorm elsz.'!K230</f>
        <v>0</v>
      </c>
      <c r="L230" s="77">
        <f>igazgatás!L230+adók!L230+temető!L230+rendezvények!L230+'téli közf.'!L230+hosszúi.közf.!L230+'út üzemelt.'!L230+közvilágítás!L230+zöldterület!L230+'város-község'!L230+könyvtár!L230+közművelődés!L230+gyermekjólét!L230+családtámogatás!L230+családseg.!L230+'Önkorm elsz.'!L230</f>
        <v>0</v>
      </c>
      <c r="M230" s="77">
        <f>igazgatás!M230+adók!M230+temető!M230+rendezvények!M230+'téli közf.'!M230+hosszúi.közf.!M230+'út üzemelt.'!M230+közvilágítás!M230+zöldterület!M230+'város-község'!M230+könyvtár!M230+közművelődés!M230+gyermekjólét!M230+családtámogatás!M230+családseg.!M230+'Önkorm elsz.'!M230</f>
        <v>0</v>
      </c>
      <c r="N230" s="77">
        <f>igazgatás!N230+adók!N230+temető!N230+rendezvények!N230+'téli közf.'!N230+hosszúi.közf.!N230+'út üzemelt.'!N230+közvilágítás!N230+zöldterület!N230+'város-község'!N230+könyvtár!N230+közművelődés!N230+gyermekjólét!N230+családtámogatás!N230+családseg.!N230+'Önkorm elsz.'!N230</f>
        <v>0</v>
      </c>
      <c r="O230" s="153" t="str">
        <f t="shared" si="10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7">
        <f>igazgatás!F231+adók!F231+temető!F231+rendezvények!F231+'téli közf.'!F231+hosszúi.közf.!F231+'út üzemelt.'!F231+közvilágítás!F231+zöldterület!F231+'város-község'!F231+könyvtár!F231+közművelődés!F231+gyermekjólét!F231+családtámogatás!F231+családseg.!F231+'Önkorm elsz.'!F231</f>
        <v>0</v>
      </c>
      <c r="G231" s="77">
        <f>igazgatás!G231+adók!G231+temető!G231+rendezvények!G231+'téli közf.'!G231+hosszúi.közf.!G231+'út üzemelt.'!G231+közvilágítás!G231+zöldterület!G231+'város-község'!G231+könyvtár!G231+közművelődés!G231+gyermekjólét!G231+családtámogatás!G231+családseg.!G231+'Önkorm elsz.'!G231</f>
        <v>0</v>
      </c>
      <c r="H231" s="77">
        <f>igazgatás!H231+adók!H231+temető!H231+rendezvények!H231+'téli közf.'!H231+hosszúi.közf.!H231+'út üzemelt.'!H231+közvilágítás!H231+zöldterület!H231+'város-község'!H231+könyvtár!H231+közművelődés!H231+gyermekjólét!H231+családtámogatás!H231+családseg.!H231+'Önkorm elsz.'!H231</f>
        <v>0</v>
      </c>
      <c r="I231" s="77">
        <f>igazgatás!I231+adók!I231+temető!I231+rendezvények!I231+'téli közf.'!I231+hosszúi.közf.!I231+'út üzemelt.'!I231+közvilágítás!I231+zöldterület!I231+'város-község'!I231+könyvtár!I231+közművelődés!I231+gyermekjólét!I231+családtámogatás!I231+családseg.!I231+'Önkorm elsz.'!I231</f>
        <v>0</v>
      </c>
      <c r="J231" s="153" t="str">
        <f t="shared" si="9"/>
        <v xml:space="preserve"> </v>
      </c>
      <c r="K231" s="77">
        <f>igazgatás!K231+adók!K231+temető!K231+rendezvények!K231+'téli közf.'!K231+hosszúi.közf.!K231+'út üzemelt.'!K231+közvilágítás!K231+zöldterület!K231+'város-község'!K231+könyvtár!K231+közművelődés!K231+gyermekjólét!K231+családtámogatás!K231+családseg.!K231+'Önkorm elsz.'!K231</f>
        <v>0</v>
      </c>
      <c r="L231" s="77">
        <f>igazgatás!L231+adók!L231+temető!L231+rendezvények!L231+'téli közf.'!L231+hosszúi.közf.!L231+'út üzemelt.'!L231+közvilágítás!L231+zöldterület!L231+'város-község'!L231+könyvtár!L231+közművelődés!L231+gyermekjólét!L231+családtámogatás!L231+családseg.!L231+'Önkorm elsz.'!L231</f>
        <v>0</v>
      </c>
      <c r="M231" s="77">
        <f>igazgatás!M231+adók!M231+temető!M231+rendezvények!M231+'téli közf.'!M231+hosszúi.közf.!M231+'út üzemelt.'!M231+közvilágítás!M231+zöldterület!M231+'város-község'!M231+könyvtár!M231+közművelődés!M231+gyermekjólét!M231+családtámogatás!M231+családseg.!M231+'Önkorm elsz.'!M231</f>
        <v>0</v>
      </c>
      <c r="N231" s="77">
        <f>igazgatás!N231+adók!N231+temető!N231+rendezvények!N231+'téli közf.'!N231+hosszúi.közf.!N231+'út üzemelt.'!N231+közvilágítás!N231+zöldterület!N231+'város-község'!N231+könyvtár!N231+közművelődés!N231+gyermekjólét!N231+családtámogatás!N231+családseg.!N231+'Önkorm elsz.'!N231</f>
        <v>0</v>
      </c>
      <c r="O231" s="153" t="str">
        <f t="shared" si="10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7">
        <f>igazgatás!F232+adók!F232+temető!F232+rendezvények!F232+'téli közf.'!F232+hosszúi.közf.!F232+'út üzemelt.'!F232+közvilágítás!F232+zöldterület!F232+'város-község'!F232+könyvtár!F232+közművelődés!F232+gyermekjólét!F232+családtámogatás!F232+családseg.!F232+'Önkorm elsz.'!F232</f>
        <v>0</v>
      </c>
      <c r="G232" s="77">
        <f>igazgatás!G232+adók!G232+temető!G232+rendezvények!G232+'téli közf.'!G232+hosszúi.közf.!G232+'út üzemelt.'!G232+közvilágítás!G232+zöldterület!G232+'város-község'!G232+könyvtár!G232+közművelődés!G232+gyermekjólét!G232+családtámogatás!G232+családseg.!G232+'Önkorm elsz.'!G232</f>
        <v>0</v>
      </c>
      <c r="H232" s="77">
        <f>igazgatás!H232+adók!H232+temető!H232+rendezvények!H232+'téli közf.'!H232+hosszúi.közf.!H232+'út üzemelt.'!H232+közvilágítás!H232+zöldterület!H232+'város-község'!H232+könyvtár!H232+közművelődés!H232+gyermekjólét!H232+családtámogatás!H232+családseg.!H232+'Önkorm elsz.'!H232</f>
        <v>0</v>
      </c>
      <c r="I232" s="77">
        <f>igazgatás!I232+adók!I232+temető!I232+rendezvények!I232+'téli közf.'!I232+hosszúi.közf.!I232+'út üzemelt.'!I232+közvilágítás!I232+zöldterület!I232+'város-község'!I232+könyvtár!I232+közművelődés!I232+gyermekjólét!I232+családtámogatás!I232+családseg.!I232+'Önkorm elsz.'!I232</f>
        <v>0</v>
      </c>
      <c r="J232" s="153" t="str">
        <f t="shared" si="9"/>
        <v xml:space="preserve"> </v>
      </c>
      <c r="K232" s="77">
        <f>igazgatás!K232+adók!K232+temető!K232+rendezvények!K232+'téli közf.'!K232+hosszúi.közf.!K232+'út üzemelt.'!K232+közvilágítás!K232+zöldterület!K232+'város-község'!K232+könyvtár!K232+közművelődés!K232+gyermekjólét!K232+családtámogatás!K232+családseg.!K232+'Önkorm elsz.'!K232</f>
        <v>0</v>
      </c>
      <c r="L232" s="77">
        <f>igazgatás!L232+adók!L232+temető!L232+rendezvények!L232+'téli közf.'!L232+hosszúi.közf.!L232+'út üzemelt.'!L232+közvilágítás!L232+zöldterület!L232+'város-község'!L232+könyvtár!L232+közművelődés!L232+gyermekjólét!L232+családtámogatás!L232+családseg.!L232+'Önkorm elsz.'!L232</f>
        <v>0</v>
      </c>
      <c r="M232" s="77">
        <f>igazgatás!M232+adók!M232+temető!M232+rendezvények!M232+'téli közf.'!M232+hosszúi.közf.!M232+'út üzemelt.'!M232+közvilágítás!M232+zöldterület!M232+'város-község'!M232+könyvtár!M232+közművelődés!M232+gyermekjólét!M232+családtámogatás!M232+családseg.!M232+'Önkorm elsz.'!M232</f>
        <v>0</v>
      </c>
      <c r="N232" s="77">
        <f>igazgatás!N232+adók!N232+temető!N232+rendezvények!N232+'téli közf.'!N232+hosszúi.közf.!N232+'út üzemelt.'!N232+közvilágítás!N232+zöldterület!N232+'város-község'!N232+könyvtár!N232+közművelődés!N232+gyermekjólét!N232+családtámogatás!N232+családseg.!N232+'Önkorm elsz.'!N232</f>
        <v>0</v>
      </c>
      <c r="O232" s="153" t="str">
        <f t="shared" si="10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7">
        <f>igazgatás!F233+adók!F233+temető!F233+rendezvények!F233+'téli közf.'!F233+hosszúi.közf.!F233+'út üzemelt.'!F233+közvilágítás!F233+zöldterület!F233+'város-község'!F233+könyvtár!F233+közművelődés!F233+gyermekjólét!F233+családtámogatás!F233+családseg.!F233+'Önkorm elsz.'!F233</f>
        <v>0</v>
      </c>
      <c r="G233" s="77">
        <f>igazgatás!G233+adók!G233+temető!G233+rendezvények!G233+'téli közf.'!G233+hosszúi.közf.!G233+'út üzemelt.'!G233+közvilágítás!G233+zöldterület!G233+'város-község'!G233+könyvtár!G233+közművelődés!G233+gyermekjólét!G233+családtámogatás!G233+családseg.!G233+'Önkorm elsz.'!G233</f>
        <v>0</v>
      </c>
      <c r="H233" s="77">
        <f>igazgatás!H233+adók!H233+temető!H233+rendezvények!H233+'téli közf.'!H233+hosszúi.közf.!H233+'út üzemelt.'!H233+közvilágítás!H233+zöldterület!H233+'város-község'!H233+könyvtár!H233+közművelődés!H233+gyermekjólét!H233+családtámogatás!H233+családseg.!H233+'Önkorm elsz.'!H233</f>
        <v>0</v>
      </c>
      <c r="I233" s="77">
        <f>igazgatás!I233+adók!I233+temető!I233+rendezvények!I233+'téli közf.'!I233+hosszúi.közf.!I233+'út üzemelt.'!I233+közvilágítás!I233+zöldterület!I233+'város-község'!I233+könyvtár!I233+közművelődés!I233+gyermekjólét!I233+családtámogatás!I233+családseg.!I233+'Önkorm elsz.'!I233</f>
        <v>0</v>
      </c>
      <c r="J233" s="153" t="str">
        <f t="shared" si="9"/>
        <v xml:space="preserve"> </v>
      </c>
      <c r="K233" s="77">
        <f>igazgatás!K233+adók!K233+temető!K233+rendezvények!K233+'téli közf.'!K233+hosszúi.közf.!K233+'út üzemelt.'!K233+közvilágítás!K233+zöldterület!K233+'város-község'!K233+könyvtár!K233+közművelődés!K233+gyermekjólét!K233+családtámogatás!K233+családseg.!K233+'Önkorm elsz.'!K233</f>
        <v>0</v>
      </c>
      <c r="L233" s="77">
        <f>igazgatás!L233+adók!L233+temető!L233+rendezvények!L233+'téli közf.'!L233+hosszúi.közf.!L233+'út üzemelt.'!L233+közvilágítás!L233+zöldterület!L233+'város-község'!L233+könyvtár!L233+közművelődés!L233+gyermekjólét!L233+családtámogatás!L233+családseg.!L233+'Önkorm elsz.'!L233</f>
        <v>0</v>
      </c>
      <c r="M233" s="77">
        <f>igazgatás!M233+adók!M233+temető!M233+rendezvények!M233+'téli közf.'!M233+hosszúi.közf.!M233+'út üzemelt.'!M233+közvilágítás!M233+zöldterület!M233+'város-község'!M233+könyvtár!M233+közművelődés!M233+gyermekjólét!M233+családtámogatás!M233+családseg.!M233+'Önkorm elsz.'!M233</f>
        <v>0</v>
      </c>
      <c r="N233" s="77">
        <f>igazgatás!N233+adók!N233+temető!N233+rendezvények!N233+'téli közf.'!N233+hosszúi.közf.!N233+'út üzemelt.'!N233+közvilágítás!N233+zöldterület!N233+'város-község'!N233+könyvtár!N233+közművelődés!N233+gyermekjólét!N233+családtámogatás!N233+családseg.!N233+'Önkorm elsz.'!N233</f>
        <v>0</v>
      </c>
      <c r="O233" s="153" t="str">
        <f t="shared" si="10"/>
        <v xml:space="preserve"> </v>
      </c>
    </row>
    <row r="234" spans="1:15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7">
        <f>igazgatás!F234+adók!F234+temető!F234+rendezvények!F234+'téli közf.'!F234+hosszúi.közf.!F234+'út üzemelt.'!F234+közvilágítás!F234+zöldterület!F234+'város-község'!F234+könyvtár!F234+közművelődés!F234+gyermekjólét!F234+családtámogatás!F234+családseg.!F234+'Önkorm elsz.'!F234</f>
        <v>0</v>
      </c>
      <c r="G234" s="77">
        <f>igazgatás!G234+adók!G234+temető!G234+rendezvények!G234+'téli közf.'!G234+hosszúi.közf.!G234+'út üzemelt.'!G234+közvilágítás!G234+zöldterület!G234+'város-község'!G234+könyvtár!G234+közművelődés!G234+gyermekjólét!G234+családtámogatás!G234+családseg.!G234+'Önkorm elsz.'!G234</f>
        <v>0</v>
      </c>
      <c r="H234" s="77">
        <f>igazgatás!H234+adók!H234+temető!H234+rendezvények!H234+'téli közf.'!H234+hosszúi.közf.!H234+'út üzemelt.'!H234+közvilágítás!H234+zöldterület!H234+'város-község'!H234+könyvtár!H234+közművelődés!H234+gyermekjólét!H234+családtámogatás!H234+családseg.!H234+'Önkorm elsz.'!H234</f>
        <v>0</v>
      </c>
      <c r="I234" s="77">
        <f>igazgatás!I234+adók!I234+temető!I234+rendezvények!I234+'téli közf.'!I234+hosszúi.közf.!I234+'út üzemelt.'!I234+közvilágítás!I234+zöldterület!I234+'város-község'!I234+könyvtár!I234+közművelődés!I234+gyermekjólét!I234+családtámogatás!I234+családseg.!I234+'Önkorm elsz.'!I234</f>
        <v>0</v>
      </c>
      <c r="J234" s="153" t="str">
        <f t="shared" si="9"/>
        <v xml:space="preserve"> </v>
      </c>
      <c r="K234" s="77">
        <f>igazgatás!K234+adók!K234+temető!K234+rendezvények!K234+'téli közf.'!K234+hosszúi.közf.!K234+'út üzemelt.'!K234+közvilágítás!K234+zöldterület!K234+'város-község'!K234+könyvtár!K234+közművelődés!K234+gyermekjólét!K234+családtámogatás!K234+családseg.!K234+'Önkorm elsz.'!K234</f>
        <v>120</v>
      </c>
      <c r="L234" s="77">
        <f>igazgatás!L234+adók!L234+temető!L234+rendezvények!L234+'téli közf.'!L234+hosszúi.közf.!L234+'út üzemelt.'!L234+közvilágítás!L234+zöldterület!L234+'város-község'!L234+könyvtár!L234+közművelődés!L234+gyermekjólét!L234+családtámogatás!L234+családseg.!L234+'Önkorm elsz.'!L234</f>
        <v>30</v>
      </c>
      <c r="M234" s="77">
        <f>igazgatás!M234+adók!M234+temető!M234+rendezvények!M234+'téli közf.'!M234+hosszúi.közf.!M234+'út üzemelt.'!M234+közvilágítás!M234+zöldterület!M234+'város-község'!M234+könyvtár!M234+közművelődés!M234+gyermekjólét!M234+családtámogatás!M234+családseg.!M234+'Önkorm elsz.'!M234</f>
        <v>150</v>
      </c>
      <c r="N234" s="77">
        <f>igazgatás!N234+adók!N234+temető!N234+rendezvények!N234+'téli közf.'!N234+hosszúi.közf.!N234+'út üzemelt.'!N234+közvilágítás!N234+zöldterület!N234+'város-község'!N234+könyvtár!N234+közművelődés!N234+gyermekjólét!N234+családtámogatás!N234+családseg.!N234+'Önkorm elsz.'!N234</f>
        <v>150</v>
      </c>
      <c r="O234" s="153">
        <f t="shared" si="10"/>
        <v>1</v>
      </c>
    </row>
    <row r="235" spans="1:15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7">
        <f>igazgatás!F235+adók!F235+temető!F235+rendezvények!F235+'téli közf.'!F235+hosszúi.közf.!F235+'út üzemelt.'!F235+közvilágítás!F235+zöldterület!F235+'város-község'!F235+könyvtár!F235+közművelődés!F235+gyermekjólét!F235+családtámogatás!F235+családseg.!F235+'Önkorm elsz.'!F235</f>
        <v>0</v>
      </c>
      <c r="G235" s="77">
        <f>igazgatás!G235+adók!G235+temető!G235+rendezvények!G235+'téli közf.'!G235+hosszúi.közf.!G235+'út üzemelt.'!G235+közvilágítás!G235+zöldterület!G235+'város-község'!G235+könyvtár!G235+közművelődés!G235+gyermekjólét!G235+családtámogatás!G235+családseg.!G235+'Önkorm elsz.'!G235</f>
        <v>0</v>
      </c>
      <c r="H235" s="77">
        <f>igazgatás!H235+adók!H235+temető!H235+rendezvények!H235+'téli közf.'!H235+hosszúi.közf.!H235+'út üzemelt.'!H235+közvilágítás!H235+zöldterület!H235+'város-község'!H235+könyvtár!H235+közművelődés!H235+gyermekjólét!H235+családtámogatás!H235+családseg.!H235+'Önkorm elsz.'!H235</f>
        <v>0</v>
      </c>
      <c r="I235" s="77">
        <f>igazgatás!I235+adók!I235+temető!I235+rendezvények!I235+'téli közf.'!I235+hosszúi.közf.!I235+'út üzemelt.'!I235+közvilágítás!I235+zöldterület!I235+'város-község'!I235+könyvtár!I235+közművelődés!I235+gyermekjólét!I235+családtámogatás!I235+családseg.!I235+'Önkorm elsz.'!I235</f>
        <v>0</v>
      </c>
      <c r="J235" s="153" t="str">
        <f t="shared" si="9"/>
        <v xml:space="preserve"> </v>
      </c>
      <c r="K235" s="77">
        <f>igazgatás!K235+adók!K235+temető!K235+rendezvények!K235+'téli közf.'!K235+hosszúi.közf.!K235+'út üzemelt.'!K235+közvilágítás!K235+zöldterület!K235+'város-község'!K235+könyvtár!K235+közművelődés!K235+gyermekjólét!K235+családtámogatás!K235+családseg.!K235+'Önkorm elsz.'!K235</f>
        <v>0</v>
      </c>
      <c r="L235" s="77">
        <f>igazgatás!L235+adók!L235+temető!L235+rendezvények!L235+'téli közf.'!L235+hosszúi.közf.!L235+'út üzemelt.'!L235+közvilágítás!L235+zöldterület!L235+'város-község'!L235+könyvtár!L235+közművelődés!L235+gyermekjólét!L235+családtámogatás!L235+családseg.!L235+'Önkorm elsz.'!L235</f>
        <v>0</v>
      </c>
      <c r="M235" s="77">
        <f>igazgatás!M235+adók!M235+temető!M235+rendezvények!M235+'téli közf.'!M235+hosszúi.közf.!M235+'út üzemelt.'!M235+közvilágítás!M235+zöldterület!M235+'város-község'!M235+könyvtár!M235+közművelődés!M235+gyermekjólét!M235+családtámogatás!M235+családseg.!M235+'Önkorm elsz.'!M235</f>
        <v>0</v>
      </c>
      <c r="N235" s="77">
        <f>igazgatás!N235+adók!N235+temető!N235+rendezvények!N235+'téli közf.'!N235+hosszúi.közf.!N235+'út üzemelt.'!N235+közvilágítás!N235+zöldterület!N235+'város-község'!N235+könyvtár!N235+közművelődés!N235+gyermekjólét!N235+családtámogatás!N235+családseg.!N235+'Önkorm elsz.'!N235</f>
        <v>0</v>
      </c>
      <c r="O235" s="153" t="str">
        <f t="shared" si="10"/>
        <v xml:space="preserve"> </v>
      </c>
    </row>
    <row r="236" spans="1:15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igazgatás!F236+adók!F236+temető!F236+rendezvények!F236+'téli közf.'!F236+hosszúi.közf.!F236+'út üzemelt.'!F236+közvilágítás!F236+zöldterület!F236+'város-község'!F236+könyvtár!F236+közművelődés!F236+gyermekjólét!F236+családtámogatás!F236+családseg.!F236+'Önkorm elsz.'!F236</f>
        <v>0</v>
      </c>
      <c r="G236" s="77">
        <f>igazgatás!G236+adók!G236+temető!G236+rendezvények!G236+'téli közf.'!G236+hosszúi.közf.!G236+'út üzemelt.'!G236+közvilágítás!G236+zöldterület!G236+'város-község'!G236+könyvtár!G236+közművelődés!G236+gyermekjólét!G236+családtámogatás!G236+családseg.!G236+'Önkorm elsz.'!G236</f>
        <v>165</v>
      </c>
      <c r="H236" s="77">
        <f>igazgatás!H236+adók!H236+temető!H236+rendezvények!H236+'téli közf.'!H236+hosszúi.közf.!H236+'út üzemelt.'!H236+közvilágítás!H236+zöldterület!H236+'város-község'!H236+könyvtár!H236+közművelődés!H236+gyermekjólét!H236+családtámogatás!H236+családseg.!H236+'Önkorm elsz.'!H236</f>
        <v>165</v>
      </c>
      <c r="I236" s="77">
        <f>igazgatás!I236+adók!I236+temető!I236+rendezvények!I236+'téli közf.'!I236+hosszúi.közf.!I236+'út üzemelt.'!I236+közvilágítás!I236+zöldterület!I236+'város-község'!I236+könyvtár!I236+közművelődés!I236+gyermekjólét!I236+családtámogatás!I236+családseg.!I236+'Önkorm elsz.'!I236</f>
        <v>165</v>
      </c>
      <c r="J236" s="153">
        <f t="shared" si="9"/>
        <v>1</v>
      </c>
      <c r="K236" s="77">
        <f>igazgatás!K236+adók!K236+temető!K236+rendezvények!K236+'téli közf.'!K236+hosszúi.közf.!K236+'út üzemelt.'!K236+közvilágítás!K236+zöldterület!K236+'város-község'!K236+könyvtár!K236+közművelődés!K236+gyermekjólét!K236+családtámogatás!K236+családseg.!K236+'Önkorm elsz.'!K236</f>
        <v>0</v>
      </c>
      <c r="L236" s="77">
        <f>igazgatás!L236+adók!L236+temető!L236+rendezvények!L236+'téli közf.'!L236+hosszúi.közf.!L236+'út üzemelt.'!L236+közvilágítás!L236+zöldterület!L236+'város-község'!L236+könyvtár!L236+közművelődés!L236+gyermekjólét!L236+családtámogatás!L236+családseg.!L236+'Önkorm elsz.'!L236</f>
        <v>0</v>
      </c>
      <c r="M236" s="77">
        <f>igazgatás!M236+adók!M236+temető!M236+rendezvények!M236+'téli közf.'!M236+hosszúi.közf.!M236+'út üzemelt.'!M236+közvilágítás!M236+zöldterület!M236+'város-község'!M236+könyvtár!M236+közművelődés!M236+gyermekjólét!M236+családtámogatás!M236+családseg.!M236+'Önkorm elsz.'!M236</f>
        <v>0</v>
      </c>
      <c r="N236" s="77">
        <f>igazgatás!N236+adók!N236+temető!N236+rendezvények!N236+'téli közf.'!N236+hosszúi.közf.!N236+'út üzemelt.'!N236+közvilágítás!N236+zöldterület!N236+'város-község'!N236+könyvtár!N236+közművelődés!N236+gyermekjólét!N236+családtámogatás!N236+családseg.!N236+'Önkorm elsz.'!N236</f>
        <v>0</v>
      </c>
      <c r="O236" s="153" t="str">
        <f t="shared" si="10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7">
        <f>igazgatás!F237+adók!F237+temető!F237+rendezvények!F237+'téli közf.'!F237+hosszúi.közf.!F237+'út üzemelt.'!F237+közvilágítás!F237+zöldterület!F237+'város-község'!F237+könyvtár!F237+közművelődés!F237+gyermekjólét!F237+családtámogatás!F237+családseg.!F237+'Önkorm elsz.'!F237</f>
        <v>0</v>
      </c>
      <c r="G237" s="77">
        <f>igazgatás!G237+adók!G237+temető!G237+rendezvények!G237+'téli közf.'!G237+hosszúi.közf.!G237+'út üzemelt.'!G237+közvilágítás!G237+zöldterület!G237+'város-község'!G237+könyvtár!G237+közművelődés!G237+gyermekjólét!G237+családtámogatás!G237+családseg.!G237+'Önkorm elsz.'!G237</f>
        <v>0</v>
      </c>
      <c r="H237" s="77">
        <f>igazgatás!H237+adók!H237+temető!H237+rendezvények!H237+'téli közf.'!H237+hosszúi.közf.!H237+'út üzemelt.'!H237+közvilágítás!H237+zöldterület!H237+'város-község'!H237+könyvtár!H237+közművelődés!H237+gyermekjólét!H237+családtámogatás!H237+családseg.!H237+'Önkorm elsz.'!H237</f>
        <v>0</v>
      </c>
      <c r="I237" s="77">
        <f>igazgatás!I237+adók!I237+temető!I237+rendezvények!I237+'téli közf.'!I237+hosszúi.közf.!I237+'út üzemelt.'!I237+közvilágítás!I237+zöldterület!I237+'város-község'!I237+könyvtár!I237+közművelődés!I237+gyermekjólét!I237+családtámogatás!I237+családseg.!I237+'Önkorm elsz.'!I237</f>
        <v>0</v>
      </c>
      <c r="J237" s="153" t="str">
        <f t="shared" si="9"/>
        <v xml:space="preserve"> </v>
      </c>
      <c r="K237" s="77">
        <f>igazgatás!K237+adók!K237+temető!K237+rendezvények!K237+'téli közf.'!K237+hosszúi.közf.!K237+'út üzemelt.'!K237+közvilágítás!K237+zöldterület!K237+'város-község'!K237+könyvtár!K237+közművelődés!K237+gyermekjólét!K237+családtámogatás!K237+családseg.!K237+'Önkorm elsz.'!K237</f>
        <v>0</v>
      </c>
      <c r="L237" s="77">
        <f>igazgatás!L237+adók!L237+temető!L237+rendezvények!L237+'téli közf.'!L237+hosszúi.közf.!L237+'út üzemelt.'!L237+közvilágítás!L237+zöldterület!L237+'város-község'!L237+könyvtár!L237+közművelődés!L237+gyermekjólét!L237+családtámogatás!L237+családseg.!L237+'Önkorm elsz.'!L237</f>
        <v>0</v>
      </c>
      <c r="M237" s="77">
        <f>igazgatás!M237+adók!M237+temető!M237+rendezvények!M237+'téli közf.'!M237+hosszúi.közf.!M237+'út üzemelt.'!M237+közvilágítás!M237+zöldterület!M237+'város-község'!M237+könyvtár!M237+közművelődés!M237+gyermekjólét!M237+családtámogatás!M237+családseg.!M237+'Önkorm elsz.'!M237</f>
        <v>0</v>
      </c>
      <c r="N237" s="77">
        <f>igazgatás!N237+adók!N237+temető!N237+rendezvények!N237+'téli közf.'!N237+hosszúi.közf.!N237+'út üzemelt.'!N237+közvilágítás!N237+zöldterület!N237+'város-község'!N237+könyvtár!N237+közművelődés!N237+gyermekjólét!N237+családtámogatás!N237+családseg.!N237+'Önkorm elsz.'!N237</f>
        <v>0</v>
      </c>
      <c r="O237" s="153" t="str">
        <f t="shared" si="10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7">
        <f>igazgatás!F238+adók!F238+temető!F238+rendezvények!F238+'téli közf.'!F238+hosszúi.közf.!F238+'út üzemelt.'!F238+közvilágítás!F238+zöldterület!F238+'város-község'!F238+könyvtár!F238+közművelődés!F238+gyermekjólét!F238+családtámogatás!F238+családseg.!F238+'Önkorm elsz.'!F238</f>
        <v>0</v>
      </c>
      <c r="G238" s="77">
        <f>igazgatás!G238+adók!G238+temető!G238+rendezvények!G238+'téli közf.'!G238+hosszúi.közf.!G238+'út üzemelt.'!G238+közvilágítás!G238+zöldterület!G238+'város-község'!G238+könyvtár!G238+közművelődés!G238+gyermekjólét!G238+családtámogatás!G238+családseg.!G238+'Önkorm elsz.'!G238</f>
        <v>0</v>
      </c>
      <c r="H238" s="77">
        <f>igazgatás!H238+adók!H238+temető!H238+rendezvények!H238+'téli közf.'!H238+hosszúi.közf.!H238+'út üzemelt.'!H238+közvilágítás!H238+zöldterület!H238+'város-község'!H238+könyvtár!H238+közművelődés!H238+gyermekjólét!H238+családtámogatás!H238+családseg.!H238+'Önkorm elsz.'!H238</f>
        <v>0</v>
      </c>
      <c r="I238" s="77">
        <f>igazgatás!I238+adók!I238+temető!I238+rendezvények!I238+'téli közf.'!I238+hosszúi.közf.!I238+'út üzemelt.'!I238+közvilágítás!I238+zöldterület!I238+'város-község'!I238+könyvtár!I238+közművelődés!I238+gyermekjólét!I238+családtámogatás!I238+családseg.!I238+'Önkorm elsz.'!I238</f>
        <v>0</v>
      </c>
      <c r="J238" s="153" t="str">
        <f t="shared" si="9"/>
        <v xml:space="preserve"> </v>
      </c>
      <c r="K238" s="77">
        <f>igazgatás!K238+adók!K238+temető!K238+rendezvények!K238+'téli közf.'!K238+hosszúi.közf.!K238+'út üzemelt.'!K238+közvilágítás!K238+zöldterület!K238+'város-község'!K238+könyvtár!K238+közművelődés!K238+gyermekjólét!K238+családtámogatás!K238+családseg.!K238+'Önkorm elsz.'!K238</f>
        <v>0</v>
      </c>
      <c r="L238" s="77">
        <f>igazgatás!L238+adók!L238+temető!L238+rendezvények!L238+'téli közf.'!L238+hosszúi.közf.!L238+'út üzemelt.'!L238+közvilágítás!L238+zöldterület!L238+'város-község'!L238+könyvtár!L238+közművelődés!L238+gyermekjólét!L238+családtámogatás!L238+családseg.!L238+'Önkorm elsz.'!L238</f>
        <v>0</v>
      </c>
      <c r="M238" s="77">
        <f>igazgatás!M238+adók!M238+temető!M238+rendezvények!M238+'téli közf.'!M238+hosszúi.közf.!M238+'út üzemelt.'!M238+közvilágítás!M238+zöldterület!M238+'város-község'!M238+könyvtár!M238+közművelődés!M238+gyermekjólét!M238+családtámogatás!M238+családseg.!M238+'Önkorm elsz.'!M238</f>
        <v>0</v>
      </c>
      <c r="N238" s="77">
        <f>igazgatás!N238+adók!N238+temető!N238+rendezvények!N238+'téli közf.'!N238+hosszúi.közf.!N238+'út üzemelt.'!N238+közvilágítás!N238+zöldterület!N238+'város-község'!N238+könyvtár!N238+közművelődés!N238+gyermekjólét!N238+családtámogatás!N238+családseg.!N238+'Önkorm elsz.'!N238</f>
        <v>0</v>
      </c>
      <c r="O238" s="153" t="str">
        <f t="shared" si="10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7">
        <f>igazgatás!F239+adók!F239+temető!F239+rendezvények!F239+'téli közf.'!F239+hosszúi.közf.!F239+'út üzemelt.'!F239+közvilágítás!F239+zöldterület!F239+'város-község'!F239+könyvtár!F239+közművelődés!F239+gyermekjólét!F239+családtámogatás!F239+családseg.!F239+'Önkorm elsz.'!F239</f>
        <v>0</v>
      </c>
      <c r="G239" s="77">
        <f>igazgatás!G239+adók!G239+temető!G239+rendezvények!G239+'téli közf.'!G239+hosszúi.közf.!G239+'út üzemelt.'!G239+közvilágítás!G239+zöldterület!G239+'város-község'!G239+könyvtár!G239+közművelődés!G239+gyermekjólét!G239+családtámogatás!G239+családseg.!G239+'Önkorm elsz.'!G239</f>
        <v>0</v>
      </c>
      <c r="H239" s="77">
        <f>igazgatás!H239+adók!H239+temető!H239+rendezvények!H239+'téli közf.'!H239+hosszúi.közf.!H239+'út üzemelt.'!H239+közvilágítás!H239+zöldterület!H239+'város-község'!H239+könyvtár!H239+közművelődés!H239+gyermekjólét!H239+családtámogatás!H239+családseg.!H239+'Önkorm elsz.'!H239</f>
        <v>0</v>
      </c>
      <c r="I239" s="77">
        <f>igazgatás!I239+adók!I239+temető!I239+rendezvények!I239+'téli közf.'!I239+hosszúi.közf.!I239+'út üzemelt.'!I239+közvilágítás!I239+zöldterület!I239+'város-község'!I239+könyvtár!I239+közművelődés!I239+gyermekjólét!I239+családtámogatás!I239+családseg.!I239+'Önkorm elsz.'!I239</f>
        <v>0</v>
      </c>
      <c r="J239" s="153" t="str">
        <f t="shared" si="9"/>
        <v xml:space="preserve"> </v>
      </c>
      <c r="K239" s="77">
        <f>igazgatás!K239+adók!K239+temető!K239+rendezvények!K239+'téli közf.'!K239+hosszúi.közf.!K239+'út üzemelt.'!K239+közvilágítás!K239+zöldterület!K239+'város-község'!K239+könyvtár!K239+közművelődés!K239+gyermekjólét!K239+családtámogatás!K239+családseg.!K239+'Önkorm elsz.'!K239</f>
        <v>0</v>
      </c>
      <c r="L239" s="77">
        <f>igazgatás!L239+adók!L239+temető!L239+rendezvények!L239+'téli közf.'!L239+hosszúi.közf.!L239+'út üzemelt.'!L239+közvilágítás!L239+zöldterület!L239+'város-község'!L239+könyvtár!L239+közművelődés!L239+gyermekjólét!L239+családtámogatás!L239+családseg.!L239+'Önkorm elsz.'!L239</f>
        <v>0</v>
      </c>
      <c r="M239" s="77">
        <f>igazgatás!M239+adók!M239+temető!M239+rendezvények!M239+'téli közf.'!M239+hosszúi.közf.!M239+'út üzemelt.'!M239+közvilágítás!M239+zöldterület!M239+'város-község'!M239+könyvtár!M239+közművelődés!M239+gyermekjólét!M239+családtámogatás!M239+családseg.!M239+'Önkorm elsz.'!M239</f>
        <v>0</v>
      </c>
      <c r="N239" s="77">
        <f>igazgatás!N239+adók!N239+temető!N239+rendezvények!N239+'téli közf.'!N239+hosszúi.közf.!N239+'út üzemelt.'!N239+közvilágítás!N239+zöldterület!N239+'város-község'!N239+könyvtár!N239+közművelődés!N239+gyermekjólét!N239+családtámogatás!N239+családseg.!N239+'Önkorm elsz.'!N239</f>
        <v>0</v>
      </c>
      <c r="O239" s="153" t="str">
        <f t="shared" si="10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7">
        <f>igazgatás!F240+adók!F240+temető!F240+rendezvények!F240+'téli közf.'!F240+hosszúi.közf.!F240+'út üzemelt.'!F240+közvilágítás!F240+zöldterület!F240+'város-község'!F240+könyvtár!F240+közművelődés!F240+gyermekjólét!F240+családtámogatás!F240+családseg.!F240+'Önkorm elsz.'!F240</f>
        <v>0</v>
      </c>
      <c r="G240" s="77">
        <f>igazgatás!G240+adók!G240+temető!G240+rendezvények!G240+'téli közf.'!G240+hosszúi.közf.!G240+'út üzemelt.'!G240+közvilágítás!G240+zöldterület!G240+'város-község'!G240+könyvtár!G240+közművelődés!G240+gyermekjólét!G240+családtámogatás!G240+családseg.!G240+'Önkorm elsz.'!G240</f>
        <v>0</v>
      </c>
      <c r="H240" s="77">
        <f>igazgatás!H240+adók!H240+temető!H240+rendezvények!H240+'téli közf.'!H240+hosszúi.közf.!H240+'út üzemelt.'!H240+közvilágítás!H240+zöldterület!H240+'város-község'!H240+könyvtár!H240+közművelődés!H240+gyermekjólét!H240+családtámogatás!H240+családseg.!H240+'Önkorm elsz.'!H240</f>
        <v>0</v>
      </c>
      <c r="I240" s="77">
        <f>igazgatás!I240+adók!I240+temető!I240+rendezvények!I240+'téli közf.'!I240+hosszúi.közf.!I240+'út üzemelt.'!I240+közvilágítás!I240+zöldterület!I240+'város-község'!I240+könyvtár!I240+közművelődés!I240+gyermekjólét!I240+családtámogatás!I240+családseg.!I240+'Önkorm elsz.'!I240</f>
        <v>0</v>
      </c>
      <c r="J240" s="153" t="str">
        <f t="shared" si="9"/>
        <v xml:space="preserve"> </v>
      </c>
      <c r="K240" s="77">
        <f>igazgatás!K240+adók!K240+temető!K240+rendezvények!K240+'téli közf.'!K240+hosszúi.közf.!K240+'út üzemelt.'!K240+közvilágítás!K240+zöldterület!K240+'város-község'!K240+könyvtár!K240+közművelődés!K240+gyermekjólét!K240+családtámogatás!K240+családseg.!K240+'Önkorm elsz.'!K240</f>
        <v>0</v>
      </c>
      <c r="L240" s="77">
        <f>igazgatás!L240+adók!L240+temető!L240+rendezvények!L240+'téli közf.'!L240+hosszúi.közf.!L240+'út üzemelt.'!L240+közvilágítás!L240+zöldterület!L240+'város-község'!L240+könyvtár!L240+közművelődés!L240+gyermekjólét!L240+családtámogatás!L240+családseg.!L240+'Önkorm elsz.'!L240</f>
        <v>0</v>
      </c>
      <c r="M240" s="77">
        <f>igazgatás!M240+adók!M240+temető!M240+rendezvények!M240+'téli közf.'!M240+hosszúi.közf.!M240+'út üzemelt.'!M240+közvilágítás!M240+zöldterület!M240+'város-község'!M240+könyvtár!M240+közművelődés!M240+gyermekjólét!M240+családtámogatás!M240+családseg.!M240+'Önkorm elsz.'!M240</f>
        <v>0</v>
      </c>
      <c r="N240" s="77">
        <f>igazgatás!N240+adók!N240+temető!N240+rendezvények!N240+'téli közf.'!N240+hosszúi.közf.!N240+'út üzemelt.'!N240+közvilágítás!N240+zöldterület!N240+'város-község'!N240+könyvtár!N240+közművelődés!N240+gyermekjólét!N240+családtámogatás!N240+családseg.!N240+'Önkorm elsz.'!N240</f>
        <v>0</v>
      </c>
      <c r="O240" s="153" t="str">
        <f t="shared" si="10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7">
        <f>igazgatás!F241+adók!F241+temető!F241+rendezvények!F241+'téli közf.'!F241+hosszúi.közf.!F241+'út üzemelt.'!F241+közvilágítás!F241+zöldterület!F241+'város-község'!F241+könyvtár!F241+közművelődés!F241+gyermekjólét!F241+családtámogatás!F241+családseg.!F241+'Önkorm elsz.'!F241</f>
        <v>0</v>
      </c>
      <c r="G241" s="77">
        <f>igazgatás!G241+adók!G241+temető!G241+rendezvények!G241+'téli közf.'!G241+hosszúi.közf.!G241+'út üzemelt.'!G241+közvilágítás!G241+zöldterület!G241+'város-község'!G241+könyvtár!G241+közművelődés!G241+gyermekjólét!G241+családtámogatás!G241+családseg.!G241+'Önkorm elsz.'!G241</f>
        <v>0</v>
      </c>
      <c r="H241" s="77">
        <f>igazgatás!H241+adók!H241+temető!H241+rendezvények!H241+'téli közf.'!H241+hosszúi.közf.!H241+'út üzemelt.'!H241+közvilágítás!H241+zöldterület!H241+'város-község'!H241+könyvtár!H241+közművelődés!H241+gyermekjólét!H241+családtámogatás!H241+családseg.!H241+'Önkorm elsz.'!H241</f>
        <v>0</v>
      </c>
      <c r="I241" s="77">
        <f>igazgatás!I241+adók!I241+temető!I241+rendezvények!I241+'téli közf.'!I241+hosszúi.közf.!I241+'út üzemelt.'!I241+közvilágítás!I241+zöldterület!I241+'város-község'!I241+könyvtár!I241+közművelődés!I241+gyermekjólét!I241+családtámogatás!I241+családseg.!I241+'Önkorm elsz.'!I241</f>
        <v>0</v>
      </c>
      <c r="J241" s="153" t="str">
        <f t="shared" si="9"/>
        <v xml:space="preserve"> </v>
      </c>
      <c r="K241" s="77">
        <f>igazgatás!K241+adók!K241+temető!K241+rendezvények!K241+'téli közf.'!K241+hosszúi.közf.!K241+'út üzemelt.'!K241+közvilágítás!K241+zöldterület!K241+'város-község'!K241+könyvtár!K241+közművelődés!K241+gyermekjólét!K241+családtámogatás!K241+családseg.!K241+'Önkorm elsz.'!K241</f>
        <v>0</v>
      </c>
      <c r="L241" s="77">
        <f>igazgatás!L241+adók!L241+temető!L241+rendezvények!L241+'téli közf.'!L241+hosszúi.közf.!L241+'út üzemelt.'!L241+közvilágítás!L241+zöldterület!L241+'város-község'!L241+könyvtár!L241+közművelődés!L241+gyermekjólét!L241+családtámogatás!L241+családseg.!L241+'Önkorm elsz.'!L241</f>
        <v>0</v>
      </c>
      <c r="M241" s="77">
        <f>igazgatás!M241+adók!M241+temető!M241+rendezvények!M241+'téli közf.'!M241+hosszúi.közf.!M241+'út üzemelt.'!M241+közvilágítás!M241+zöldterület!M241+'város-község'!M241+könyvtár!M241+közművelődés!M241+gyermekjólét!M241+családtámogatás!M241+családseg.!M241+'Önkorm elsz.'!M241</f>
        <v>0</v>
      </c>
      <c r="N241" s="77">
        <f>igazgatás!N241+adók!N241+temető!N241+rendezvények!N241+'téli közf.'!N241+hosszúi.közf.!N241+'út üzemelt.'!N241+közvilágítás!N241+zöldterület!N241+'város-község'!N241+könyvtár!N241+közművelődés!N241+gyermekjólét!N241+családtámogatás!N241+családseg.!N241+'Önkorm elsz.'!N241</f>
        <v>0</v>
      </c>
      <c r="O241" s="153" t="str">
        <f t="shared" si="10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7">
        <f>igazgatás!F242+adók!F242+temető!F242+rendezvények!F242+'téli közf.'!F242+hosszúi.közf.!F242+'út üzemelt.'!F242+közvilágítás!F242+zöldterület!F242+'város-község'!F242+könyvtár!F242+közművelődés!F242+gyermekjólét!F242+családtámogatás!F242+családseg.!F242+'Önkorm elsz.'!F242</f>
        <v>0</v>
      </c>
      <c r="G242" s="77">
        <f>igazgatás!G242+adók!G242+temető!G242+rendezvények!G242+'téli közf.'!G242+hosszúi.közf.!G242+'út üzemelt.'!G242+közvilágítás!G242+zöldterület!G242+'város-község'!G242+könyvtár!G242+közművelődés!G242+gyermekjólét!G242+családtámogatás!G242+családseg.!G242+'Önkorm elsz.'!G242</f>
        <v>0</v>
      </c>
      <c r="H242" s="77">
        <f>igazgatás!H242+adók!H242+temető!H242+rendezvények!H242+'téli közf.'!H242+hosszúi.közf.!H242+'út üzemelt.'!H242+közvilágítás!H242+zöldterület!H242+'város-község'!H242+könyvtár!H242+közművelődés!H242+gyermekjólét!H242+családtámogatás!H242+családseg.!H242+'Önkorm elsz.'!H242</f>
        <v>0</v>
      </c>
      <c r="I242" s="77">
        <f>igazgatás!I242+adók!I242+temető!I242+rendezvények!I242+'téli közf.'!I242+hosszúi.közf.!I242+'út üzemelt.'!I242+közvilágítás!I242+zöldterület!I242+'város-község'!I242+könyvtár!I242+közművelődés!I242+gyermekjólét!I242+családtámogatás!I242+családseg.!I242+'Önkorm elsz.'!I242</f>
        <v>0</v>
      </c>
      <c r="J242" s="153" t="str">
        <f t="shared" si="9"/>
        <v xml:space="preserve"> </v>
      </c>
      <c r="K242" s="77">
        <f>igazgatás!K242+adók!K242+temető!K242+rendezvények!K242+'téli közf.'!K242+hosszúi.közf.!K242+'út üzemelt.'!K242+közvilágítás!K242+zöldterület!K242+'város-község'!K242+könyvtár!K242+közművelődés!K242+gyermekjólét!K242+családtámogatás!K242+családseg.!K242+'Önkorm elsz.'!K242</f>
        <v>0</v>
      </c>
      <c r="L242" s="77">
        <f>igazgatás!L242+adók!L242+temető!L242+rendezvények!L242+'téli közf.'!L242+hosszúi.közf.!L242+'út üzemelt.'!L242+közvilágítás!L242+zöldterület!L242+'város-község'!L242+könyvtár!L242+közművelődés!L242+gyermekjólét!L242+családtámogatás!L242+családseg.!L242+'Önkorm elsz.'!L242</f>
        <v>0</v>
      </c>
      <c r="M242" s="77">
        <f>igazgatás!M242+adók!M242+temető!M242+rendezvények!M242+'téli közf.'!M242+hosszúi.közf.!M242+'út üzemelt.'!M242+közvilágítás!M242+zöldterület!M242+'város-község'!M242+könyvtár!M242+közművelődés!M242+gyermekjólét!M242+családtámogatás!M242+családseg.!M242+'Önkorm elsz.'!M242</f>
        <v>0</v>
      </c>
      <c r="N242" s="77">
        <f>igazgatás!N242+adók!N242+temető!N242+rendezvények!N242+'téli közf.'!N242+hosszúi.közf.!N242+'út üzemelt.'!N242+közvilágítás!N242+zöldterület!N242+'város-község'!N242+könyvtár!N242+közművelődés!N242+gyermekjólét!N242+családtámogatás!N242+családseg.!N242+'Önkorm elsz.'!N242</f>
        <v>0</v>
      </c>
      <c r="O242" s="153" t="str">
        <f t="shared" si="10"/>
        <v xml:space="preserve"> </v>
      </c>
    </row>
    <row r="243" spans="1:15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7">
        <f>igazgatás!F243+adók!F243+temető!F243+rendezvények!F243+'téli közf.'!F243+hosszúi.közf.!F243+'út üzemelt.'!F243+közvilágítás!F243+zöldterület!F243+'város-község'!F243+könyvtár!F243+közművelődés!F243+gyermekjólét!F243+családtámogatás!F243+családseg.!F243+'Önkorm elsz.'!F243</f>
        <v>0</v>
      </c>
      <c r="G243" s="77">
        <f>igazgatás!G243+adók!G243+temető!G243+rendezvények!G243+'téli közf.'!G243+hosszúi.közf.!G243+'út üzemelt.'!G243+közvilágítás!G243+zöldterület!G243+'város-község'!G243+könyvtár!G243+közművelődés!G243+gyermekjólét!G243+családtámogatás!G243+családseg.!G243+'Önkorm elsz.'!G243</f>
        <v>165</v>
      </c>
      <c r="H243" s="77">
        <f>igazgatás!H243+adók!H243+temető!H243+rendezvények!H243+'téli közf.'!H243+hosszúi.közf.!H243+'út üzemelt.'!H243+közvilágítás!H243+zöldterület!H243+'város-község'!H243+könyvtár!H243+közművelődés!H243+gyermekjólét!H243+családtámogatás!H243+családseg.!H243+'Önkorm elsz.'!H243</f>
        <v>165</v>
      </c>
      <c r="I243" s="77">
        <f>igazgatás!I243+adók!I243+temető!I243+rendezvények!I243+'téli közf.'!I243+hosszúi.közf.!I243+'út üzemelt.'!I243+közvilágítás!I243+zöldterület!I243+'város-község'!I243+könyvtár!I243+közművelődés!I243+gyermekjólét!I243+családtámogatás!I243+családseg.!I243+'Önkorm elsz.'!I243</f>
        <v>165</v>
      </c>
      <c r="J243" s="153">
        <f t="shared" si="9"/>
        <v>1</v>
      </c>
      <c r="K243" s="77">
        <f>igazgatás!K243+adók!K243+temető!K243+rendezvények!K243+'téli közf.'!K243+hosszúi.közf.!K243+'út üzemelt.'!K243+közvilágítás!K243+zöldterület!K243+'város-község'!K243+könyvtár!K243+közművelődés!K243+gyermekjólét!K243+családtámogatás!K243+családseg.!K243+'Önkorm elsz.'!K243</f>
        <v>0</v>
      </c>
      <c r="L243" s="77">
        <f>igazgatás!L243+adók!L243+temető!L243+rendezvények!L243+'téli közf.'!L243+hosszúi.közf.!L243+'út üzemelt.'!L243+közvilágítás!L243+zöldterület!L243+'város-község'!L243+könyvtár!L243+közművelődés!L243+gyermekjólét!L243+családtámogatás!L243+családseg.!L243+'Önkorm elsz.'!L243</f>
        <v>0</v>
      </c>
      <c r="M243" s="77">
        <f>igazgatás!M243+adók!M243+temető!M243+rendezvények!M243+'téli közf.'!M243+hosszúi.közf.!M243+'út üzemelt.'!M243+közvilágítás!M243+zöldterület!M243+'város-község'!M243+könyvtár!M243+közművelődés!M243+gyermekjólét!M243+családtámogatás!M243+családseg.!M243+'Önkorm elsz.'!M243</f>
        <v>0</v>
      </c>
      <c r="N243" s="77">
        <f>igazgatás!N243+adók!N243+temető!N243+rendezvények!N243+'téli közf.'!N243+hosszúi.közf.!N243+'út üzemelt.'!N243+közvilágítás!N243+zöldterület!N243+'város-község'!N243+könyvtár!N243+közművelődés!N243+gyermekjólét!N243+családtámogatás!N243+családseg.!N243+'Önkorm elsz.'!N243</f>
        <v>0</v>
      </c>
      <c r="O243" s="153" t="str">
        <f t="shared" si="10"/>
        <v xml:space="preserve"> </v>
      </c>
    </row>
    <row r="244" spans="1:15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7">
        <f>igazgatás!F244+adók!F244+temető!F244+rendezvények!F244+'téli közf.'!F244+hosszúi.közf.!F244+'út üzemelt.'!F244+közvilágítás!F244+zöldterület!F244+'város-község'!F244+könyvtár!F244+közművelődés!F244+gyermekjólét!F244+családtámogatás!F244+családseg.!F244+'Önkorm elsz.'!F244</f>
        <v>0</v>
      </c>
      <c r="G244" s="77">
        <f>igazgatás!G244+adók!G244+temető!G244+rendezvények!G244+'téli közf.'!G244+hosszúi.közf.!G244+'út üzemelt.'!G244+közvilágítás!G244+zöldterület!G244+'város-község'!G244+könyvtár!G244+közművelődés!G244+gyermekjólét!G244+családtámogatás!G244+családseg.!G244+'Önkorm elsz.'!G244</f>
        <v>0</v>
      </c>
      <c r="H244" s="77">
        <f>igazgatás!H244+adók!H244+temető!H244+rendezvények!H244+'téli közf.'!H244+hosszúi.közf.!H244+'út üzemelt.'!H244+közvilágítás!H244+zöldterület!H244+'város-község'!H244+könyvtár!H244+közművelődés!H244+gyermekjólét!H244+családtámogatás!H244+családseg.!H244+'Önkorm elsz.'!H244</f>
        <v>0</v>
      </c>
      <c r="I244" s="77">
        <f>igazgatás!I244+adók!I244+temető!I244+rendezvények!I244+'téli közf.'!I244+hosszúi.közf.!I244+'út üzemelt.'!I244+közvilágítás!I244+zöldterület!I244+'város-község'!I244+könyvtár!I244+közművelődés!I244+gyermekjólét!I244+családtámogatás!I244+családseg.!I244+'Önkorm elsz.'!I244</f>
        <v>0</v>
      </c>
      <c r="J244" s="153" t="str">
        <f t="shared" si="9"/>
        <v xml:space="preserve"> </v>
      </c>
      <c r="K244" s="77">
        <f>igazgatás!K244+adók!K244+temető!K244+rendezvények!K244+'téli közf.'!K244+hosszúi.közf.!K244+'út üzemelt.'!K244+közvilágítás!K244+zöldterület!K244+'város-község'!K244+könyvtár!K244+közművelődés!K244+gyermekjólét!K244+családtámogatás!K244+családseg.!K244+'Önkorm elsz.'!K244</f>
        <v>0</v>
      </c>
      <c r="L244" s="77">
        <f>igazgatás!L244+adók!L244+temető!L244+rendezvények!L244+'téli közf.'!L244+hosszúi.közf.!L244+'út üzemelt.'!L244+közvilágítás!L244+zöldterület!L244+'város-község'!L244+könyvtár!L244+közművelődés!L244+gyermekjólét!L244+családtámogatás!L244+családseg.!L244+'Önkorm elsz.'!L244</f>
        <v>0</v>
      </c>
      <c r="M244" s="77">
        <f>igazgatás!M244+adók!M244+temető!M244+rendezvények!M244+'téli közf.'!M244+hosszúi.közf.!M244+'út üzemelt.'!M244+közvilágítás!M244+zöldterület!M244+'város-község'!M244+könyvtár!M244+közművelődés!M244+gyermekjólét!M244+családtámogatás!M244+családseg.!M244+'Önkorm elsz.'!M244</f>
        <v>0</v>
      </c>
      <c r="N244" s="77">
        <f>igazgatás!N244+adók!N244+temető!N244+rendezvények!N244+'téli közf.'!N244+hosszúi.közf.!N244+'út üzemelt.'!N244+közvilágítás!N244+zöldterület!N244+'város-község'!N244+könyvtár!N244+közművelődés!N244+gyermekjólét!N244+családtámogatás!N244+családseg.!N244+'Önkorm elsz.'!N244</f>
        <v>0</v>
      </c>
      <c r="O244" s="153" t="str">
        <f t="shared" si="10"/>
        <v xml:space="preserve"> </v>
      </c>
    </row>
    <row r="245" spans="1:15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7">
        <f>igazgatás!F245+adók!F245+temető!F245+rendezvények!F245+'téli közf.'!F245+hosszúi.közf.!F245+'út üzemelt.'!F245+közvilágítás!F245+zöldterület!F245+'város-község'!F245+könyvtár!F245+közművelődés!F245+gyermekjólét!F245+családtámogatás!F245+családseg.!F245+'Önkorm elsz.'!F245</f>
        <v>0</v>
      </c>
      <c r="G245" s="77">
        <f>igazgatás!G245+adók!G245+temető!G245+rendezvények!G245+'téli közf.'!G245+hosszúi.közf.!G245+'út üzemelt.'!G245+közvilágítás!G245+zöldterület!G245+'város-község'!G245+könyvtár!G245+közművelődés!G245+gyermekjólét!G245+családtámogatás!G245+családseg.!G245+'Önkorm elsz.'!G245</f>
        <v>0</v>
      </c>
      <c r="H245" s="77">
        <f>igazgatás!H245+adók!H245+temető!H245+rendezvények!H245+'téli közf.'!H245+hosszúi.közf.!H245+'út üzemelt.'!H245+közvilágítás!H245+zöldterület!H245+'város-község'!H245+könyvtár!H245+közművelődés!H245+gyermekjólét!H245+családtámogatás!H245+családseg.!H245+'Önkorm elsz.'!H245</f>
        <v>0</v>
      </c>
      <c r="I245" s="77">
        <f>igazgatás!I245+adók!I245+temető!I245+rendezvények!I245+'téli közf.'!I245+hosszúi.közf.!I245+'út üzemelt.'!I245+közvilágítás!I245+zöldterület!I245+'város-község'!I245+könyvtár!I245+közművelődés!I245+gyermekjólét!I245+családtámogatás!I245+családseg.!I245+'Önkorm elsz.'!I245</f>
        <v>0</v>
      </c>
      <c r="J245" s="153" t="str">
        <f t="shared" si="9"/>
        <v xml:space="preserve"> </v>
      </c>
      <c r="K245" s="77">
        <f>igazgatás!K245+adók!K245+temető!K245+rendezvények!K245+'téli közf.'!K245+hosszúi.közf.!K245+'út üzemelt.'!K245+közvilágítás!K245+zöldterület!K245+'város-község'!K245+könyvtár!K245+közművelődés!K245+gyermekjólét!K245+családtámogatás!K245+családseg.!K245+'Önkorm elsz.'!K245</f>
        <v>0</v>
      </c>
      <c r="L245" s="77">
        <f>igazgatás!L245+adók!L245+temető!L245+rendezvények!L245+'téli közf.'!L245+hosszúi.közf.!L245+'út üzemelt.'!L245+közvilágítás!L245+zöldterület!L245+'város-község'!L245+könyvtár!L245+közművelődés!L245+gyermekjólét!L245+családtámogatás!L245+családseg.!L245+'Önkorm elsz.'!L245</f>
        <v>0</v>
      </c>
      <c r="M245" s="77">
        <f>igazgatás!M245+adók!M245+temető!M245+rendezvények!M245+'téli közf.'!M245+hosszúi.közf.!M245+'út üzemelt.'!M245+közvilágítás!M245+zöldterület!M245+'város-község'!M245+könyvtár!M245+közművelődés!M245+gyermekjólét!M245+családtámogatás!M245+családseg.!M245+'Önkorm elsz.'!M245</f>
        <v>0</v>
      </c>
      <c r="N245" s="77">
        <f>igazgatás!N245+adók!N245+temető!N245+rendezvények!N245+'téli közf.'!N245+hosszúi.közf.!N245+'út üzemelt.'!N245+közvilágítás!N245+zöldterület!N245+'város-község'!N245+könyvtár!N245+közművelődés!N245+gyermekjólét!N245+családtámogatás!N245+családseg.!N245+'Önkorm elsz.'!N245</f>
        <v>0</v>
      </c>
      <c r="O245" s="153" t="str">
        <f t="shared" si="10"/>
        <v xml:space="preserve"> </v>
      </c>
    </row>
    <row r="246" spans="1:15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7">
        <f>igazgatás!F246+adók!F246+temető!F246+rendezvények!F246+'téli közf.'!F246+hosszúi.közf.!F246+'út üzemelt.'!F246+közvilágítás!F246+zöldterület!F246+'város-község'!F246+könyvtár!F246+közművelődés!F246+gyermekjólét!F246+családtámogatás!F246+családseg.!F246+'Önkorm elsz.'!F246</f>
        <v>0</v>
      </c>
      <c r="G246" s="77">
        <f>igazgatás!G246+adók!G246+temető!G246+rendezvények!G246+'téli közf.'!G246+hosszúi.közf.!G246+'út üzemelt.'!G246+közvilágítás!G246+zöldterület!G246+'város-község'!G246+könyvtár!G246+közművelődés!G246+gyermekjólét!G246+családtámogatás!G246+családseg.!G246+'Önkorm elsz.'!G246</f>
        <v>0</v>
      </c>
      <c r="H246" s="77">
        <f>igazgatás!H246+adók!H246+temető!H246+rendezvények!H246+'téli közf.'!H246+hosszúi.közf.!H246+'út üzemelt.'!H246+közvilágítás!H246+zöldterület!H246+'város-község'!H246+könyvtár!H246+közművelődés!H246+gyermekjólét!H246+családtámogatás!H246+családseg.!H246+'Önkorm elsz.'!H246</f>
        <v>0</v>
      </c>
      <c r="I246" s="77">
        <f>igazgatás!I246+adók!I246+temető!I246+rendezvények!I246+'téli közf.'!I246+hosszúi.közf.!I246+'út üzemelt.'!I246+közvilágítás!I246+zöldterület!I246+'város-község'!I246+könyvtár!I246+közművelődés!I246+gyermekjólét!I246+családtámogatás!I246+családseg.!I246+'Önkorm elsz.'!I246</f>
        <v>0</v>
      </c>
      <c r="J246" s="153" t="str">
        <f t="shared" si="9"/>
        <v xml:space="preserve"> </v>
      </c>
      <c r="K246" s="77">
        <f>igazgatás!K246+adók!K246+temető!K246+rendezvények!K246+'téli közf.'!K246+hosszúi.közf.!K246+'út üzemelt.'!K246+közvilágítás!K246+zöldterület!K246+'város-község'!K246+könyvtár!K246+közművelődés!K246+gyermekjólét!K246+családtámogatás!K246+családseg.!K246+'Önkorm elsz.'!K246</f>
        <v>0</v>
      </c>
      <c r="L246" s="77">
        <f>igazgatás!L246+adók!L246+temető!L246+rendezvények!L246+'téli közf.'!L246+hosszúi.közf.!L246+'út üzemelt.'!L246+közvilágítás!L246+zöldterület!L246+'város-község'!L246+könyvtár!L246+közművelődés!L246+gyermekjólét!L246+családtámogatás!L246+családseg.!L246+'Önkorm elsz.'!L246</f>
        <v>0</v>
      </c>
      <c r="M246" s="77">
        <f>igazgatás!M246+adók!M246+temető!M246+rendezvények!M246+'téli közf.'!M246+hosszúi.közf.!M246+'út üzemelt.'!M246+közvilágítás!M246+zöldterület!M246+'város-község'!M246+könyvtár!M246+közművelődés!M246+gyermekjólét!M246+családtámogatás!M246+családseg.!M246+'Önkorm elsz.'!M246</f>
        <v>0</v>
      </c>
      <c r="N246" s="77">
        <f>igazgatás!N246+adók!N246+temető!N246+rendezvények!N246+'téli közf.'!N246+hosszúi.közf.!N246+'út üzemelt.'!N246+közvilágítás!N246+zöldterület!N246+'város-község'!N246+könyvtár!N246+közművelődés!N246+gyermekjólét!N246+családtámogatás!N246+családseg.!N246+'Önkorm elsz.'!N246</f>
        <v>0</v>
      </c>
      <c r="O246" s="153" t="str">
        <f t="shared" si="10"/>
        <v xml:space="preserve"> </v>
      </c>
    </row>
    <row r="247" spans="1:15" s="91" customFormat="1" ht="15.75" x14ac:dyDescent="0.25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igazgatás!F247+adók!F247+temető!F247+rendezvények!F247+'téli közf.'!F247+hosszúi.közf.!F247+'út üzemelt.'!F247+közvilágítás!F247+zöldterület!F247+'város-község'!F247+könyvtár!F247+közművelődés!F247+gyermekjólét!F247+családtámogatás!F247+családseg.!F247+'Önkorm elsz.'!F247</f>
        <v>0</v>
      </c>
      <c r="G247" s="78">
        <f>igazgatás!G247+adók!G247+temető!G247+rendezvények!G247+'téli közf.'!G247+hosszúi.közf.!G247+'út üzemelt.'!G247+közvilágítás!G247+zöldterület!G247+'város-község'!G247+könyvtár!G247+közművelődés!G247+gyermekjólét!G247+családtámogatás!G247+családseg.!G247+'Önkorm elsz.'!G247</f>
        <v>165</v>
      </c>
      <c r="H247" s="78">
        <f>igazgatás!H247+adók!H247+temető!H247+rendezvények!H247+'téli közf.'!H247+hosszúi.közf.!H247+'út üzemelt.'!H247+közvilágítás!H247+zöldterület!H247+'város-község'!H247+könyvtár!H247+közművelődés!H247+gyermekjólét!H247+családtámogatás!H247+családseg.!H247+'Önkorm elsz.'!H247</f>
        <v>165</v>
      </c>
      <c r="I247" s="78">
        <f>igazgatás!I247+adók!I247+temető!I247+rendezvények!I247+'téli közf.'!I247+hosszúi.közf.!I247+'út üzemelt.'!I247+közvilágítás!I247+zöldterület!I247+'város-község'!I247+könyvtár!I247+közművelődés!I247+gyermekjólét!I247+családtámogatás!I247+családseg.!I247+'Önkorm elsz.'!I247</f>
        <v>165</v>
      </c>
      <c r="J247" s="170">
        <f t="shared" si="9"/>
        <v>1</v>
      </c>
      <c r="K247" s="78">
        <f>igazgatás!K247+adók!K247+temető!K247+rendezvények!K247+'téli közf.'!K247+hosszúi.közf.!K247+'út üzemelt.'!K247+közvilágítás!K247+zöldterület!K247+'város-község'!K247+könyvtár!K247+közművelődés!K247+gyermekjólét!K247+családtámogatás!K247+családseg.!K247+'Önkorm elsz.'!K247</f>
        <v>120</v>
      </c>
      <c r="L247" s="78">
        <f>igazgatás!L247+adók!L247+temető!L247+rendezvények!L247+'téli közf.'!L247+hosszúi.közf.!L247+'út üzemelt.'!L247+közvilágítás!L247+zöldterület!L247+'város-község'!L247+könyvtár!L247+közművelődés!L247+gyermekjólét!L247+családtámogatás!L247+családseg.!L247+'Önkorm elsz.'!L247</f>
        <v>30</v>
      </c>
      <c r="M247" s="78">
        <f>igazgatás!M247+adók!M247+temető!M247+rendezvények!M247+'téli közf.'!M247+hosszúi.közf.!M247+'út üzemelt.'!M247+közvilágítás!M247+zöldterület!M247+'város-község'!M247+könyvtár!M247+közművelődés!M247+gyermekjólét!M247+családtámogatás!M247+családseg.!M247+'Önkorm elsz.'!M247</f>
        <v>150</v>
      </c>
      <c r="N247" s="78">
        <f>igazgatás!N247+adók!N247+temető!N247+rendezvények!N247+'téli közf.'!N247+hosszúi.közf.!N247+'út üzemelt.'!N247+közvilágítás!N247+zöldterület!N247+'város-község'!N247+könyvtár!N247+közművelődés!N247+gyermekjólét!N247+családtámogatás!N247+családseg.!N247+'Önkorm elsz.'!N247</f>
        <v>150</v>
      </c>
      <c r="O247" s="170">
        <f t="shared" si="10"/>
        <v>1</v>
      </c>
    </row>
    <row r="248" spans="1:15" ht="25.5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>
        <f>igazgatás!F248+adók!F248+temető!F248+rendezvények!F248+'téli közf.'!F248+hosszúi.közf.!F248+'út üzemelt.'!F248+közvilágítás!F248+zöldterület!F248+'város-község'!F248+könyvtár!F248+közművelődés!F248+gyermekjólét!F248+családtámogatás!F248+családseg.!F248+'Önkorm elsz.'!F248</f>
        <v>0</v>
      </c>
      <c r="G248" s="77">
        <f>igazgatás!G248+adók!G248+temető!G248+rendezvények!G248+'téli közf.'!G248+hosszúi.közf.!G248+'út üzemelt.'!G248+közvilágítás!G248+zöldterület!G248+'város-község'!G248+könyvtár!G248+közművelődés!G248+gyermekjólét!G248+családtámogatás!G248+családseg.!G248+'Önkorm elsz.'!G248</f>
        <v>0</v>
      </c>
      <c r="H248" s="77">
        <f>igazgatás!H248+adók!H248+temető!H248+rendezvények!H248+'téli közf.'!H248+hosszúi.közf.!H248+'út üzemelt.'!H248+közvilágítás!H248+zöldterület!H248+'város-község'!H248+könyvtár!H248+közművelődés!H248+gyermekjólét!H248+családtámogatás!H248+családseg.!H248+'Önkorm elsz.'!H248</f>
        <v>0</v>
      </c>
      <c r="I248" s="77">
        <f>igazgatás!I248+adók!I248+temető!I248+rendezvények!I248+'téli közf.'!I248+hosszúi.közf.!I248+'út üzemelt.'!I248+közvilágítás!I248+zöldterület!I248+'város-község'!I248+könyvtár!I248+közművelődés!I248+gyermekjólét!I248+családtámogatás!I248+családseg.!I248+'Önkorm elsz.'!I248</f>
        <v>0</v>
      </c>
      <c r="J248" s="153" t="str">
        <f t="shared" si="9"/>
        <v xml:space="preserve"> </v>
      </c>
      <c r="K248" s="77">
        <f>igazgatás!K248+adók!K248+temető!K248+rendezvények!K248+'téli közf.'!K248+hosszúi.közf.!K248+'út üzemelt.'!K248+közvilágítás!K248+zöldterület!K248+'város-község'!K248+könyvtár!K248+közművelődés!K248+gyermekjólét!K248+családtámogatás!K248+családseg.!K248+'Önkorm elsz.'!K248</f>
        <v>0</v>
      </c>
      <c r="L248" s="77">
        <f>igazgatás!L248+adók!L248+temető!L248+rendezvények!L248+'téli közf.'!L248+hosszúi.közf.!L248+'út üzemelt.'!L248+közvilágítás!L248+zöldterület!L248+'város-község'!L248+könyvtár!L248+közművelődés!L248+gyermekjólét!L248+családtámogatás!L248+családseg.!L248+'Önkorm elsz.'!L248</f>
        <v>0</v>
      </c>
      <c r="M248" s="77">
        <f>igazgatás!M248+adók!M248+temető!M248+rendezvények!M248+'téli közf.'!M248+hosszúi.közf.!M248+'út üzemelt.'!M248+közvilágítás!M248+zöldterület!M248+'város-község'!M248+könyvtár!M248+közművelődés!M248+gyermekjólét!M248+családtámogatás!M248+családseg.!M248+'Önkorm elsz.'!M248</f>
        <v>0</v>
      </c>
      <c r="N248" s="77">
        <f>igazgatás!N248+adók!N248+temető!N248+rendezvények!N248+'téli közf.'!N248+hosszúi.közf.!N248+'út üzemelt.'!N248+közvilágítás!N248+zöldterület!N248+'város-község'!N248+könyvtár!N248+közművelődés!N248+gyermekjólét!N248+családtámogatás!N248+családseg.!N248+'Önkorm elsz.'!N248</f>
        <v>0</v>
      </c>
      <c r="O248" s="153" t="str">
        <f t="shared" si="10"/>
        <v xml:space="preserve"> </v>
      </c>
    </row>
    <row r="249" spans="1:15" ht="25.5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igazgatás!F249+adók!F249+temető!F249+rendezvények!F249+'téli közf.'!F249+hosszúi.közf.!F249+'út üzemelt.'!F249+közvilágítás!F249+zöldterület!F249+'város-község'!F249+könyvtár!F249+közművelődés!F249+gyermekjólét!F249+családtámogatás!F249+családseg.!F249+'Önkorm elsz.'!F249</f>
        <v>0</v>
      </c>
      <c r="G249" s="77">
        <f>igazgatás!G249+adók!G249+temető!G249+rendezvények!G249+'téli közf.'!G249+hosszúi.közf.!G249+'út üzemelt.'!G249+közvilágítás!G249+zöldterület!G249+'város-község'!G249+könyvtár!G249+közművelődés!G249+gyermekjólét!G249+családtámogatás!G249+családseg.!G249+'Önkorm elsz.'!G249</f>
        <v>0</v>
      </c>
      <c r="H249" s="77">
        <f>igazgatás!H249+adók!H249+temető!H249+rendezvények!H249+'téli közf.'!H249+hosszúi.közf.!H249+'út üzemelt.'!H249+közvilágítás!H249+zöldterület!H249+'város-község'!H249+könyvtár!H249+közművelődés!H249+gyermekjólét!H249+családtámogatás!H249+családseg.!H249+'Önkorm elsz.'!H249</f>
        <v>0</v>
      </c>
      <c r="I249" s="77">
        <f>igazgatás!I249+adók!I249+temető!I249+rendezvények!I249+'téli közf.'!I249+hosszúi.közf.!I249+'út üzemelt.'!I249+közvilágítás!I249+zöldterület!I249+'város-község'!I249+könyvtár!I249+közművelődés!I249+gyermekjólét!I249+családtámogatás!I249+családseg.!I249+'Önkorm elsz.'!I249</f>
        <v>0</v>
      </c>
      <c r="J249" s="153" t="str">
        <f t="shared" si="9"/>
        <v xml:space="preserve"> </v>
      </c>
      <c r="K249" s="77">
        <f>igazgatás!K249+adók!K249+temető!K249+rendezvények!K249+'téli közf.'!K249+hosszúi.közf.!K249+'út üzemelt.'!K249+közvilágítás!K249+zöldterület!K249+'város-község'!K249+könyvtár!K249+közművelődés!K249+gyermekjólét!K249+családtámogatás!K249+családseg.!K249+'Önkorm elsz.'!K249</f>
        <v>0</v>
      </c>
      <c r="L249" s="77">
        <f>igazgatás!L249+adók!L249+temető!L249+rendezvények!L249+'téli közf.'!L249+hosszúi.közf.!L249+'út üzemelt.'!L249+közvilágítás!L249+zöldterület!L249+'város-község'!L249+könyvtár!L249+közművelődés!L249+gyermekjólét!L249+családtámogatás!L249+családseg.!L249+'Önkorm elsz.'!L249</f>
        <v>0</v>
      </c>
      <c r="M249" s="77">
        <f>igazgatás!M249+adók!M249+temető!M249+rendezvények!M249+'téli közf.'!M249+hosszúi.közf.!M249+'út üzemelt.'!M249+közvilágítás!M249+zöldterület!M249+'város-község'!M249+könyvtár!M249+közművelődés!M249+gyermekjólét!M249+családtámogatás!M249+családseg.!M249+'Önkorm elsz.'!M249</f>
        <v>0</v>
      </c>
      <c r="N249" s="77">
        <f>igazgatás!N249+adók!N249+temető!N249+rendezvények!N249+'téli közf.'!N249+hosszúi.közf.!N249+'út üzemelt.'!N249+közvilágítás!N249+zöldterület!N249+'város-község'!N249+könyvtár!N249+közművelődés!N249+gyermekjólét!N249+családtámogatás!N249+családseg.!N249+'Önkorm elsz.'!N249</f>
        <v>0</v>
      </c>
      <c r="O249" s="153" t="str">
        <f t="shared" si="10"/>
        <v xml:space="preserve"> </v>
      </c>
    </row>
    <row r="250" spans="1:15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7">
        <f>igazgatás!F250+adók!F250+temető!F250+rendezvények!F250+'téli közf.'!F250+hosszúi.közf.!F250+'út üzemelt.'!F250+közvilágítás!F250+zöldterület!F250+'város-község'!F250+könyvtár!F250+közművelődés!F250+gyermekjólét!F250+családtámogatás!F250+családseg.!F250+'Önkorm elsz.'!F250</f>
        <v>0</v>
      </c>
      <c r="G250" s="77">
        <f>igazgatás!G250+adók!G250+temető!G250+rendezvények!G250+'téli közf.'!G250+hosszúi.közf.!G250+'út üzemelt.'!G250+közvilágítás!G250+zöldterület!G250+'város-község'!G250+könyvtár!G250+közművelődés!G250+gyermekjólét!G250+családtámogatás!G250+családseg.!G250+'Önkorm elsz.'!G250</f>
        <v>0</v>
      </c>
      <c r="H250" s="77">
        <f>igazgatás!H250+adók!H250+temető!H250+rendezvények!H250+'téli közf.'!H250+hosszúi.közf.!H250+'út üzemelt.'!H250+közvilágítás!H250+zöldterület!H250+'város-község'!H250+könyvtár!H250+közművelődés!H250+gyermekjólét!H250+családtámogatás!H250+családseg.!H250+'Önkorm elsz.'!H250</f>
        <v>0</v>
      </c>
      <c r="I250" s="77">
        <f>igazgatás!I250+adók!I250+temető!I250+rendezvények!I250+'téli közf.'!I250+hosszúi.közf.!I250+'út üzemelt.'!I250+közvilágítás!I250+zöldterület!I250+'város-község'!I250+könyvtár!I250+közművelődés!I250+gyermekjólét!I250+családtámogatás!I250+családseg.!I250+'Önkorm elsz.'!I250</f>
        <v>0</v>
      </c>
      <c r="J250" s="153" t="str">
        <f t="shared" si="9"/>
        <v xml:space="preserve"> </v>
      </c>
      <c r="K250" s="77">
        <f>igazgatás!K250+adók!K250+temető!K250+rendezvények!K250+'téli közf.'!K250+hosszúi.közf.!K250+'út üzemelt.'!K250+közvilágítás!K250+zöldterület!K250+'város-község'!K250+könyvtár!K250+közművelődés!K250+gyermekjólét!K250+családtámogatás!K250+családseg.!K250+'Önkorm elsz.'!K250</f>
        <v>0</v>
      </c>
      <c r="L250" s="77">
        <f>igazgatás!L250+adók!L250+temető!L250+rendezvények!L250+'téli közf.'!L250+hosszúi.közf.!L250+'út üzemelt.'!L250+közvilágítás!L250+zöldterület!L250+'város-község'!L250+könyvtár!L250+közművelődés!L250+gyermekjólét!L250+családtámogatás!L250+családseg.!L250+'Önkorm elsz.'!L250</f>
        <v>0</v>
      </c>
      <c r="M250" s="77">
        <f>igazgatás!M250+adók!M250+temető!M250+rendezvények!M250+'téli közf.'!M250+hosszúi.közf.!M250+'út üzemelt.'!M250+közvilágítás!M250+zöldterület!M250+'város-község'!M250+könyvtár!M250+közművelődés!M250+gyermekjólét!M250+családtámogatás!M250+családseg.!M250+'Önkorm elsz.'!M250</f>
        <v>0</v>
      </c>
      <c r="N250" s="77">
        <f>igazgatás!N250+adók!N250+temető!N250+rendezvények!N250+'téli közf.'!N250+hosszúi.közf.!N250+'út üzemelt.'!N250+közvilágítás!N250+zöldterület!N250+'város-község'!N250+könyvtár!N250+közművelődés!N250+gyermekjólét!N250+családtámogatás!N250+családseg.!N250+'Önkorm elsz.'!N250</f>
        <v>0</v>
      </c>
      <c r="O250" s="153" t="str">
        <f t="shared" si="10"/>
        <v xml:space="preserve"> </v>
      </c>
    </row>
    <row r="251" spans="1:15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7">
        <f>igazgatás!F251+adók!F251+temető!F251+rendezvények!F251+'téli közf.'!F251+hosszúi.közf.!F251+'út üzemelt.'!F251+közvilágítás!F251+zöldterület!F251+'város-község'!F251+könyvtár!F251+közművelődés!F251+gyermekjólét!F251+családtámogatás!F251+családseg.!F251+'Önkorm elsz.'!F251</f>
        <v>0</v>
      </c>
      <c r="G251" s="77">
        <f>igazgatás!G251+adók!G251+temető!G251+rendezvények!G251+'téli közf.'!G251+hosszúi.közf.!G251+'út üzemelt.'!G251+közvilágítás!G251+zöldterület!G251+'város-község'!G251+könyvtár!G251+közművelődés!G251+gyermekjólét!G251+családtámogatás!G251+családseg.!G251+'Önkorm elsz.'!G251</f>
        <v>0</v>
      </c>
      <c r="H251" s="77">
        <f>igazgatás!H251+adók!H251+temető!H251+rendezvények!H251+'téli közf.'!H251+hosszúi.közf.!H251+'út üzemelt.'!H251+közvilágítás!H251+zöldterület!H251+'város-község'!H251+könyvtár!H251+közművelődés!H251+gyermekjólét!H251+családtámogatás!H251+családseg.!H251+'Önkorm elsz.'!H251</f>
        <v>0</v>
      </c>
      <c r="I251" s="77">
        <f>igazgatás!I251+adók!I251+temető!I251+rendezvények!I251+'téli közf.'!I251+hosszúi.közf.!I251+'út üzemelt.'!I251+közvilágítás!I251+zöldterület!I251+'város-község'!I251+könyvtár!I251+közművelődés!I251+gyermekjólét!I251+családtámogatás!I251+családseg.!I251+'Önkorm elsz.'!I251</f>
        <v>0</v>
      </c>
      <c r="J251" s="153" t="str">
        <f t="shared" si="9"/>
        <v xml:space="preserve"> </v>
      </c>
      <c r="K251" s="77">
        <f>igazgatás!K251+adók!K251+temető!K251+rendezvények!K251+'téli közf.'!K251+hosszúi.közf.!K251+'út üzemelt.'!K251+közvilágítás!K251+zöldterület!K251+'város-község'!K251+könyvtár!K251+közművelődés!K251+gyermekjólét!K251+családtámogatás!K251+családseg.!K251+'Önkorm elsz.'!K251</f>
        <v>0</v>
      </c>
      <c r="L251" s="77">
        <f>igazgatás!L251+adók!L251+temető!L251+rendezvények!L251+'téli közf.'!L251+hosszúi.közf.!L251+'út üzemelt.'!L251+közvilágítás!L251+zöldterület!L251+'város-község'!L251+könyvtár!L251+közművelődés!L251+gyermekjólét!L251+családtámogatás!L251+családseg.!L251+'Önkorm elsz.'!L251</f>
        <v>0</v>
      </c>
      <c r="M251" s="77">
        <f>igazgatás!M251+adók!M251+temető!M251+rendezvények!M251+'téli közf.'!M251+hosszúi.közf.!M251+'út üzemelt.'!M251+közvilágítás!M251+zöldterület!M251+'város-község'!M251+könyvtár!M251+közművelődés!M251+gyermekjólét!M251+családtámogatás!M251+családseg.!M251+'Önkorm elsz.'!M251</f>
        <v>0</v>
      </c>
      <c r="N251" s="77">
        <f>igazgatás!N251+adók!N251+temető!N251+rendezvények!N251+'téli közf.'!N251+hosszúi.közf.!N251+'út üzemelt.'!N251+közvilágítás!N251+zöldterület!N251+'város-község'!N251+könyvtár!N251+közművelődés!N251+gyermekjólét!N251+családtámogatás!N251+családseg.!N251+'Önkorm elsz.'!N251</f>
        <v>0</v>
      </c>
      <c r="O251" s="153" t="str">
        <f t="shared" si="10"/>
        <v xml:space="preserve"> </v>
      </c>
    </row>
    <row r="252" spans="1:15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7">
        <f>igazgatás!F252+adók!F252+temető!F252+rendezvények!F252+'téli közf.'!F252+hosszúi.közf.!F252+'út üzemelt.'!F252+közvilágítás!F252+zöldterület!F252+'város-község'!F252+könyvtár!F252+közművelődés!F252+gyermekjólét!F252+családtámogatás!F252+családseg.!F252+'Önkorm elsz.'!F252</f>
        <v>0</v>
      </c>
      <c r="G252" s="77">
        <f>igazgatás!G252+adók!G252+temető!G252+rendezvények!G252+'téli közf.'!G252+hosszúi.közf.!G252+'út üzemelt.'!G252+közvilágítás!G252+zöldterület!G252+'város-község'!G252+könyvtár!G252+közművelődés!G252+gyermekjólét!G252+családtámogatás!G252+családseg.!G252+'Önkorm elsz.'!G252</f>
        <v>0</v>
      </c>
      <c r="H252" s="77">
        <f>igazgatás!H252+adók!H252+temető!H252+rendezvények!H252+'téli közf.'!H252+hosszúi.közf.!H252+'út üzemelt.'!H252+közvilágítás!H252+zöldterület!H252+'város-község'!H252+könyvtár!H252+közművelődés!H252+gyermekjólét!H252+családtámogatás!H252+családseg.!H252+'Önkorm elsz.'!H252</f>
        <v>0</v>
      </c>
      <c r="I252" s="77">
        <f>igazgatás!I252+adók!I252+temető!I252+rendezvények!I252+'téli közf.'!I252+hosszúi.közf.!I252+'út üzemelt.'!I252+közvilágítás!I252+zöldterület!I252+'város-község'!I252+könyvtár!I252+közművelődés!I252+gyermekjólét!I252+családtámogatás!I252+családseg.!I252+'Önkorm elsz.'!I252</f>
        <v>0</v>
      </c>
      <c r="J252" s="153" t="str">
        <f t="shared" si="9"/>
        <v xml:space="preserve"> </v>
      </c>
      <c r="K252" s="77">
        <f>igazgatás!K252+adók!K252+temető!K252+rendezvények!K252+'téli közf.'!K252+hosszúi.közf.!K252+'út üzemelt.'!K252+közvilágítás!K252+zöldterület!K252+'város-község'!K252+könyvtár!K252+közművelődés!K252+gyermekjólét!K252+családtámogatás!K252+családseg.!K252+'Önkorm elsz.'!K252</f>
        <v>0</v>
      </c>
      <c r="L252" s="77">
        <f>igazgatás!L252+adók!L252+temető!L252+rendezvények!L252+'téli közf.'!L252+hosszúi.közf.!L252+'út üzemelt.'!L252+közvilágítás!L252+zöldterület!L252+'város-község'!L252+könyvtár!L252+közművelődés!L252+gyermekjólét!L252+családtámogatás!L252+családseg.!L252+'Önkorm elsz.'!L252</f>
        <v>0</v>
      </c>
      <c r="M252" s="77">
        <f>igazgatás!M252+adók!M252+temető!M252+rendezvények!M252+'téli közf.'!M252+hosszúi.közf.!M252+'út üzemelt.'!M252+közvilágítás!M252+zöldterület!M252+'város-község'!M252+könyvtár!M252+közművelődés!M252+gyermekjólét!M252+családtámogatás!M252+családseg.!M252+'Önkorm elsz.'!M252</f>
        <v>0</v>
      </c>
      <c r="N252" s="77">
        <f>igazgatás!N252+adók!N252+temető!N252+rendezvények!N252+'téli közf.'!N252+hosszúi.közf.!N252+'út üzemelt.'!N252+közvilágítás!N252+zöldterület!N252+'város-község'!N252+könyvtár!N252+közművelődés!N252+gyermekjólét!N252+családtámogatás!N252+családseg.!N252+'Önkorm elsz.'!N252</f>
        <v>0</v>
      </c>
      <c r="O252" s="153" t="str">
        <f t="shared" si="10"/>
        <v xml:space="preserve"> </v>
      </c>
    </row>
    <row r="253" spans="1:15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7">
        <f>igazgatás!F253+adók!F253+temető!F253+rendezvények!F253+'téli közf.'!F253+hosszúi.közf.!F253+'út üzemelt.'!F253+közvilágítás!F253+zöldterület!F253+'város-község'!F253+könyvtár!F253+közművelődés!F253+gyermekjólét!F253+családtámogatás!F253+családseg.!F253+'Önkorm elsz.'!F253</f>
        <v>0</v>
      </c>
      <c r="G253" s="77">
        <f>igazgatás!G253+adók!G253+temető!G253+rendezvények!G253+'téli közf.'!G253+hosszúi.közf.!G253+'út üzemelt.'!G253+közvilágítás!G253+zöldterület!G253+'város-község'!G253+könyvtár!G253+közművelődés!G253+gyermekjólét!G253+családtámogatás!G253+családseg.!G253+'Önkorm elsz.'!G253</f>
        <v>0</v>
      </c>
      <c r="H253" s="77">
        <f>igazgatás!H253+adók!H253+temető!H253+rendezvények!H253+'téli közf.'!H253+hosszúi.közf.!H253+'út üzemelt.'!H253+közvilágítás!H253+zöldterület!H253+'város-község'!H253+könyvtár!H253+közművelődés!H253+gyermekjólét!H253+családtámogatás!H253+családseg.!H253+'Önkorm elsz.'!H253</f>
        <v>0</v>
      </c>
      <c r="I253" s="77">
        <f>igazgatás!I253+adók!I253+temető!I253+rendezvények!I253+'téli közf.'!I253+hosszúi.közf.!I253+'út üzemelt.'!I253+közvilágítás!I253+zöldterület!I253+'város-község'!I253+könyvtár!I253+közművelődés!I253+gyermekjólét!I253+családtámogatás!I253+családseg.!I253+'Önkorm elsz.'!I253</f>
        <v>0</v>
      </c>
      <c r="J253" s="153" t="str">
        <f t="shared" si="9"/>
        <v xml:space="preserve"> </v>
      </c>
      <c r="K253" s="77">
        <f>igazgatás!K253+adók!K253+temető!K253+rendezvények!K253+'téli közf.'!K253+hosszúi.közf.!K253+'út üzemelt.'!K253+közvilágítás!K253+zöldterület!K253+'város-község'!K253+könyvtár!K253+közművelődés!K253+gyermekjólét!K253+családtámogatás!K253+családseg.!K253+'Önkorm elsz.'!K253</f>
        <v>0</v>
      </c>
      <c r="L253" s="77">
        <f>igazgatás!L253+adók!L253+temető!L253+rendezvények!L253+'téli közf.'!L253+hosszúi.közf.!L253+'út üzemelt.'!L253+közvilágítás!L253+zöldterület!L253+'város-község'!L253+könyvtár!L253+közművelődés!L253+gyermekjólét!L253+családtámogatás!L253+családseg.!L253+'Önkorm elsz.'!L253</f>
        <v>0</v>
      </c>
      <c r="M253" s="77">
        <f>igazgatás!M253+adók!M253+temető!M253+rendezvények!M253+'téli közf.'!M253+hosszúi.közf.!M253+'út üzemelt.'!M253+közvilágítás!M253+zöldterület!M253+'város-község'!M253+könyvtár!M253+közművelődés!M253+gyermekjólét!M253+családtámogatás!M253+családseg.!M253+'Önkorm elsz.'!M253</f>
        <v>0</v>
      </c>
      <c r="N253" s="77">
        <f>igazgatás!N253+adók!N253+temető!N253+rendezvények!N253+'téli közf.'!N253+hosszúi.közf.!N253+'út üzemelt.'!N253+közvilágítás!N253+zöldterület!N253+'város-község'!N253+könyvtár!N253+közművelődés!N253+gyermekjólét!N253+családtámogatás!N253+családseg.!N253+'Önkorm elsz.'!N253</f>
        <v>0</v>
      </c>
      <c r="O253" s="153" t="str">
        <f t="shared" si="10"/>
        <v xml:space="preserve"> </v>
      </c>
    </row>
    <row r="254" spans="1:15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7">
        <f>igazgatás!F254+adók!F254+temető!F254+rendezvények!F254+'téli közf.'!F254+hosszúi.közf.!F254+'út üzemelt.'!F254+közvilágítás!F254+zöldterület!F254+'város-község'!F254+könyvtár!F254+közművelődés!F254+gyermekjólét!F254+családtámogatás!F254+családseg.!F254+'Önkorm elsz.'!F254</f>
        <v>0</v>
      </c>
      <c r="G254" s="77">
        <f>igazgatás!G254+adók!G254+temető!G254+rendezvények!G254+'téli közf.'!G254+hosszúi.közf.!G254+'út üzemelt.'!G254+közvilágítás!G254+zöldterület!G254+'város-község'!G254+könyvtár!G254+közművelődés!G254+gyermekjólét!G254+családtámogatás!G254+családseg.!G254+'Önkorm elsz.'!G254</f>
        <v>0</v>
      </c>
      <c r="H254" s="77">
        <f>igazgatás!H254+adók!H254+temető!H254+rendezvények!H254+'téli közf.'!H254+hosszúi.közf.!H254+'út üzemelt.'!H254+közvilágítás!H254+zöldterület!H254+'város-község'!H254+könyvtár!H254+közművelődés!H254+gyermekjólét!H254+családtámogatás!H254+családseg.!H254+'Önkorm elsz.'!H254</f>
        <v>0</v>
      </c>
      <c r="I254" s="77">
        <f>igazgatás!I254+adók!I254+temető!I254+rendezvények!I254+'téli közf.'!I254+hosszúi.közf.!I254+'út üzemelt.'!I254+közvilágítás!I254+zöldterület!I254+'város-község'!I254+könyvtár!I254+közművelődés!I254+gyermekjólét!I254+családtámogatás!I254+családseg.!I254+'Önkorm elsz.'!I254</f>
        <v>0</v>
      </c>
      <c r="J254" s="153" t="str">
        <f t="shared" si="9"/>
        <v xml:space="preserve"> </v>
      </c>
      <c r="K254" s="77">
        <f>igazgatás!K254+adók!K254+temető!K254+rendezvények!K254+'téli közf.'!K254+hosszúi.közf.!K254+'út üzemelt.'!K254+közvilágítás!K254+zöldterület!K254+'város-község'!K254+könyvtár!K254+közművelődés!K254+gyermekjólét!K254+családtámogatás!K254+családseg.!K254+'Önkorm elsz.'!K254</f>
        <v>0</v>
      </c>
      <c r="L254" s="77">
        <f>igazgatás!L254+adók!L254+temető!L254+rendezvények!L254+'téli közf.'!L254+hosszúi.közf.!L254+'út üzemelt.'!L254+közvilágítás!L254+zöldterület!L254+'város-község'!L254+könyvtár!L254+közművelődés!L254+gyermekjólét!L254+családtámogatás!L254+családseg.!L254+'Önkorm elsz.'!L254</f>
        <v>0</v>
      </c>
      <c r="M254" s="77">
        <f>igazgatás!M254+adók!M254+temető!M254+rendezvények!M254+'téli közf.'!M254+hosszúi.közf.!M254+'út üzemelt.'!M254+közvilágítás!M254+zöldterület!M254+'város-község'!M254+könyvtár!M254+közművelődés!M254+gyermekjólét!M254+családtámogatás!M254+családseg.!M254+'Önkorm elsz.'!M254</f>
        <v>0</v>
      </c>
      <c r="N254" s="77">
        <f>igazgatás!N254+adók!N254+temető!N254+rendezvények!N254+'téli közf.'!N254+hosszúi.közf.!N254+'út üzemelt.'!N254+közvilágítás!N254+zöldterület!N254+'város-község'!N254+könyvtár!N254+közművelődés!N254+gyermekjólét!N254+családtámogatás!N254+családseg.!N254+'Önkorm elsz.'!N254</f>
        <v>0</v>
      </c>
      <c r="O254" s="153" t="str">
        <f t="shared" si="10"/>
        <v xml:space="preserve"> </v>
      </c>
    </row>
    <row r="255" spans="1:15" ht="25.5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7">
        <f>igazgatás!F255+adók!F255+temető!F255+rendezvények!F255+'téli közf.'!F255+hosszúi.közf.!F255+'út üzemelt.'!F255+közvilágítás!F255+zöldterület!F255+'város-község'!F255+könyvtár!F255+közművelődés!F255+gyermekjólét!F255+családtámogatás!F255+családseg.!F255+'Önkorm elsz.'!F255</f>
        <v>0</v>
      </c>
      <c r="G255" s="77">
        <f>igazgatás!G255+adók!G255+temető!G255+rendezvények!G255+'téli közf.'!G255+hosszúi.közf.!G255+'út üzemelt.'!G255+közvilágítás!G255+zöldterület!G255+'város-község'!G255+könyvtár!G255+közművelődés!G255+gyermekjólét!G255+családtámogatás!G255+családseg.!G255+'Önkorm elsz.'!G255</f>
        <v>0</v>
      </c>
      <c r="H255" s="77">
        <f>igazgatás!H255+adók!H255+temető!H255+rendezvények!H255+'téli közf.'!H255+hosszúi.közf.!H255+'út üzemelt.'!H255+közvilágítás!H255+zöldterület!H255+'város-község'!H255+könyvtár!H255+közművelődés!H255+gyermekjólét!H255+családtámogatás!H255+családseg.!H255+'Önkorm elsz.'!H255</f>
        <v>0</v>
      </c>
      <c r="I255" s="77">
        <f>igazgatás!I255+adók!I255+temető!I255+rendezvények!I255+'téli közf.'!I255+hosszúi.közf.!I255+'út üzemelt.'!I255+közvilágítás!I255+zöldterület!I255+'város-község'!I255+könyvtár!I255+közművelődés!I255+gyermekjólét!I255+családtámogatás!I255+családseg.!I255+'Önkorm elsz.'!I255</f>
        <v>0</v>
      </c>
      <c r="J255" s="153" t="str">
        <f t="shared" si="9"/>
        <v xml:space="preserve"> </v>
      </c>
      <c r="K255" s="77">
        <f>igazgatás!K255+adók!K255+temető!K255+rendezvények!K255+'téli közf.'!K255+hosszúi.közf.!K255+'út üzemelt.'!K255+közvilágítás!K255+zöldterület!K255+'város-község'!K255+könyvtár!K255+közművelődés!K255+gyermekjólét!K255+családtámogatás!K255+családseg.!K255+'Önkorm elsz.'!K255</f>
        <v>0</v>
      </c>
      <c r="L255" s="77">
        <f>igazgatás!L255+adók!L255+temető!L255+rendezvények!L255+'téli közf.'!L255+hosszúi.közf.!L255+'út üzemelt.'!L255+közvilágítás!L255+zöldterület!L255+'város-község'!L255+könyvtár!L255+közművelődés!L255+gyermekjólét!L255+családtámogatás!L255+családseg.!L255+'Önkorm elsz.'!L255</f>
        <v>0</v>
      </c>
      <c r="M255" s="77">
        <f>igazgatás!M255+adók!M255+temető!M255+rendezvények!M255+'téli közf.'!M255+hosszúi.közf.!M255+'út üzemelt.'!M255+közvilágítás!M255+zöldterület!M255+'város-község'!M255+könyvtár!M255+közművelődés!M255+gyermekjólét!M255+családtámogatás!M255+családseg.!M255+'Önkorm elsz.'!M255</f>
        <v>0</v>
      </c>
      <c r="N255" s="77">
        <f>igazgatás!N255+adók!N255+temető!N255+rendezvények!N255+'téli közf.'!N255+hosszúi.közf.!N255+'út üzemelt.'!N255+közvilágítás!N255+zöldterület!N255+'város-község'!N255+könyvtár!N255+közművelődés!N255+gyermekjólét!N255+családtámogatás!N255+családseg.!N255+'Önkorm elsz.'!N255</f>
        <v>0</v>
      </c>
      <c r="O255" s="153" t="str">
        <f t="shared" si="10"/>
        <v xml:space="preserve"> </v>
      </c>
    </row>
    <row r="256" spans="1:15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7">
        <f>igazgatás!F256+adók!F256+temető!F256+rendezvények!F256+'téli közf.'!F256+hosszúi.közf.!F256+'út üzemelt.'!F256+közvilágítás!F256+zöldterület!F256+'város-község'!F256+könyvtár!F256+közművelődés!F256+gyermekjólét!F256+családtámogatás!F256+családseg.!F256+'Önkorm elsz.'!F256</f>
        <v>0</v>
      </c>
      <c r="G256" s="77">
        <f>igazgatás!G256+adók!G256+temető!G256+rendezvények!G256+'téli közf.'!G256+hosszúi.közf.!G256+'út üzemelt.'!G256+közvilágítás!G256+zöldterület!G256+'város-község'!G256+könyvtár!G256+közművelődés!G256+gyermekjólét!G256+családtámogatás!G256+családseg.!G256+'Önkorm elsz.'!G256</f>
        <v>0</v>
      </c>
      <c r="H256" s="77">
        <f>igazgatás!H256+adók!H256+temető!H256+rendezvények!H256+'téli közf.'!H256+hosszúi.közf.!H256+'út üzemelt.'!H256+közvilágítás!H256+zöldterület!H256+'város-község'!H256+könyvtár!H256+közművelődés!H256+gyermekjólét!H256+családtámogatás!H256+családseg.!H256+'Önkorm elsz.'!H256</f>
        <v>0</v>
      </c>
      <c r="I256" s="77">
        <f>igazgatás!I256+adók!I256+temető!I256+rendezvények!I256+'téli közf.'!I256+hosszúi.közf.!I256+'út üzemelt.'!I256+közvilágítás!I256+zöldterület!I256+'város-község'!I256+könyvtár!I256+közművelődés!I256+gyermekjólét!I256+családtámogatás!I256+családseg.!I256+'Önkorm elsz.'!I256</f>
        <v>0</v>
      </c>
      <c r="J256" s="153" t="str">
        <f t="shared" si="9"/>
        <v xml:space="preserve"> </v>
      </c>
      <c r="K256" s="77">
        <f>igazgatás!K256+adók!K256+temető!K256+rendezvények!K256+'téli közf.'!K256+hosszúi.közf.!K256+'út üzemelt.'!K256+közvilágítás!K256+zöldterület!K256+'város-község'!K256+könyvtár!K256+közművelődés!K256+gyermekjólét!K256+családtámogatás!K256+családseg.!K256+'Önkorm elsz.'!K256</f>
        <v>0</v>
      </c>
      <c r="L256" s="77">
        <f>igazgatás!L256+adók!L256+temető!L256+rendezvények!L256+'téli közf.'!L256+hosszúi.közf.!L256+'út üzemelt.'!L256+közvilágítás!L256+zöldterület!L256+'város-község'!L256+könyvtár!L256+közművelődés!L256+gyermekjólét!L256+családtámogatás!L256+családseg.!L256+'Önkorm elsz.'!L256</f>
        <v>0</v>
      </c>
      <c r="M256" s="77">
        <f>igazgatás!M256+adók!M256+temető!M256+rendezvények!M256+'téli közf.'!M256+hosszúi.közf.!M256+'út üzemelt.'!M256+közvilágítás!M256+zöldterület!M256+'város-község'!M256+könyvtár!M256+közművelődés!M256+gyermekjólét!M256+családtámogatás!M256+családseg.!M256+'Önkorm elsz.'!M256</f>
        <v>0</v>
      </c>
      <c r="N256" s="77">
        <f>igazgatás!N256+adók!N256+temető!N256+rendezvények!N256+'téli közf.'!N256+hosszúi.közf.!N256+'út üzemelt.'!N256+közvilágítás!N256+zöldterület!N256+'város-község'!N256+könyvtár!N256+közművelődés!N256+gyermekjólét!N256+családtámogatás!N256+családseg.!N256+'Önkorm elsz.'!N256</f>
        <v>0</v>
      </c>
      <c r="O256" s="153" t="str">
        <f t="shared" si="10"/>
        <v xml:space="preserve"> </v>
      </c>
    </row>
    <row r="257" spans="1:15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7">
        <f>igazgatás!F257+adók!F257+temető!F257+rendezvények!F257+'téli közf.'!F257+hosszúi.közf.!F257+'út üzemelt.'!F257+közvilágítás!F257+zöldterület!F257+'város-község'!F257+könyvtár!F257+közművelődés!F257+gyermekjólét!F257+családtámogatás!F257+családseg.!F257+'Önkorm elsz.'!F257</f>
        <v>0</v>
      </c>
      <c r="G257" s="77">
        <f>igazgatás!G257+adók!G257+temető!G257+rendezvények!G257+'téli közf.'!G257+hosszúi.közf.!G257+'út üzemelt.'!G257+közvilágítás!G257+zöldterület!G257+'város-község'!G257+könyvtár!G257+közművelődés!G257+gyermekjólét!G257+családtámogatás!G257+családseg.!G257+'Önkorm elsz.'!G257</f>
        <v>0</v>
      </c>
      <c r="H257" s="77">
        <f>igazgatás!H257+adók!H257+temető!H257+rendezvények!H257+'téli közf.'!H257+hosszúi.közf.!H257+'út üzemelt.'!H257+közvilágítás!H257+zöldterület!H257+'város-község'!H257+könyvtár!H257+közművelődés!H257+gyermekjólét!H257+családtámogatás!H257+családseg.!H257+'Önkorm elsz.'!H257</f>
        <v>0</v>
      </c>
      <c r="I257" s="77">
        <f>igazgatás!I257+adók!I257+temető!I257+rendezvények!I257+'téli közf.'!I257+hosszúi.közf.!I257+'út üzemelt.'!I257+közvilágítás!I257+zöldterület!I257+'város-község'!I257+könyvtár!I257+közművelődés!I257+gyermekjólét!I257+családtámogatás!I257+családseg.!I257+'Önkorm elsz.'!I257</f>
        <v>0</v>
      </c>
      <c r="J257" s="153" t="str">
        <f t="shared" si="9"/>
        <v xml:space="preserve"> </v>
      </c>
      <c r="K257" s="77">
        <f>igazgatás!K257+adók!K257+temető!K257+rendezvények!K257+'téli közf.'!K257+hosszúi.közf.!K257+'út üzemelt.'!K257+közvilágítás!K257+zöldterület!K257+'város-község'!K257+könyvtár!K257+közművelődés!K257+gyermekjólét!K257+családtámogatás!K257+családseg.!K257+'Önkorm elsz.'!K257</f>
        <v>0</v>
      </c>
      <c r="L257" s="77">
        <f>igazgatás!L257+adók!L257+temető!L257+rendezvények!L257+'téli közf.'!L257+hosszúi.közf.!L257+'út üzemelt.'!L257+közvilágítás!L257+zöldterület!L257+'város-község'!L257+könyvtár!L257+közművelődés!L257+gyermekjólét!L257+családtámogatás!L257+családseg.!L257+'Önkorm elsz.'!L257</f>
        <v>0</v>
      </c>
      <c r="M257" s="77">
        <f>igazgatás!M257+adók!M257+temető!M257+rendezvények!M257+'téli közf.'!M257+hosszúi.közf.!M257+'út üzemelt.'!M257+közvilágítás!M257+zöldterület!M257+'város-község'!M257+könyvtár!M257+közművelődés!M257+gyermekjólét!M257+családtámogatás!M257+családseg.!M257+'Önkorm elsz.'!M257</f>
        <v>0</v>
      </c>
      <c r="N257" s="77">
        <f>igazgatás!N257+adók!N257+temető!N257+rendezvények!N257+'téli közf.'!N257+hosszúi.közf.!N257+'út üzemelt.'!N257+közvilágítás!N257+zöldterület!N257+'város-község'!N257+könyvtár!N257+közművelődés!N257+gyermekjólét!N257+családtámogatás!N257+családseg.!N257+'Önkorm elsz.'!N257</f>
        <v>0</v>
      </c>
      <c r="O257" s="153" t="str">
        <f t="shared" si="10"/>
        <v xml:space="preserve"> </v>
      </c>
    </row>
    <row r="258" spans="1:15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7">
        <f>igazgatás!F258+adók!F258+temető!F258+rendezvények!F258+'téli közf.'!F258+hosszúi.közf.!F258+'út üzemelt.'!F258+közvilágítás!F258+zöldterület!F258+'város-község'!F258+könyvtár!F258+közművelődés!F258+gyermekjólét!F258+családtámogatás!F258+családseg.!F258+'Önkorm elsz.'!F258</f>
        <v>0</v>
      </c>
      <c r="G258" s="77">
        <f>igazgatás!G258+adók!G258+temető!G258+rendezvények!G258+'téli közf.'!G258+hosszúi.közf.!G258+'út üzemelt.'!G258+közvilágítás!G258+zöldterület!G258+'város-község'!G258+könyvtár!G258+közművelődés!G258+gyermekjólét!G258+családtámogatás!G258+családseg.!G258+'Önkorm elsz.'!G258</f>
        <v>0</v>
      </c>
      <c r="H258" s="77">
        <f>igazgatás!H258+adók!H258+temető!H258+rendezvények!H258+'téli közf.'!H258+hosszúi.közf.!H258+'út üzemelt.'!H258+közvilágítás!H258+zöldterület!H258+'város-község'!H258+könyvtár!H258+közművelődés!H258+gyermekjólét!H258+családtámogatás!H258+családseg.!H258+'Önkorm elsz.'!H258</f>
        <v>0</v>
      </c>
      <c r="I258" s="77">
        <f>igazgatás!I258+adók!I258+temető!I258+rendezvények!I258+'téli közf.'!I258+hosszúi.közf.!I258+'út üzemelt.'!I258+közvilágítás!I258+zöldterület!I258+'város-község'!I258+könyvtár!I258+közművelődés!I258+gyermekjólét!I258+családtámogatás!I258+családseg.!I258+'Önkorm elsz.'!I258</f>
        <v>0</v>
      </c>
      <c r="J258" s="153" t="str">
        <f t="shared" si="9"/>
        <v xml:space="preserve"> </v>
      </c>
      <c r="K258" s="77">
        <f>igazgatás!K258+adók!K258+temető!K258+rendezvények!K258+'téli közf.'!K258+hosszúi.közf.!K258+'út üzemelt.'!K258+közvilágítás!K258+zöldterület!K258+'város-község'!K258+könyvtár!K258+közművelődés!K258+gyermekjólét!K258+családtámogatás!K258+családseg.!K258+'Önkorm elsz.'!K258</f>
        <v>0</v>
      </c>
      <c r="L258" s="77">
        <f>igazgatás!L258+adók!L258+temető!L258+rendezvények!L258+'téli közf.'!L258+hosszúi.közf.!L258+'út üzemelt.'!L258+közvilágítás!L258+zöldterület!L258+'város-község'!L258+könyvtár!L258+közművelődés!L258+gyermekjólét!L258+családtámogatás!L258+családseg.!L258+'Önkorm elsz.'!L258</f>
        <v>0</v>
      </c>
      <c r="M258" s="77">
        <f>igazgatás!M258+adók!M258+temető!M258+rendezvények!M258+'téli közf.'!M258+hosszúi.közf.!M258+'út üzemelt.'!M258+közvilágítás!M258+zöldterület!M258+'város-község'!M258+könyvtár!M258+közművelődés!M258+gyermekjólét!M258+családtámogatás!M258+családseg.!M258+'Önkorm elsz.'!M258</f>
        <v>0</v>
      </c>
      <c r="N258" s="77">
        <f>igazgatás!N258+adók!N258+temető!N258+rendezvények!N258+'téli közf.'!N258+hosszúi.közf.!N258+'út üzemelt.'!N258+közvilágítás!N258+zöldterület!N258+'város-község'!N258+könyvtár!N258+közművelődés!N258+gyermekjólét!N258+családtámogatás!N258+családseg.!N258+'Önkorm elsz.'!N258</f>
        <v>0</v>
      </c>
      <c r="O258" s="153" t="str">
        <f t="shared" si="10"/>
        <v xml:space="preserve"> </v>
      </c>
    </row>
    <row r="259" spans="1:15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7">
        <f>igazgatás!F259+adók!F259+temető!F259+rendezvények!F259+'téli közf.'!F259+hosszúi.közf.!F259+'út üzemelt.'!F259+közvilágítás!F259+zöldterület!F259+'város-község'!F259+könyvtár!F259+közművelődés!F259+gyermekjólét!F259+családtámogatás!F259+családseg.!F259+'Önkorm elsz.'!F259</f>
        <v>0</v>
      </c>
      <c r="G259" s="77">
        <f>igazgatás!G259+adók!G259+temető!G259+rendezvények!G259+'téli közf.'!G259+hosszúi.közf.!G259+'út üzemelt.'!G259+közvilágítás!G259+zöldterület!G259+'város-község'!G259+könyvtár!G259+közművelődés!G259+gyermekjólét!G259+családtámogatás!G259+családseg.!G259+'Önkorm elsz.'!G259</f>
        <v>0</v>
      </c>
      <c r="H259" s="77">
        <f>igazgatás!H259+adók!H259+temető!H259+rendezvények!H259+'téli közf.'!H259+hosszúi.közf.!H259+'út üzemelt.'!H259+közvilágítás!H259+zöldterület!H259+'város-község'!H259+könyvtár!H259+közművelődés!H259+gyermekjólét!H259+családtámogatás!H259+családseg.!H259+'Önkorm elsz.'!H259</f>
        <v>0</v>
      </c>
      <c r="I259" s="77">
        <f>igazgatás!I259+adók!I259+temető!I259+rendezvények!I259+'téli közf.'!I259+hosszúi.közf.!I259+'út üzemelt.'!I259+közvilágítás!I259+zöldterület!I259+'város-község'!I259+könyvtár!I259+közművelődés!I259+gyermekjólét!I259+családtámogatás!I259+családseg.!I259+'Önkorm elsz.'!I259</f>
        <v>0</v>
      </c>
      <c r="J259" s="153" t="str">
        <f t="shared" si="9"/>
        <v xml:space="preserve"> </v>
      </c>
      <c r="K259" s="77">
        <f>igazgatás!K259+adók!K259+temető!K259+rendezvények!K259+'téli közf.'!K259+hosszúi.közf.!K259+'út üzemelt.'!K259+közvilágítás!K259+zöldterület!K259+'város-község'!K259+könyvtár!K259+közművelődés!K259+gyermekjólét!K259+családtámogatás!K259+családseg.!K259+'Önkorm elsz.'!K259</f>
        <v>0</v>
      </c>
      <c r="L259" s="77">
        <f>igazgatás!L259+adók!L259+temető!L259+rendezvények!L259+'téli közf.'!L259+hosszúi.közf.!L259+'út üzemelt.'!L259+közvilágítás!L259+zöldterület!L259+'város-község'!L259+könyvtár!L259+közművelődés!L259+gyermekjólét!L259+családtámogatás!L259+családseg.!L259+'Önkorm elsz.'!L259</f>
        <v>0</v>
      </c>
      <c r="M259" s="77">
        <f>igazgatás!M259+adók!M259+temető!M259+rendezvények!M259+'téli közf.'!M259+hosszúi.közf.!M259+'út üzemelt.'!M259+közvilágítás!M259+zöldterület!M259+'város-község'!M259+könyvtár!M259+közművelődés!M259+gyermekjólét!M259+családtámogatás!M259+családseg.!M259+'Önkorm elsz.'!M259</f>
        <v>0</v>
      </c>
      <c r="N259" s="77">
        <f>igazgatás!N259+adók!N259+temető!N259+rendezvények!N259+'téli közf.'!N259+hosszúi.közf.!N259+'út üzemelt.'!N259+közvilágítás!N259+zöldterület!N259+'város-község'!N259+könyvtár!N259+közművelődés!N259+gyermekjólét!N259+családtámogatás!N259+családseg.!N259+'Önkorm elsz.'!N259</f>
        <v>0</v>
      </c>
      <c r="O259" s="153" t="str">
        <f t="shared" si="10"/>
        <v xml:space="preserve"> </v>
      </c>
    </row>
    <row r="260" spans="1:15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igazgatás!F260+adók!F260+temető!F260+rendezvények!F260+'téli közf.'!F260+hosszúi.közf.!F260+'út üzemelt.'!F260+közvilágítás!F260+zöldterület!F260+'város-község'!F260+könyvtár!F260+közművelődés!F260+gyermekjólét!F260+családtámogatás!F260+családseg.!F260+'Önkorm elsz.'!F260</f>
        <v>0</v>
      </c>
      <c r="G260" s="77">
        <f>igazgatás!G260+adók!G260+temető!G260+rendezvények!G260+'téli közf.'!G260+hosszúi.közf.!G260+'út üzemelt.'!G260+közvilágítás!G260+zöldterület!G260+'város-község'!G260+könyvtár!G260+közművelődés!G260+gyermekjólét!G260+családtámogatás!G260+családseg.!G260+'Önkorm elsz.'!G260</f>
        <v>0</v>
      </c>
      <c r="H260" s="77">
        <f>igazgatás!H260+adók!H260+temető!H260+rendezvények!H260+'téli közf.'!H260+hosszúi.közf.!H260+'út üzemelt.'!H260+közvilágítás!H260+zöldterület!H260+'város-község'!H260+könyvtár!H260+közművelődés!H260+gyermekjólét!H260+családtámogatás!H260+családseg.!H260+'Önkorm elsz.'!H260</f>
        <v>0</v>
      </c>
      <c r="I260" s="77">
        <f>igazgatás!I260+adók!I260+temető!I260+rendezvények!I260+'téli közf.'!I260+hosszúi.közf.!I260+'út üzemelt.'!I260+közvilágítás!I260+zöldterület!I260+'város-község'!I260+könyvtár!I260+közművelődés!I260+gyermekjólét!I260+családtámogatás!I260+családseg.!I260+'Önkorm elsz.'!I260</f>
        <v>0</v>
      </c>
      <c r="J260" s="153" t="str">
        <f t="shared" si="9"/>
        <v xml:space="preserve"> </v>
      </c>
      <c r="K260" s="77">
        <f>igazgatás!K260+adók!K260+temető!K260+rendezvények!K260+'téli közf.'!K260+hosszúi.közf.!K260+'út üzemelt.'!K260+közvilágítás!K260+zöldterület!K260+'város-község'!K260+könyvtár!K260+közművelődés!K260+gyermekjólét!K260+családtámogatás!K260+családseg.!K260+'Önkorm elsz.'!K260</f>
        <v>0</v>
      </c>
      <c r="L260" s="77">
        <f>igazgatás!L260+adók!L260+temető!L260+rendezvények!L260+'téli közf.'!L260+hosszúi.közf.!L260+'út üzemelt.'!L260+közvilágítás!L260+zöldterület!L260+'város-község'!L260+könyvtár!L260+közművelődés!L260+gyermekjólét!L260+családtámogatás!L260+családseg.!L260+'Önkorm elsz.'!L260</f>
        <v>0</v>
      </c>
      <c r="M260" s="77">
        <f>igazgatás!M260+adók!M260+temető!M260+rendezvények!M260+'téli közf.'!M260+hosszúi.közf.!M260+'út üzemelt.'!M260+közvilágítás!M260+zöldterület!M260+'város-község'!M260+könyvtár!M260+közművelődés!M260+gyermekjólét!M260+családtámogatás!M260+családseg.!M260+'Önkorm elsz.'!M260</f>
        <v>0</v>
      </c>
      <c r="N260" s="77">
        <f>igazgatás!N260+adók!N260+temető!N260+rendezvények!N260+'téli közf.'!N260+hosszúi.közf.!N260+'út üzemelt.'!N260+közvilágítás!N260+zöldterület!N260+'város-község'!N260+könyvtár!N260+közművelődés!N260+gyermekjólét!N260+családtámogatás!N260+családseg.!N260+'Önkorm elsz.'!N260</f>
        <v>0</v>
      </c>
      <c r="O260" s="153" t="str">
        <f t="shared" si="10"/>
        <v xml:space="preserve"> </v>
      </c>
    </row>
    <row r="261" spans="1:15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7">
        <f>igazgatás!F261+adók!F261+temető!F261+rendezvények!F261+'téli közf.'!F261+hosszúi.közf.!F261+'út üzemelt.'!F261+közvilágítás!F261+zöldterület!F261+'város-község'!F261+könyvtár!F261+közművelődés!F261+gyermekjólét!F261+családtámogatás!F261+családseg.!F261+'Önkorm elsz.'!F261</f>
        <v>0</v>
      </c>
      <c r="G261" s="77">
        <f>igazgatás!G261+adók!G261+temető!G261+rendezvények!G261+'téli közf.'!G261+hosszúi.közf.!G261+'út üzemelt.'!G261+közvilágítás!G261+zöldterület!G261+'város-község'!G261+könyvtár!G261+közművelődés!G261+gyermekjólét!G261+családtámogatás!G261+családseg.!G261+'Önkorm elsz.'!G261</f>
        <v>0</v>
      </c>
      <c r="H261" s="77">
        <f>igazgatás!H261+adók!H261+temető!H261+rendezvények!H261+'téli közf.'!H261+hosszúi.közf.!H261+'út üzemelt.'!H261+közvilágítás!H261+zöldterület!H261+'város-község'!H261+könyvtár!H261+közművelődés!H261+gyermekjólét!H261+családtámogatás!H261+családseg.!H261+'Önkorm elsz.'!H261</f>
        <v>0</v>
      </c>
      <c r="I261" s="77">
        <f>igazgatás!I261+adók!I261+temető!I261+rendezvények!I261+'téli közf.'!I261+hosszúi.közf.!I261+'út üzemelt.'!I261+közvilágítás!I261+zöldterület!I261+'város-község'!I261+könyvtár!I261+közművelődés!I261+gyermekjólét!I261+családtámogatás!I261+családseg.!I261+'Önkorm elsz.'!I261</f>
        <v>0</v>
      </c>
      <c r="J261" s="153" t="str">
        <f t="shared" si="9"/>
        <v xml:space="preserve"> </v>
      </c>
      <c r="K261" s="77">
        <f>igazgatás!K261+adók!K261+temető!K261+rendezvények!K261+'téli közf.'!K261+hosszúi.közf.!K261+'út üzemelt.'!K261+közvilágítás!K261+zöldterület!K261+'város-község'!K261+könyvtár!K261+közművelődés!K261+gyermekjólét!K261+családtámogatás!K261+családseg.!K261+'Önkorm elsz.'!K261</f>
        <v>0</v>
      </c>
      <c r="L261" s="77">
        <f>igazgatás!L261+adók!L261+temető!L261+rendezvények!L261+'téli közf.'!L261+hosszúi.közf.!L261+'út üzemelt.'!L261+közvilágítás!L261+zöldterület!L261+'város-község'!L261+könyvtár!L261+közművelődés!L261+gyermekjólét!L261+családtámogatás!L261+családseg.!L261+'Önkorm elsz.'!L261</f>
        <v>0</v>
      </c>
      <c r="M261" s="77">
        <f>igazgatás!M261+adók!M261+temető!M261+rendezvények!M261+'téli közf.'!M261+hosszúi.közf.!M261+'út üzemelt.'!M261+közvilágítás!M261+zöldterület!M261+'város-község'!M261+könyvtár!M261+közművelődés!M261+gyermekjólét!M261+családtámogatás!M261+családseg.!M261+'Önkorm elsz.'!M261</f>
        <v>0</v>
      </c>
      <c r="N261" s="77">
        <f>igazgatás!N261+adók!N261+temető!N261+rendezvények!N261+'téli közf.'!N261+hosszúi.közf.!N261+'út üzemelt.'!N261+közvilágítás!N261+zöldterület!N261+'város-község'!N261+könyvtár!N261+közművelődés!N261+gyermekjólét!N261+családtámogatás!N261+családseg.!N261+'Önkorm elsz.'!N261</f>
        <v>0</v>
      </c>
      <c r="O261" s="153" t="str">
        <f t="shared" si="10"/>
        <v xml:space="preserve"> </v>
      </c>
    </row>
    <row r="262" spans="1:15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7">
        <f>igazgatás!F262+adók!F262+temető!F262+rendezvények!F262+'téli közf.'!F262+hosszúi.közf.!F262+'út üzemelt.'!F262+közvilágítás!F262+zöldterület!F262+'város-község'!F262+könyvtár!F262+közművelődés!F262+gyermekjólét!F262+családtámogatás!F262+családseg.!F262+'Önkorm elsz.'!F262</f>
        <v>0</v>
      </c>
      <c r="G262" s="77">
        <f>igazgatás!G262+adók!G262+temető!G262+rendezvények!G262+'téli közf.'!G262+hosszúi.közf.!G262+'út üzemelt.'!G262+közvilágítás!G262+zöldterület!G262+'város-község'!G262+könyvtár!G262+közművelődés!G262+gyermekjólét!G262+családtámogatás!G262+családseg.!G262+'Önkorm elsz.'!G262</f>
        <v>0</v>
      </c>
      <c r="H262" s="77">
        <f>igazgatás!H262+adók!H262+temető!H262+rendezvények!H262+'téli közf.'!H262+hosszúi.közf.!H262+'út üzemelt.'!H262+közvilágítás!H262+zöldterület!H262+'város-község'!H262+könyvtár!H262+közművelődés!H262+gyermekjólét!H262+családtámogatás!H262+családseg.!H262+'Önkorm elsz.'!H262</f>
        <v>0</v>
      </c>
      <c r="I262" s="77">
        <f>igazgatás!I262+adók!I262+temető!I262+rendezvények!I262+'téli közf.'!I262+hosszúi.közf.!I262+'út üzemelt.'!I262+közvilágítás!I262+zöldterület!I262+'város-község'!I262+könyvtár!I262+közművelődés!I262+gyermekjólét!I262+családtámogatás!I262+családseg.!I262+'Önkorm elsz.'!I262</f>
        <v>0</v>
      </c>
      <c r="J262" s="153" t="str">
        <f t="shared" si="9"/>
        <v xml:space="preserve"> </v>
      </c>
      <c r="K262" s="77">
        <f>igazgatás!K262+adók!K262+temető!K262+rendezvények!K262+'téli közf.'!K262+hosszúi.közf.!K262+'út üzemelt.'!K262+közvilágítás!K262+zöldterület!K262+'város-község'!K262+könyvtár!K262+közművelődés!K262+gyermekjólét!K262+családtámogatás!K262+családseg.!K262+'Önkorm elsz.'!K262</f>
        <v>0</v>
      </c>
      <c r="L262" s="77">
        <f>igazgatás!L262+adók!L262+temető!L262+rendezvények!L262+'téli közf.'!L262+hosszúi.közf.!L262+'út üzemelt.'!L262+közvilágítás!L262+zöldterület!L262+'város-község'!L262+könyvtár!L262+közművelődés!L262+gyermekjólét!L262+családtámogatás!L262+családseg.!L262+'Önkorm elsz.'!L262</f>
        <v>0</v>
      </c>
      <c r="M262" s="77">
        <f>igazgatás!M262+adók!M262+temető!M262+rendezvények!M262+'téli közf.'!M262+hosszúi.közf.!M262+'út üzemelt.'!M262+közvilágítás!M262+zöldterület!M262+'város-község'!M262+könyvtár!M262+közművelődés!M262+gyermekjólét!M262+családtámogatás!M262+családseg.!M262+'Önkorm elsz.'!M262</f>
        <v>0</v>
      </c>
      <c r="N262" s="77">
        <f>igazgatás!N262+adók!N262+temető!N262+rendezvények!N262+'téli közf.'!N262+hosszúi.közf.!N262+'út üzemelt.'!N262+közvilágítás!N262+zöldterület!N262+'város-község'!N262+könyvtár!N262+közművelődés!N262+gyermekjólét!N262+családtámogatás!N262+családseg.!N262+'Önkorm elsz.'!N262</f>
        <v>0</v>
      </c>
      <c r="O262" s="153" t="str">
        <f t="shared" si="10"/>
        <v xml:space="preserve"> </v>
      </c>
    </row>
    <row r="263" spans="1:15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7">
        <f>igazgatás!F263+adók!F263+temető!F263+rendezvények!F263+'téli közf.'!F263+hosszúi.közf.!F263+'út üzemelt.'!F263+közvilágítás!F263+zöldterület!F263+'város-község'!F263+könyvtár!F263+közművelődés!F263+gyermekjólét!F263+családtámogatás!F263+családseg.!F263+'Önkorm elsz.'!F263</f>
        <v>0</v>
      </c>
      <c r="G263" s="77">
        <f>igazgatás!G263+adók!G263+temető!G263+rendezvények!G263+'téli közf.'!G263+hosszúi.közf.!G263+'út üzemelt.'!G263+közvilágítás!G263+zöldterület!G263+'város-község'!G263+könyvtár!G263+közművelődés!G263+gyermekjólét!G263+családtámogatás!G263+családseg.!G263+'Önkorm elsz.'!G263</f>
        <v>0</v>
      </c>
      <c r="H263" s="77">
        <f>igazgatás!H263+adók!H263+temető!H263+rendezvények!H263+'téli közf.'!H263+hosszúi.közf.!H263+'út üzemelt.'!H263+közvilágítás!H263+zöldterület!H263+'város-község'!H263+könyvtár!H263+közművelődés!H263+gyermekjólét!H263+családtámogatás!H263+családseg.!H263+'Önkorm elsz.'!H263</f>
        <v>0</v>
      </c>
      <c r="I263" s="77">
        <f>igazgatás!I263+adók!I263+temető!I263+rendezvények!I263+'téli közf.'!I263+hosszúi.közf.!I263+'út üzemelt.'!I263+közvilágítás!I263+zöldterület!I263+'város-község'!I263+könyvtár!I263+közművelődés!I263+gyermekjólét!I263+családtámogatás!I263+családseg.!I263+'Önkorm elsz.'!I263</f>
        <v>0</v>
      </c>
      <c r="J263" s="153" t="str">
        <f t="shared" si="9"/>
        <v xml:space="preserve"> </v>
      </c>
      <c r="K263" s="77">
        <f>igazgatás!K263+adók!K263+temető!K263+rendezvények!K263+'téli közf.'!K263+hosszúi.közf.!K263+'út üzemelt.'!K263+közvilágítás!K263+zöldterület!K263+'város-község'!K263+könyvtár!K263+közművelődés!K263+gyermekjólét!K263+családtámogatás!K263+családseg.!K263+'Önkorm elsz.'!K263</f>
        <v>0</v>
      </c>
      <c r="L263" s="77">
        <f>igazgatás!L263+adók!L263+temető!L263+rendezvények!L263+'téli közf.'!L263+hosszúi.közf.!L263+'út üzemelt.'!L263+közvilágítás!L263+zöldterület!L263+'város-község'!L263+könyvtár!L263+közművelődés!L263+gyermekjólét!L263+családtámogatás!L263+családseg.!L263+'Önkorm elsz.'!L263</f>
        <v>0</v>
      </c>
      <c r="M263" s="77">
        <f>igazgatás!M263+adók!M263+temető!M263+rendezvények!M263+'téli közf.'!M263+hosszúi.közf.!M263+'út üzemelt.'!M263+közvilágítás!M263+zöldterület!M263+'város-község'!M263+könyvtár!M263+közművelődés!M263+gyermekjólét!M263+családtámogatás!M263+családseg.!M263+'Önkorm elsz.'!M263</f>
        <v>0</v>
      </c>
      <c r="N263" s="77">
        <f>igazgatás!N263+adók!N263+temető!N263+rendezvények!N263+'téli közf.'!N263+hosszúi.közf.!N263+'út üzemelt.'!N263+közvilágítás!N263+zöldterület!N263+'város-község'!N263+könyvtár!N263+közművelődés!N263+gyermekjólét!N263+családtámogatás!N263+családseg.!N263+'Önkorm elsz.'!N263</f>
        <v>0</v>
      </c>
      <c r="O263" s="153" t="str">
        <f t="shared" si="10"/>
        <v xml:space="preserve"> </v>
      </c>
    </row>
    <row r="264" spans="1:15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7">
        <f>igazgatás!F264+adók!F264+temető!F264+rendezvények!F264+'téli közf.'!F264+hosszúi.közf.!F264+'út üzemelt.'!F264+közvilágítás!F264+zöldterület!F264+'város-község'!F264+könyvtár!F264+közművelődés!F264+gyermekjólét!F264+családtámogatás!F264+családseg.!F264+'Önkorm elsz.'!F264</f>
        <v>0</v>
      </c>
      <c r="G264" s="77">
        <f>igazgatás!G264+adók!G264+temető!G264+rendezvények!G264+'téli közf.'!G264+hosszúi.közf.!G264+'út üzemelt.'!G264+közvilágítás!G264+zöldterület!G264+'város-község'!G264+könyvtár!G264+közművelődés!G264+gyermekjólét!G264+családtámogatás!G264+családseg.!G264+'Önkorm elsz.'!G264</f>
        <v>0</v>
      </c>
      <c r="H264" s="77">
        <f>igazgatás!H264+adók!H264+temető!H264+rendezvények!H264+'téli közf.'!H264+hosszúi.közf.!H264+'út üzemelt.'!H264+közvilágítás!H264+zöldterület!H264+'város-község'!H264+könyvtár!H264+közművelődés!H264+gyermekjólét!H264+családtámogatás!H264+családseg.!H264+'Önkorm elsz.'!H264</f>
        <v>0</v>
      </c>
      <c r="I264" s="77">
        <f>igazgatás!I264+adók!I264+temető!I264+rendezvények!I264+'téli közf.'!I264+hosszúi.közf.!I264+'út üzemelt.'!I264+közvilágítás!I264+zöldterület!I264+'város-község'!I264+könyvtár!I264+közművelődés!I264+gyermekjólét!I264+családtámogatás!I264+családseg.!I264+'Önkorm elsz.'!I264</f>
        <v>0</v>
      </c>
      <c r="J264" s="153" t="str">
        <f t="shared" ref="J264:J271" si="11">IF(H264=0," ",I264/H264)</f>
        <v xml:space="preserve"> </v>
      </c>
      <c r="K264" s="77">
        <f>igazgatás!K264+adók!K264+temető!K264+rendezvények!K264+'téli közf.'!K264+hosszúi.közf.!K264+'út üzemelt.'!K264+közvilágítás!K264+zöldterület!K264+'város-község'!K264+könyvtár!K264+közművelődés!K264+gyermekjólét!K264+családtámogatás!K264+családseg.!K264+'Önkorm elsz.'!K264</f>
        <v>0</v>
      </c>
      <c r="L264" s="77">
        <f>igazgatás!L264+adók!L264+temető!L264+rendezvények!L264+'téli közf.'!L264+hosszúi.közf.!L264+'út üzemelt.'!L264+közvilágítás!L264+zöldterület!L264+'város-község'!L264+könyvtár!L264+közművelődés!L264+gyermekjólét!L264+családtámogatás!L264+családseg.!L264+'Önkorm elsz.'!L264</f>
        <v>0</v>
      </c>
      <c r="M264" s="77">
        <f>igazgatás!M264+adók!M264+temető!M264+rendezvények!M264+'téli közf.'!M264+hosszúi.közf.!M264+'út üzemelt.'!M264+közvilágítás!M264+zöldterület!M264+'város-község'!M264+könyvtár!M264+közművelődés!M264+gyermekjólét!M264+családtámogatás!M264+családseg.!M264+'Önkorm elsz.'!M264</f>
        <v>0</v>
      </c>
      <c r="N264" s="77">
        <f>igazgatás!N264+adók!N264+temető!N264+rendezvények!N264+'téli közf.'!N264+hosszúi.közf.!N264+'út üzemelt.'!N264+közvilágítás!N264+zöldterület!N264+'város-község'!N264+könyvtár!N264+közművelődés!N264+gyermekjólét!N264+családtámogatás!N264+családseg.!N264+'Önkorm elsz.'!N264</f>
        <v>0</v>
      </c>
      <c r="O264" s="153" t="str">
        <f t="shared" si="10"/>
        <v xml:space="preserve"> </v>
      </c>
    </row>
    <row r="265" spans="1:15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7">
        <f>igazgatás!F265+adók!F265+temető!F265+rendezvények!F265+'téli közf.'!F265+hosszúi.közf.!F265+'út üzemelt.'!F265+közvilágítás!F265+zöldterület!F265+'város-község'!F265+könyvtár!F265+közművelődés!F265+gyermekjólét!F265+családtámogatás!F265+családseg.!F265+'Önkorm elsz.'!F265</f>
        <v>0</v>
      </c>
      <c r="G265" s="77">
        <f>igazgatás!G265+adók!G265+temető!G265+rendezvények!G265+'téli közf.'!G265+hosszúi.közf.!G265+'út üzemelt.'!G265+közvilágítás!G265+zöldterület!G265+'város-község'!G265+könyvtár!G265+közművelődés!G265+gyermekjólét!G265+családtámogatás!G265+családseg.!G265+'Önkorm elsz.'!G265</f>
        <v>0</v>
      </c>
      <c r="H265" s="77">
        <f>igazgatás!H265+adók!H265+temető!H265+rendezvények!H265+'téli közf.'!H265+hosszúi.közf.!H265+'út üzemelt.'!H265+közvilágítás!H265+zöldterület!H265+'város-község'!H265+könyvtár!H265+közművelődés!H265+gyermekjólét!H265+családtámogatás!H265+családseg.!H265+'Önkorm elsz.'!H265</f>
        <v>0</v>
      </c>
      <c r="I265" s="77">
        <f>igazgatás!I265+adók!I265+temető!I265+rendezvények!I265+'téli közf.'!I265+hosszúi.közf.!I265+'út üzemelt.'!I265+közvilágítás!I265+zöldterület!I265+'város-község'!I265+könyvtár!I265+közművelődés!I265+gyermekjólét!I265+családtámogatás!I265+családseg.!I265+'Önkorm elsz.'!I265</f>
        <v>0</v>
      </c>
      <c r="J265" s="153" t="str">
        <f t="shared" si="11"/>
        <v xml:space="preserve"> </v>
      </c>
      <c r="K265" s="77">
        <f>igazgatás!K265+adók!K265+temető!K265+rendezvények!K265+'téli közf.'!K265+hosszúi.közf.!K265+'út üzemelt.'!K265+közvilágítás!K265+zöldterület!K265+'város-község'!K265+könyvtár!K265+közművelődés!K265+gyermekjólét!K265+családtámogatás!K265+családseg.!K265+'Önkorm elsz.'!K265</f>
        <v>0</v>
      </c>
      <c r="L265" s="77">
        <f>igazgatás!L265+adók!L265+temető!L265+rendezvények!L265+'téli közf.'!L265+hosszúi.közf.!L265+'út üzemelt.'!L265+közvilágítás!L265+zöldterület!L265+'város-község'!L265+könyvtár!L265+közművelődés!L265+gyermekjólét!L265+családtámogatás!L265+családseg.!L265+'Önkorm elsz.'!L265</f>
        <v>0</v>
      </c>
      <c r="M265" s="77">
        <f>igazgatás!M265+adók!M265+temető!M265+rendezvények!M265+'téli közf.'!M265+hosszúi.közf.!M265+'út üzemelt.'!M265+közvilágítás!M265+zöldterület!M265+'város-község'!M265+könyvtár!M265+közművelődés!M265+gyermekjólét!M265+családtámogatás!M265+családseg.!M265+'Önkorm elsz.'!M265</f>
        <v>0</v>
      </c>
      <c r="N265" s="77">
        <f>igazgatás!N265+adók!N265+temető!N265+rendezvények!N265+'téli közf.'!N265+hosszúi.közf.!N265+'út üzemelt.'!N265+közvilágítás!N265+zöldterület!N265+'város-község'!N265+könyvtár!N265+közművelődés!N265+gyermekjólét!N265+családtámogatás!N265+családseg.!N265+'Önkorm elsz.'!N265</f>
        <v>0</v>
      </c>
      <c r="O265" s="153" t="str">
        <f t="shared" ref="O265:O272" si="12">IF(M265=0," ",N265/M265)</f>
        <v xml:space="preserve"> </v>
      </c>
    </row>
    <row r="266" spans="1:15" ht="25.5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7">
        <f>igazgatás!F266+adók!F266+temető!F266+rendezvények!F266+'téli közf.'!F266+hosszúi.közf.!F266+'út üzemelt.'!F266+közvilágítás!F266+zöldterület!F266+'város-község'!F266+könyvtár!F266+közművelődés!F266+gyermekjólét!F266+családtámogatás!F266+családseg.!F266+'Önkorm elsz.'!F266</f>
        <v>0</v>
      </c>
      <c r="G266" s="77">
        <f>igazgatás!G266+adók!G266+temető!G266+rendezvények!G266+'téli közf.'!G266+hosszúi.közf.!G266+'út üzemelt.'!G266+közvilágítás!G266+zöldterület!G266+'város-község'!G266+könyvtár!G266+közművelődés!G266+gyermekjólét!G266+családtámogatás!G266+családseg.!G266+'Önkorm elsz.'!G266</f>
        <v>0</v>
      </c>
      <c r="H266" s="77">
        <f>igazgatás!H266+adók!H266+temető!H266+rendezvények!H266+'téli közf.'!H266+hosszúi.közf.!H266+'út üzemelt.'!H266+közvilágítás!H266+zöldterület!H266+'város-község'!H266+könyvtár!H266+közművelődés!H266+gyermekjólét!H266+családtámogatás!H266+családseg.!H266+'Önkorm elsz.'!H266</f>
        <v>0</v>
      </c>
      <c r="I266" s="77">
        <f>igazgatás!I266+adók!I266+temető!I266+rendezvények!I266+'téli közf.'!I266+hosszúi.közf.!I266+'út üzemelt.'!I266+közvilágítás!I266+zöldterület!I266+'város-község'!I266+könyvtár!I266+közművelődés!I266+gyermekjólét!I266+családtámogatás!I266+családseg.!I266+'Önkorm elsz.'!I266</f>
        <v>0</v>
      </c>
      <c r="J266" s="153" t="str">
        <f t="shared" si="11"/>
        <v xml:space="preserve"> </v>
      </c>
      <c r="K266" s="77">
        <f>igazgatás!K266+adók!K266+temető!K266+rendezvények!K266+'téli közf.'!K266+hosszúi.közf.!K266+'út üzemelt.'!K266+közvilágítás!K266+zöldterület!K266+'város-község'!K266+könyvtár!K266+közművelődés!K266+gyermekjólét!K266+családtámogatás!K266+családseg.!K266+'Önkorm elsz.'!K266</f>
        <v>0</v>
      </c>
      <c r="L266" s="77">
        <f>igazgatás!L266+adók!L266+temető!L266+rendezvények!L266+'téli közf.'!L266+hosszúi.közf.!L266+'út üzemelt.'!L266+közvilágítás!L266+zöldterület!L266+'város-község'!L266+könyvtár!L266+közművelődés!L266+gyermekjólét!L266+családtámogatás!L266+családseg.!L266+'Önkorm elsz.'!L266</f>
        <v>0</v>
      </c>
      <c r="M266" s="77">
        <f>igazgatás!M266+adók!M266+temető!M266+rendezvények!M266+'téli közf.'!M266+hosszúi.közf.!M266+'út üzemelt.'!M266+közvilágítás!M266+zöldterület!M266+'város-község'!M266+könyvtár!M266+közművelődés!M266+gyermekjólét!M266+családtámogatás!M266+családseg.!M266+'Önkorm elsz.'!M266</f>
        <v>0</v>
      </c>
      <c r="N266" s="77">
        <f>igazgatás!N266+adók!N266+temető!N266+rendezvények!N266+'téli közf.'!N266+hosszúi.közf.!N266+'út üzemelt.'!N266+közvilágítás!N266+zöldterület!N266+'város-község'!N266+könyvtár!N266+közművelődés!N266+gyermekjólét!N266+családtámogatás!N266+családseg.!N266+'Önkorm elsz.'!N266</f>
        <v>0</v>
      </c>
      <c r="O266" s="153" t="str">
        <f t="shared" si="12"/>
        <v xml:space="preserve"> </v>
      </c>
    </row>
    <row r="267" spans="1:15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7">
        <f>igazgatás!F267+adók!F267+temető!F267+rendezvények!F267+'téli közf.'!F267+hosszúi.közf.!F267+'út üzemelt.'!F267+közvilágítás!F267+zöldterület!F267+'város-község'!F267+könyvtár!F267+közművelődés!F267+gyermekjólét!F267+családtámogatás!F267+családseg.!F267+'Önkorm elsz.'!F267</f>
        <v>0</v>
      </c>
      <c r="G267" s="77">
        <f>igazgatás!G267+adók!G267+temető!G267+rendezvények!G267+'téli közf.'!G267+hosszúi.közf.!G267+'út üzemelt.'!G267+közvilágítás!G267+zöldterület!G267+'város-község'!G267+könyvtár!G267+közművelődés!G267+gyermekjólét!G267+családtámogatás!G267+családseg.!G267+'Önkorm elsz.'!G267</f>
        <v>0</v>
      </c>
      <c r="H267" s="77">
        <f>igazgatás!H267+adók!H267+temető!H267+rendezvények!H267+'téli közf.'!H267+hosszúi.közf.!H267+'út üzemelt.'!H267+közvilágítás!H267+zöldterület!H267+'város-község'!H267+könyvtár!H267+közművelődés!H267+gyermekjólét!H267+családtámogatás!H267+családseg.!H267+'Önkorm elsz.'!H267</f>
        <v>0</v>
      </c>
      <c r="I267" s="77">
        <f>igazgatás!I267+adók!I267+temető!I267+rendezvények!I267+'téli közf.'!I267+hosszúi.közf.!I267+'út üzemelt.'!I267+közvilágítás!I267+zöldterület!I267+'város-község'!I267+könyvtár!I267+közművelődés!I267+gyermekjólét!I267+családtámogatás!I267+családseg.!I267+'Önkorm elsz.'!I267</f>
        <v>0</v>
      </c>
      <c r="J267" s="153" t="str">
        <f t="shared" si="11"/>
        <v xml:space="preserve"> </v>
      </c>
      <c r="K267" s="77">
        <f>igazgatás!K267+adók!K267+temető!K267+rendezvények!K267+'téli közf.'!K267+hosszúi.közf.!K267+'út üzemelt.'!K267+közvilágítás!K267+zöldterület!K267+'város-község'!K267+könyvtár!K267+közművelődés!K267+gyermekjólét!K267+családtámogatás!K267+családseg.!K267+'Önkorm elsz.'!K267</f>
        <v>0</v>
      </c>
      <c r="L267" s="77">
        <f>igazgatás!L267+adók!L267+temető!L267+rendezvények!L267+'téli közf.'!L267+hosszúi.közf.!L267+'út üzemelt.'!L267+közvilágítás!L267+zöldterület!L267+'város-község'!L267+könyvtár!L267+közművelődés!L267+gyermekjólét!L267+családtámogatás!L267+családseg.!L267+'Önkorm elsz.'!L267</f>
        <v>0</v>
      </c>
      <c r="M267" s="77">
        <f>igazgatás!M267+adók!M267+temető!M267+rendezvények!M267+'téli közf.'!M267+hosszúi.közf.!M267+'út üzemelt.'!M267+közvilágítás!M267+zöldterület!M267+'város-község'!M267+könyvtár!M267+közművelődés!M267+gyermekjólét!M267+családtámogatás!M267+családseg.!M267+'Önkorm elsz.'!M267</f>
        <v>0</v>
      </c>
      <c r="N267" s="77">
        <f>igazgatás!N267+adók!N267+temető!N267+rendezvények!N267+'téli közf.'!N267+hosszúi.közf.!N267+'út üzemelt.'!N267+közvilágítás!N267+zöldterület!N267+'város-község'!N267+könyvtár!N267+közművelődés!N267+gyermekjólét!N267+családtámogatás!N267+családseg.!N267+'Önkorm elsz.'!N267</f>
        <v>0</v>
      </c>
      <c r="O267" s="153" t="str">
        <f t="shared" si="12"/>
        <v xml:space="preserve"> </v>
      </c>
    </row>
    <row r="268" spans="1:15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7">
        <f>igazgatás!F268+adók!F268+temető!F268+rendezvények!F268+'téli közf.'!F268+hosszúi.közf.!F268+'út üzemelt.'!F268+közvilágítás!F268+zöldterület!F268+'város-község'!F268+könyvtár!F268+közművelődés!F268+gyermekjólét!F268+családtámogatás!F268+családseg.!F268+'Önkorm elsz.'!F268</f>
        <v>0</v>
      </c>
      <c r="G268" s="77">
        <f>igazgatás!G268+adók!G268+temető!G268+rendezvények!G268+'téli közf.'!G268+hosszúi.közf.!G268+'út üzemelt.'!G268+közvilágítás!G268+zöldterület!G268+'város-község'!G268+könyvtár!G268+közművelődés!G268+gyermekjólét!G268+családtámogatás!G268+családseg.!G268+'Önkorm elsz.'!G268</f>
        <v>0</v>
      </c>
      <c r="H268" s="77">
        <f>igazgatás!H268+adók!H268+temető!H268+rendezvények!H268+'téli közf.'!H268+hosszúi.közf.!H268+'út üzemelt.'!H268+közvilágítás!H268+zöldterület!H268+'város-község'!H268+könyvtár!H268+közművelődés!H268+gyermekjólét!H268+családtámogatás!H268+családseg.!H268+'Önkorm elsz.'!H268</f>
        <v>0</v>
      </c>
      <c r="I268" s="77">
        <f>igazgatás!I268+adók!I268+temető!I268+rendezvények!I268+'téli közf.'!I268+hosszúi.közf.!I268+'út üzemelt.'!I268+közvilágítás!I268+zöldterület!I268+'város-község'!I268+könyvtár!I268+közművelődés!I268+gyermekjólét!I268+családtámogatás!I268+családseg.!I268+'Önkorm elsz.'!I268</f>
        <v>0</v>
      </c>
      <c r="J268" s="153" t="str">
        <f t="shared" si="11"/>
        <v xml:space="preserve"> </v>
      </c>
      <c r="K268" s="77">
        <f>igazgatás!K268+adók!K268+temető!K268+rendezvények!K268+'téli közf.'!K268+hosszúi.közf.!K268+'út üzemelt.'!K268+közvilágítás!K268+zöldterület!K268+'város-község'!K268+könyvtár!K268+közművelődés!K268+gyermekjólét!K268+családtámogatás!K268+családseg.!K268+'Önkorm elsz.'!K268</f>
        <v>0</v>
      </c>
      <c r="L268" s="77">
        <f>igazgatás!L268+adók!L268+temető!L268+rendezvények!L268+'téli közf.'!L268+hosszúi.közf.!L268+'út üzemelt.'!L268+közvilágítás!L268+zöldterület!L268+'város-község'!L268+könyvtár!L268+közművelődés!L268+gyermekjólét!L268+családtámogatás!L268+családseg.!L268+'Önkorm elsz.'!L268</f>
        <v>0</v>
      </c>
      <c r="M268" s="77">
        <f>igazgatás!M268+adók!M268+temető!M268+rendezvények!M268+'téli közf.'!M268+hosszúi.közf.!M268+'út üzemelt.'!M268+közvilágítás!M268+zöldterület!M268+'város-község'!M268+könyvtár!M268+közművelődés!M268+gyermekjólét!M268+családtámogatás!M268+családseg.!M268+'Önkorm elsz.'!M268</f>
        <v>0</v>
      </c>
      <c r="N268" s="77">
        <f>igazgatás!N268+adók!N268+temető!N268+rendezvények!N268+'téli közf.'!N268+hosszúi.közf.!N268+'út üzemelt.'!N268+közvilágítás!N268+zöldterület!N268+'város-község'!N268+könyvtár!N268+közművelődés!N268+gyermekjólét!N268+családtámogatás!N268+családseg.!N268+'Önkorm elsz.'!N268</f>
        <v>0</v>
      </c>
      <c r="O268" s="153" t="str">
        <f t="shared" si="12"/>
        <v xml:space="preserve"> </v>
      </c>
    </row>
    <row r="269" spans="1:15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7">
        <f>igazgatás!F269+adók!F269+temető!F269+rendezvények!F269+'téli közf.'!F269+hosszúi.közf.!F269+'út üzemelt.'!F269+közvilágítás!F269+zöldterület!F269+'város-község'!F269+könyvtár!F269+közművelődés!F269+gyermekjólét!F269+családtámogatás!F269+családseg.!F269+'Önkorm elsz.'!F269</f>
        <v>0</v>
      </c>
      <c r="G269" s="77">
        <f>igazgatás!G269+adók!G269+temető!G269+rendezvények!G269+'téli közf.'!G269+hosszúi.közf.!G269+'út üzemelt.'!G269+közvilágítás!G269+zöldterület!G269+'város-község'!G269+könyvtár!G269+közművelődés!G269+gyermekjólét!G269+családtámogatás!G269+családseg.!G269+'Önkorm elsz.'!G269</f>
        <v>0</v>
      </c>
      <c r="H269" s="77">
        <f>igazgatás!H269+adók!H269+temető!H269+rendezvények!H269+'téli közf.'!H269+hosszúi.közf.!H269+'út üzemelt.'!H269+közvilágítás!H269+zöldterület!H269+'város-község'!H269+könyvtár!H269+közművelődés!H269+gyermekjólét!H269+családtámogatás!H269+családseg.!H269+'Önkorm elsz.'!H269</f>
        <v>0</v>
      </c>
      <c r="I269" s="77">
        <f>igazgatás!I269+adók!I269+temető!I269+rendezvények!I269+'téli közf.'!I269+hosszúi.közf.!I269+'út üzemelt.'!I269+közvilágítás!I269+zöldterület!I269+'város-község'!I269+könyvtár!I269+közművelődés!I269+gyermekjólét!I269+családtámogatás!I269+családseg.!I269+'Önkorm elsz.'!I269</f>
        <v>0</v>
      </c>
      <c r="J269" s="153" t="str">
        <f t="shared" si="11"/>
        <v xml:space="preserve"> </v>
      </c>
      <c r="K269" s="77">
        <f>igazgatás!K269+adók!K269+temető!K269+rendezvények!K269+'téli közf.'!K269+hosszúi.közf.!K269+'út üzemelt.'!K269+közvilágítás!K269+zöldterület!K269+'város-község'!K269+könyvtár!K269+közművelődés!K269+gyermekjólét!K269+családtámogatás!K269+családseg.!K269+'Önkorm elsz.'!K269</f>
        <v>0</v>
      </c>
      <c r="L269" s="77">
        <f>igazgatás!L269+adók!L269+temető!L269+rendezvények!L269+'téli közf.'!L269+hosszúi.közf.!L269+'út üzemelt.'!L269+közvilágítás!L269+zöldterület!L269+'város-község'!L269+könyvtár!L269+közművelődés!L269+gyermekjólét!L269+családtámogatás!L269+családseg.!L269+'Önkorm elsz.'!L269</f>
        <v>0</v>
      </c>
      <c r="M269" s="77">
        <f>igazgatás!M269+adók!M269+temető!M269+rendezvények!M269+'téli közf.'!M269+hosszúi.közf.!M269+'út üzemelt.'!M269+közvilágítás!M269+zöldterület!M269+'város-község'!M269+könyvtár!M269+közművelődés!M269+gyermekjólét!M269+családtámogatás!M269+családseg.!M269+'Önkorm elsz.'!M269</f>
        <v>0</v>
      </c>
      <c r="N269" s="77">
        <f>igazgatás!N269+adók!N269+temető!N269+rendezvények!N269+'téli közf.'!N269+hosszúi.közf.!N269+'út üzemelt.'!N269+közvilágítás!N269+zöldterület!N269+'város-község'!N269+könyvtár!N269+közművelődés!N269+gyermekjólét!N269+családtámogatás!N269+családseg.!N269+'Önkorm elsz.'!N269</f>
        <v>0</v>
      </c>
      <c r="O269" s="153" t="str">
        <f t="shared" si="12"/>
        <v xml:space="preserve"> </v>
      </c>
    </row>
    <row r="270" spans="1:15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7">
        <f>igazgatás!F270+adók!F270+temető!F270+rendezvények!F270+'téli közf.'!F270+hosszúi.közf.!F270+'út üzemelt.'!F270+közvilágítás!F270+zöldterület!F270+'város-község'!F270+könyvtár!F270+közművelődés!F270+gyermekjólét!F270+családtámogatás!F270+családseg.!F270+'Önkorm elsz.'!F270</f>
        <v>0</v>
      </c>
      <c r="G270" s="77">
        <f>igazgatás!G270+adók!G270+temető!G270+rendezvények!G270+'téli közf.'!G270+hosszúi.közf.!G270+'út üzemelt.'!G270+közvilágítás!G270+zöldterület!G270+'város-község'!G270+könyvtár!G270+közművelődés!G270+gyermekjólét!G270+családtámogatás!G270+családseg.!G270+'Önkorm elsz.'!G270</f>
        <v>0</v>
      </c>
      <c r="H270" s="77">
        <f>igazgatás!H270+adók!H270+temető!H270+rendezvények!H270+'téli közf.'!H270+hosszúi.közf.!H270+'út üzemelt.'!H270+közvilágítás!H270+zöldterület!H270+'város-község'!H270+könyvtár!H270+közművelődés!H270+gyermekjólét!H270+családtámogatás!H270+családseg.!H270+'Önkorm elsz.'!H270</f>
        <v>0</v>
      </c>
      <c r="I270" s="77">
        <f>igazgatás!I270+adók!I270+temető!I270+rendezvények!I270+'téli közf.'!I270+hosszúi.közf.!I270+'út üzemelt.'!I270+közvilágítás!I270+zöldterület!I270+'város-község'!I270+könyvtár!I270+közművelődés!I270+gyermekjólét!I270+családtámogatás!I270+családseg.!I270+'Önkorm elsz.'!I270</f>
        <v>0</v>
      </c>
      <c r="J270" s="153" t="str">
        <f t="shared" si="11"/>
        <v xml:space="preserve"> </v>
      </c>
      <c r="K270" s="77">
        <f>igazgatás!K270+adók!K270+temető!K270+rendezvények!K270+'téli közf.'!K270+hosszúi.közf.!K270+'út üzemelt.'!K270+közvilágítás!K270+zöldterület!K270+'város-község'!K270+könyvtár!K270+közművelődés!K270+gyermekjólét!K270+családtámogatás!K270+családseg.!K270+'Önkorm elsz.'!K270</f>
        <v>0</v>
      </c>
      <c r="L270" s="77">
        <f>igazgatás!L270+adók!L270+temető!L270+rendezvények!L270+'téli közf.'!L270+hosszúi.közf.!L270+'út üzemelt.'!L270+közvilágítás!L270+zöldterület!L270+'város-község'!L270+könyvtár!L270+közművelődés!L270+gyermekjólét!L270+családtámogatás!L270+családseg.!L270+'Önkorm elsz.'!L270</f>
        <v>0</v>
      </c>
      <c r="M270" s="77">
        <f>igazgatás!M270+adók!M270+temető!M270+rendezvények!M270+'téli közf.'!M270+hosszúi.közf.!M270+'út üzemelt.'!M270+közvilágítás!M270+zöldterület!M270+'város-község'!M270+könyvtár!M270+közművelődés!M270+gyermekjólét!M270+családtámogatás!M270+családseg.!M270+'Önkorm elsz.'!M270</f>
        <v>0</v>
      </c>
      <c r="N270" s="77">
        <f>igazgatás!N270+adók!N270+temető!N270+rendezvények!N270+'téli közf.'!N270+hosszúi.közf.!N270+'út üzemelt.'!N270+közvilágítás!N270+zöldterület!N270+'város-község'!N270+könyvtár!N270+közművelődés!N270+gyermekjólét!N270+családtámogatás!N270+családseg.!N270+'Önkorm elsz.'!N270</f>
        <v>0</v>
      </c>
      <c r="O270" s="153" t="str">
        <f t="shared" si="12"/>
        <v xml:space="preserve"> </v>
      </c>
    </row>
    <row r="271" spans="1:15" s="91" customFormat="1" ht="15.75" x14ac:dyDescent="0.25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igazgatás!F271+adók!F271+temető!F271+rendezvények!F271+'téli közf.'!F271+hosszúi.közf.!F271+'út üzemelt.'!F271+közvilágítás!F271+zöldterület!F271+'város-község'!F271+könyvtár!F271+közművelődés!F271+gyermekjólét!F271+családtámogatás!F271+családseg.!F271+'Önkorm elsz.'!F271</f>
        <v>0</v>
      </c>
      <c r="G271" s="78">
        <f>igazgatás!G271+adók!G271+temető!G271+rendezvények!G271+'téli közf.'!G271+hosszúi.közf.!G271+'út üzemelt.'!G271+közvilágítás!G271+zöldterület!G271+'város-község'!G271+könyvtár!G271+közművelődés!G271+gyermekjólét!G271+családtámogatás!G271+családseg.!G271+'Önkorm elsz.'!G271</f>
        <v>0</v>
      </c>
      <c r="H271" s="78">
        <f>igazgatás!H271+adók!H271+temető!H271+rendezvények!H271+'téli közf.'!H271+hosszúi.közf.!H271+'út üzemelt.'!H271+közvilágítás!H271+zöldterület!H271+'város-község'!H271+könyvtár!H271+közművelődés!H271+gyermekjólét!H271+családtámogatás!H271+családseg.!H271+'Önkorm elsz.'!H271</f>
        <v>0</v>
      </c>
      <c r="I271" s="78">
        <f>igazgatás!I271+adók!I271+temető!I271+rendezvények!I271+'téli közf.'!I271+hosszúi.közf.!I271+'út üzemelt.'!I271+közvilágítás!I271+zöldterület!I271+'város-község'!I271+könyvtár!I271+közművelődés!I271+gyermekjólét!I271+családtámogatás!I271+családseg.!I271+'Önkorm elsz.'!I271</f>
        <v>0</v>
      </c>
      <c r="J271" s="170" t="str">
        <f t="shared" si="11"/>
        <v xml:space="preserve"> </v>
      </c>
      <c r="K271" s="78">
        <f>igazgatás!K271+adók!K271+temető!K271+rendezvények!K271+'téli közf.'!K271+hosszúi.közf.!K271+'út üzemelt.'!K271+közvilágítás!K271+zöldterület!K271+'város-község'!K271+könyvtár!K271+közművelődés!K271+gyermekjólét!K271+családtámogatás!K271+családseg.!K271+'Önkorm elsz.'!K271</f>
        <v>0</v>
      </c>
      <c r="L271" s="78">
        <f>igazgatás!L271+adók!L271+temető!L271+rendezvények!L271+'téli közf.'!L271+hosszúi.közf.!L271+'út üzemelt.'!L271+közvilágítás!L271+zöldterület!L271+'város-község'!L271+könyvtár!L271+közművelődés!L271+gyermekjólét!L271+családtámogatás!L271+családseg.!L271+'Önkorm elsz.'!L271</f>
        <v>0</v>
      </c>
      <c r="M271" s="78">
        <f>igazgatás!M271+adók!M271+temető!M271+rendezvények!M271+'téli közf.'!M271+hosszúi.közf.!M271+'út üzemelt.'!M271+közvilágítás!M271+zöldterület!M271+'város-község'!M271+könyvtár!M271+közművelődés!M271+gyermekjólét!M271+családtámogatás!M271+családseg.!M271+'Önkorm elsz.'!M271</f>
        <v>0</v>
      </c>
      <c r="N271" s="78">
        <f>igazgatás!N271+adók!N271+temető!N271+rendezvények!N271+'téli közf.'!N271+hosszúi.közf.!N271+'út üzemelt.'!N271+közvilágítás!N271+zöldterület!N271+'város-község'!N271+könyvtár!N271+közművelődés!N271+gyermekjólét!N271+családtámogatás!N271+családseg.!N271+'Önkorm elsz.'!N271</f>
        <v>0</v>
      </c>
      <c r="O271" s="170" t="str">
        <f t="shared" si="12"/>
        <v xml:space="preserve"> </v>
      </c>
    </row>
    <row r="272" spans="1:15" s="91" customFormat="1" ht="15.75" x14ac:dyDescent="0.25">
      <c r="A272" s="225" t="s">
        <v>509</v>
      </c>
      <c r="B272" s="226"/>
      <c r="C272" s="7" t="s">
        <v>510</v>
      </c>
      <c r="D272" s="117" t="s">
        <v>511</v>
      </c>
      <c r="E272" s="15"/>
      <c r="F272" s="188">
        <f t="shared" ref="F272:L272" si="13">F50+F86+F184+F214+F223+F247+F271</f>
        <v>20138</v>
      </c>
      <c r="G272" s="188">
        <f t="shared" si="13"/>
        <v>14591</v>
      </c>
      <c r="H272" s="188">
        <f t="shared" si="13"/>
        <v>34729</v>
      </c>
      <c r="I272" s="188">
        <f t="shared" si="13"/>
        <v>33988</v>
      </c>
      <c r="J272" s="188" t="e">
        <f t="shared" si="13"/>
        <v>#VALUE!</v>
      </c>
      <c r="K272" s="188">
        <f t="shared" si="13"/>
        <v>18706</v>
      </c>
      <c r="L272" s="188">
        <f t="shared" si="13"/>
        <v>3048</v>
      </c>
      <c r="M272" s="188">
        <f t="shared" ref="M272:N272" si="14">M50+M86+M184+M214+M223+M247+M271</f>
        <v>21754</v>
      </c>
      <c r="N272" s="188">
        <f t="shared" si="14"/>
        <v>18549</v>
      </c>
      <c r="O272" s="170">
        <f t="shared" si="12"/>
        <v>0.85267077319113727</v>
      </c>
    </row>
    <row r="273" spans="1:15" x14ac:dyDescent="0.2">
      <c r="D273" s="11"/>
    </row>
    <row r="274" spans="1:15" ht="15" customHeight="1" x14ac:dyDescent="0.2">
      <c r="A274" s="210" t="s">
        <v>0</v>
      </c>
      <c r="B274" s="210"/>
      <c r="C274" s="211" t="s">
        <v>836</v>
      </c>
      <c r="D274" s="210" t="s">
        <v>2</v>
      </c>
      <c r="E274" s="38"/>
      <c r="F274" s="210" t="s">
        <v>512</v>
      </c>
      <c r="G274" s="210" t="s">
        <v>856</v>
      </c>
      <c r="H274" s="210" t="s">
        <v>862</v>
      </c>
      <c r="I274" s="230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ht="25.5" customHeight="1" x14ac:dyDescent="0.2">
      <c r="A275" s="210"/>
      <c r="B275" s="210"/>
      <c r="C275" s="212"/>
      <c r="D275" s="210"/>
      <c r="E275" s="131"/>
      <c r="F275" s="210"/>
      <c r="G275" s="210"/>
      <c r="H275" s="210"/>
      <c r="I275" s="231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124" t="s">
        <v>4</v>
      </c>
      <c r="D276" s="124" t="s">
        <v>5</v>
      </c>
      <c r="E276" s="54"/>
      <c r="F276" s="142" t="s">
        <v>513</v>
      </c>
      <c r="G276" s="142" t="s">
        <v>857</v>
      </c>
      <c r="H276" s="142" t="s">
        <v>858</v>
      </c>
      <c r="I276" s="151" t="s">
        <v>866</v>
      </c>
      <c r="J276" s="151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77">
        <f>igazgatás!F277+adók!F277+temető!F277+rendezvények!F277+'téli közf.'!F277+hosszúi.közf.!F277+'út üzemelt.'!F277+közvilágítás!F277+zöldterület!F277+'város-község'!F277+könyvtár!F277+közművelődés!F277+gyermekjólét!F277+családtámogatás!F277+családseg.!F277</f>
        <v>4871</v>
      </c>
      <c r="G277" s="77">
        <f>igazgatás!G277+adók!G277+temető!G277+rendezvények!G277+'téli közf.'!G277+hosszúi.közf.!G277+'út üzemelt.'!G277+közvilágítás!G277+zöldterület!G277+'város-község'!G277+könyvtár!G277+közművelődés!G277+gyermekjólét!G277+családtámogatás!G277+családseg.!G277</f>
        <v>783</v>
      </c>
      <c r="H277" s="77">
        <f>igazgatás!H277+adók!H277+temető!H277+rendezvények!H277+'téli közf.'!H277+hosszúi.közf.!H277+'út üzemelt.'!H277+közvilágítás!H277+zöldterület!H277+'város-község'!H277+könyvtár!H277+közművelődés!H277+gyermekjólét!H277+családtámogatás!H277+családseg.!H277</f>
        <v>5654</v>
      </c>
      <c r="I277" s="77">
        <f>igazgatás!I277+adók!I277+temető!I277+rendezvények!I277+'téli közf.'!I277+hosszúi.közf.!I277+'út üzemelt.'!I277+közvilágítás!I277+zöldterület!I277+'város-község'!I277+könyvtár!I277+közművelődés!I277+gyermekjólét!I277+családtámogatás!I277+családseg.!I277</f>
        <v>5654</v>
      </c>
      <c r="J277" s="153">
        <f t="shared" ref="J277:J340" si="15">IF(H277=0," ",I277/H277)</f>
        <v>1</v>
      </c>
      <c r="K277" s="77">
        <f>igazgatás!K277+adók!K277+temető!K277+rendezvények!K277+'téli közf.'!K277+hosszúi.közf.!K277+'út üzemelt.'!K277+közvilágítás!K277+zöldterület!K277+'város-község'!K277+könyvtár!K277+közművelődés!K277+gyermekjólét!K277+családtámogatás!K277+családseg.!K277+civilszerv!K277</f>
        <v>3800</v>
      </c>
      <c r="L277" s="77">
        <f>igazgatás!L277+adók!L277+temető!L277+rendezvények!L277+'téli közf.'!L277+hosszúi.közf.!L277+'út üzemelt.'!L277+közvilágítás!L277+zöldterület!L277+'város-község'!L277+könyvtár!L277+közművelődés!L277+gyermekjólét!L277+családtámogatás!L277+családseg.!L277+civilszerv!L277</f>
        <v>1306</v>
      </c>
      <c r="M277" s="77">
        <f>igazgatás!M277+adók!M277+temető!M277+rendezvények!M277+'téli közf.'!M277+hosszúi.közf.!M277+'út üzemelt.'!M277+közvilágítás!M277+zöldterület!M277+'város-község'!M277+könyvtár!M277+közművelődés!M277+gyermekjólét!M277+családtámogatás!M277+családseg.!M277+civilszerv!M277</f>
        <v>5106</v>
      </c>
      <c r="N277" s="77">
        <f>igazgatás!N277+adók!N277+temető!N277+rendezvények!N277+'téli közf.'!N277+hosszúi.közf.!N277+'út üzemelt.'!N277+közvilágítás!N277+zöldterület!N277+'város-község'!N277+könyvtár!N277+közművelődés!N277+gyermekjólét!N277+családtámogatás!N277+családseg.!N277+civilszerv!N277</f>
        <v>4482</v>
      </c>
      <c r="O277" s="153">
        <f t="shared" ref="O277" si="16">IF(M277=0," ",N277/M277)</f>
        <v>0.87779083431257343</v>
      </c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77">
        <f>igazgatás!F278+adók!F278+temető!F278+rendezvények!F278+'téli közf.'!F278+hosszúi.közf.!F278+'út üzemelt.'!F278+közvilágítás!F278+zöldterület!F278+'város-község'!F278+könyvtár!F278+közművelődés!F278+gyermekjólét!F278+családtámogatás!F278+családseg.!F278</f>
        <v>0</v>
      </c>
      <c r="G278" s="77">
        <f>igazgatás!G278+adók!G278+temető!G278+rendezvények!G278+'téli közf.'!G278+hosszúi.közf.!G278+'út üzemelt.'!G278+közvilágítás!G278+zöldterület!G278+'város-község'!G278+könyvtár!G278+közművelődés!G278+gyermekjólét!G278+családtámogatás!G278+családseg.!G278</f>
        <v>0</v>
      </c>
      <c r="H278" s="77">
        <f>igazgatás!H278+adók!H278+temető!H278+rendezvények!H278+'téli közf.'!H278+hosszúi.közf.!H278+'út üzemelt.'!H278+közvilágítás!H278+zöldterület!H278+'város-község'!H278+könyvtár!H278+közművelődés!H278+gyermekjólét!H278+családtámogatás!H278+családseg.!H278</f>
        <v>0</v>
      </c>
      <c r="I278" s="77">
        <f>igazgatás!I278+adók!I278+temető!I278+rendezvények!I278+'téli közf.'!I278+hosszúi.közf.!I278+'út üzemelt.'!I278+közvilágítás!I278+zöldterület!I278+'város-község'!I278+könyvtár!I278+közművelődés!I278+gyermekjólét!I278+családtámogatás!I278+családseg.!I278</f>
        <v>0</v>
      </c>
      <c r="J278" s="153" t="str">
        <f t="shared" si="15"/>
        <v xml:space="preserve"> </v>
      </c>
      <c r="K278" s="77">
        <f>igazgatás!K278+adók!K278+temető!K278+rendezvények!K278+'téli közf.'!K278+hosszúi.közf.!K278+'út üzemelt.'!K278+közvilágítás!K278+zöldterület!K278+'város-község'!K278+könyvtár!K278+közművelődés!K278+gyermekjólét!K278+családtámogatás!K278+családseg.!K278+civilszerv!K278</f>
        <v>0</v>
      </c>
      <c r="L278" s="77">
        <f>igazgatás!L278+adók!L278+temető!L278+rendezvények!L278+'téli közf.'!L278+hosszúi.közf.!L278+'út üzemelt.'!L278+közvilágítás!L278+zöldterület!L278+'város-község'!L278+könyvtár!L278+közművelődés!L278+gyermekjólét!L278+családtámogatás!L278+családseg.!L278+civilszerv!L278</f>
        <v>0</v>
      </c>
      <c r="M278" s="77">
        <f>igazgatás!M278+adók!M278+temető!M278+rendezvények!M278+'téli közf.'!M278+hosszúi.közf.!M278+'út üzemelt.'!M278+közvilágítás!M278+zöldterület!M278+'város-község'!M278+könyvtár!M278+közművelődés!M278+gyermekjólét!M278+családtámogatás!M278+családseg.!M278+civilszerv!M278</f>
        <v>0</v>
      </c>
      <c r="N278" s="77">
        <f>igazgatás!N278+adók!N278+temető!N278+rendezvények!N278+'téli közf.'!N278+hosszúi.közf.!N278+'út üzemelt.'!N278+közvilágítás!N278+zöldterület!N278+'város-község'!N278+könyvtár!N278+közművelődés!N278+gyermekjólét!N278+családtámogatás!N278+családseg.!N278+civilszerv!N278</f>
        <v>0</v>
      </c>
      <c r="O278" s="153" t="str">
        <f t="shared" ref="O278:O341" si="17">IF(M278=0," ",N278/M278)</f>
        <v xml:space="preserve"> </v>
      </c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77">
        <f>igazgatás!F279+adók!F279+temető!F279+rendezvények!F279+'téli közf.'!F279+hosszúi.közf.!F279+'út üzemelt.'!F279+közvilágítás!F279+zöldterület!F279+'város-község'!F279+könyvtár!F279+közművelődés!F279+gyermekjólét!F279+családtámogatás!F279+családseg.!F279</f>
        <v>0</v>
      </c>
      <c r="G279" s="77">
        <f>igazgatás!G279+adók!G279+temető!G279+rendezvények!G279+'téli közf.'!G279+hosszúi.közf.!G279+'út üzemelt.'!G279+közvilágítás!G279+zöldterület!G279+'város-község'!G279+könyvtár!G279+közművelődés!G279+gyermekjólét!G279+családtámogatás!G279+családseg.!G279</f>
        <v>0</v>
      </c>
      <c r="H279" s="77">
        <f>igazgatás!H279+adók!H279+temető!H279+rendezvények!H279+'téli közf.'!H279+hosszúi.közf.!H279+'út üzemelt.'!H279+közvilágítás!H279+zöldterület!H279+'város-község'!H279+könyvtár!H279+közművelődés!H279+gyermekjólét!H279+családtámogatás!H279+családseg.!H279</f>
        <v>0</v>
      </c>
      <c r="I279" s="77">
        <f>igazgatás!I279+adók!I279+temető!I279+rendezvények!I279+'téli közf.'!I279+hosszúi.közf.!I279+'út üzemelt.'!I279+közvilágítás!I279+zöldterület!I279+'város-község'!I279+könyvtár!I279+közművelődés!I279+gyermekjólét!I279+családtámogatás!I279+családseg.!I279</f>
        <v>0</v>
      </c>
      <c r="J279" s="153" t="str">
        <f t="shared" si="15"/>
        <v xml:space="preserve"> </v>
      </c>
      <c r="K279" s="77">
        <f>igazgatás!K279+adók!K279+temető!K279+rendezvények!K279+'téli közf.'!K279+hosszúi.közf.!K279+'út üzemelt.'!K279+közvilágítás!K279+zöldterület!K279+'város-község'!K279+könyvtár!K279+közművelődés!K279+gyermekjólét!K279+családtámogatás!K279+családseg.!K279+civilszerv!K279</f>
        <v>0</v>
      </c>
      <c r="L279" s="77">
        <f>igazgatás!L279+adók!L279+temető!L279+rendezvények!L279+'téli közf.'!L279+hosszúi.közf.!L279+'út üzemelt.'!L279+közvilágítás!L279+zöldterület!L279+'város-község'!L279+könyvtár!L279+közművelődés!L279+gyermekjólét!L279+családtámogatás!L279+családseg.!L279+civilszerv!L279</f>
        <v>0</v>
      </c>
      <c r="M279" s="77">
        <f>igazgatás!M279+adók!M279+temető!M279+rendezvények!M279+'téli közf.'!M279+hosszúi.közf.!M279+'út üzemelt.'!M279+közvilágítás!M279+zöldterület!M279+'város-község'!M279+könyvtár!M279+közművelődés!M279+gyermekjólét!M279+családtámogatás!M279+családseg.!M279+civilszerv!M279</f>
        <v>0</v>
      </c>
      <c r="N279" s="77">
        <f>igazgatás!N279+adók!N279+temető!N279+rendezvények!N279+'téli közf.'!N279+hosszúi.közf.!N279+'út üzemelt.'!N279+közvilágítás!N279+zöldterület!N279+'város-község'!N279+könyvtár!N279+közművelődés!N279+gyermekjólét!N279+családtámogatás!N279+családseg.!N279+civilszerv!N279</f>
        <v>0</v>
      </c>
      <c r="O279" s="153" t="str">
        <f t="shared" si="17"/>
        <v xml:space="preserve"> </v>
      </c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77">
        <f>igazgatás!F280+adók!F280+temető!F280+rendezvények!F280+'téli közf.'!F280+hosszúi.közf.!F280+'út üzemelt.'!F280+közvilágítás!F280+zöldterület!F280+'város-község'!F280+könyvtár!F280+közművelődés!F280+gyermekjólét!F280+családtámogatás!F280+családseg.!F280</f>
        <v>0</v>
      </c>
      <c r="G280" s="77">
        <f>igazgatás!G280+adók!G280+temető!G280+rendezvények!G280+'téli közf.'!G280+hosszúi.közf.!G280+'út üzemelt.'!G280+közvilágítás!G280+zöldterület!G280+'város-község'!G280+könyvtár!G280+közművelődés!G280+gyermekjólét!G280+családtámogatás!G280+családseg.!G280</f>
        <v>0</v>
      </c>
      <c r="H280" s="77">
        <f>igazgatás!H280+adók!H280+temető!H280+rendezvények!H280+'téli közf.'!H280+hosszúi.közf.!H280+'út üzemelt.'!H280+közvilágítás!H280+zöldterület!H280+'város-község'!H280+könyvtár!H280+közművelődés!H280+gyermekjólét!H280+családtámogatás!H280+családseg.!H280</f>
        <v>0</v>
      </c>
      <c r="I280" s="77">
        <f>igazgatás!I280+adók!I280+temető!I280+rendezvények!I280+'téli közf.'!I280+hosszúi.közf.!I280+'út üzemelt.'!I280+közvilágítás!I280+zöldterület!I280+'város-község'!I280+könyvtár!I280+közművelődés!I280+gyermekjólét!I280+családtámogatás!I280+családseg.!I280</f>
        <v>0</v>
      </c>
      <c r="J280" s="153" t="str">
        <f t="shared" si="15"/>
        <v xml:space="preserve"> </v>
      </c>
      <c r="K280" s="77">
        <f>igazgatás!K280+adók!K280+temető!K280+rendezvények!K280+'téli közf.'!K280+hosszúi.közf.!K280+'út üzemelt.'!K280+közvilágítás!K280+zöldterület!K280+'város-község'!K280+könyvtár!K280+közművelődés!K280+gyermekjólét!K280+családtámogatás!K280+családseg.!K280+civilszerv!K280</f>
        <v>0</v>
      </c>
      <c r="L280" s="77">
        <f>igazgatás!L280+adók!L280+temető!L280+rendezvények!L280+'téli közf.'!L280+hosszúi.közf.!L280+'út üzemelt.'!L280+közvilágítás!L280+zöldterület!L280+'város-község'!L280+könyvtár!L280+közművelődés!L280+gyermekjólét!L280+családtámogatás!L280+családseg.!L280+civilszerv!L280</f>
        <v>0</v>
      </c>
      <c r="M280" s="77">
        <f>igazgatás!M280+adók!M280+temető!M280+rendezvények!M280+'téli közf.'!M280+hosszúi.közf.!M280+'út üzemelt.'!M280+közvilágítás!M280+zöldterület!M280+'város-község'!M280+könyvtár!M280+közművelődés!M280+gyermekjólét!M280+családtámogatás!M280+családseg.!M280+civilszerv!M280</f>
        <v>0</v>
      </c>
      <c r="N280" s="77">
        <f>igazgatás!N280+adók!N280+temető!N280+rendezvények!N280+'téli közf.'!N280+hosszúi.közf.!N280+'út üzemelt.'!N280+közvilágítás!N280+zöldterület!N280+'város-község'!N280+könyvtár!N280+közművelődés!N280+gyermekjólét!N280+családtámogatás!N280+családseg.!N280+civilszerv!N280</f>
        <v>0</v>
      </c>
      <c r="O280" s="153" t="str">
        <f t="shared" si="17"/>
        <v xml:space="preserve"> </v>
      </c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77">
        <f>igazgatás!F281+adók!F281+temető!F281+rendezvények!F281+'téli közf.'!F281+hosszúi.közf.!F281+'út üzemelt.'!F281+közvilágítás!F281+zöldterület!F281+'város-község'!F281+könyvtár!F281+közművelődés!F281+gyermekjólét!F281+családtámogatás!F281+családseg.!F281</f>
        <v>0</v>
      </c>
      <c r="G281" s="77">
        <f>igazgatás!G281+adók!G281+temető!G281+rendezvények!G281+'téli közf.'!G281+hosszúi.közf.!G281+'út üzemelt.'!G281+közvilágítás!G281+zöldterület!G281+'város-község'!G281+könyvtár!G281+közművelődés!G281+gyermekjólét!G281+családtámogatás!G281+családseg.!G281</f>
        <v>0</v>
      </c>
      <c r="H281" s="77">
        <f>igazgatás!H281+adók!H281+temető!H281+rendezvények!H281+'téli közf.'!H281+hosszúi.közf.!H281+'út üzemelt.'!H281+közvilágítás!H281+zöldterület!H281+'város-község'!H281+könyvtár!H281+közművelődés!H281+gyermekjólét!H281+családtámogatás!H281+családseg.!H281</f>
        <v>0</v>
      </c>
      <c r="I281" s="77">
        <f>igazgatás!I281+adók!I281+temető!I281+rendezvények!I281+'téli közf.'!I281+hosszúi.közf.!I281+'út üzemelt.'!I281+közvilágítás!I281+zöldterület!I281+'város-község'!I281+könyvtár!I281+közművelődés!I281+gyermekjólét!I281+családtámogatás!I281+családseg.!I281</f>
        <v>0</v>
      </c>
      <c r="J281" s="153" t="str">
        <f t="shared" si="15"/>
        <v xml:space="preserve"> </v>
      </c>
      <c r="K281" s="77">
        <f>igazgatás!K281+adók!K281+temető!K281+rendezvények!K281+'téli közf.'!K281+hosszúi.közf.!K281+'út üzemelt.'!K281+közvilágítás!K281+zöldterület!K281+'város-község'!K281+könyvtár!K281+közművelődés!K281+gyermekjólét!K281+családtámogatás!K281+családseg.!K281+civilszerv!K281</f>
        <v>0</v>
      </c>
      <c r="L281" s="77">
        <f>igazgatás!L281+adók!L281+temető!L281+rendezvények!L281+'téli közf.'!L281+hosszúi.közf.!L281+'út üzemelt.'!L281+közvilágítás!L281+zöldterület!L281+'város-község'!L281+könyvtár!L281+közművelődés!L281+gyermekjólét!L281+családtámogatás!L281+családseg.!L281+civilszerv!L281</f>
        <v>0</v>
      </c>
      <c r="M281" s="77">
        <f>igazgatás!M281+adók!M281+temető!M281+rendezvények!M281+'téli közf.'!M281+hosszúi.közf.!M281+'út üzemelt.'!M281+közvilágítás!M281+zöldterület!M281+'város-község'!M281+könyvtár!M281+közművelődés!M281+gyermekjólét!M281+családtámogatás!M281+családseg.!M281+civilszerv!M281</f>
        <v>0</v>
      </c>
      <c r="N281" s="77">
        <f>igazgatás!N281+adók!N281+temető!N281+rendezvények!N281+'téli közf.'!N281+hosszúi.közf.!N281+'út üzemelt.'!N281+közvilágítás!N281+zöldterület!N281+'város-község'!N281+könyvtár!N281+közművelődés!N281+gyermekjólét!N281+családtámogatás!N281+családseg.!N281+civilszerv!N281</f>
        <v>0</v>
      </c>
      <c r="O281" s="153" t="str">
        <f t="shared" si="17"/>
        <v xml:space="preserve"> </v>
      </c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77">
        <f>igazgatás!F282+adók!F282+temető!F282+rendezvények!F282+'téli közf.'!F282+hosszúi.közf.!F282+'út üzemelt.'!F282+közvilágítás!F282+zöldterület!F282+'város-község'!F282+könyvtár!F282+közművelődés!F282+gyermekjólét!F282+családtámogatás!F282+családseg.!F282</f>
        <v>0</v>
      </c>
      <c r="G282" s="77">
        <f>igazgatás!G282+adók!G282+temető!G282+rendezvények!G282+'téli közf.'!G282+hosszúi.közf.!G282+'út üzemelt.'!G282+közvilágítás!G282+zöldterület!G282+'város-község'!G282+könyvtár!G282+közművelődés!G282+gyermekjólét!G282+családtámogatás!G282+családseg.!G282</f>
        <v>0</v>
      </c>
      <c r="H282" s="77">
        <f>igazgatás!H282+adók!H282+temető!H282+rendezvények!H282+'téli közf.'!H282+hosszúi.közf.!H282+'út üzemelt.'!H282+közvilágítás!H282+zöldterület!H282+'város-község'!H282+könyvtár!H282+közművelődés!H282+gyermekjólét!H282+családtámogatás!H282+családseg.!H282</f>
        <v>0</v>
      </c>
      <c r="I282" s="77">
        <f>igazgatás!I282+adók!I282+temető!I282+rendezvények!I282+'téli közf.'!I282+hosszúi.közf.!I282+'út üzemelt.'!I282+közvilágítás!I282+zöldterület!I282+'város-község'!I282+könyvtár!I282+közművelődés!I282+gyermekjólét!I282+családtámogatás!I282+családseg.!I282</f>
        <v>0</v>
      </c>
      <c r="J282" s="153" t="str">
        <f t="shared" si="15"/>
        <v xml:space="preserve"> </v>
      </c>
      <c r="K282" s="77">
        <f>igazgatás!K282+adók!K282+temető!K282+rendezvények!K282+'téli közf.'!K282+hosszúi.közf.!K282+'út üzemelt.'!K282+közvilágítás!K282+zöldterület!K282+'város-község'!K282+könyvtár!K282+közművelődés!K282+gyermekjólét!K282+családtámogatás!K282+családseg.!K282+civilszerv!K282</f>
        <v>0</v>
      </c>
      <c r="L282" s="77">
        <f>igazgatás!L282+adók!L282+temető!L282+rendezvények!L282+'téli közf.'!L282+hosszúi.közf.!L282+'út üzemelt.'!L282+közvilágítás!L282+zöldterület!L282+'város-község'!L282+könyvtár!L282+közművelődés!L282+gyermekjólét!L282+családtámogatás!L282+családseg.!L282+civilszerv!L282</f>
        <v>0</v>
      </c>
      <c r="M282" s="77">
        <f>igazgatás!M282+adók!M282+temető!M282+rendezvények!M282+'téli közf.'!M282+hosszúi.közf.!M282+'út üzemelt.'!M282+közvilágítás!M282+zöldterület!M282+'város-község'!M282+könyvtár!M282+közművelődés!M282+gyermekjólét!M282+családtámogatás!M282+családseg.!M282+civilszerv!M282</f>
        <v>0</v>
      </c>
      <c r="N282" s="77">
        <f>igazgatás!N282+adók!N282+temető!N282+rendezvények!N282+'téli közf.'!N282+hosszúi.közf.!N282+'út üzemelt.'!N282+közvilágítás!N282+zöldterület!N282+'város-község'!N282+könyvtár!N282+közművelődés!N282+gyermekjólét!N282+családtámogatás!N282+családseg.!N282+civilszerv!N282</f>
        <v>0</v>
      </c>
      <c r="O282" s="153" t="str">
        <f t="shared" si="17"/>
        <v xml:space="preserve"> </v>
      </c>
    </row>
    <row r="283" spans="1:15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77">
        <f>igazgatás!F283+adók!F283+temető!F283+rendezvények!F283+'téli közf.'!F283+hosszúi.közf.!F283+'út üzemelt.'!F283+közvilágítás!F283+zöldterület!F283+'város-község'!F283+könyvtár!F283+közművelődés!F283+gyermekjólét!F283+családtámogatás!F283+családseg.!F283</f>
        <v>60</v>
      </c>
      <c r="G283" s="77">
        <f>igazgatás!G283+adók!G283+temető!G283+rendezvények!G283+'téli közf.'!G283+hosszúi.közf.!G283+'út üzemelt.'!G283+közvilágítás!G283+zöldterület!G283+'város-község'!G283+könyvtár!G283+közművelődés!G283+gyermekjólét!G283+családtámogatás!G283+családseg.!G283</f>
        <v>-30</v>
      </c>
      <c r="H283" s="77">
        <f>igazgatás!H283+adók!H283+temető!H283+rendezvények!H283+'téli közf.'!H283+hosszúi.közf.!H283+'út üzemelt.'!H283+közvilágítás!H283+zöldterület!H283+'város-község'!H283+könyvtár!H283+közművelődés!H283+gyermekjólét!H283+családtámogatás!H283+családseg.!H283</f>
        <v>30</v>
      </c>
      <c r="I283" s="77">
        <f>igazgatás!I283+adók!I283+temető!I283+rendezvények!I283+'téli közf.'!I283+hosszúi.közf.!I283+'út üzemelt.'!I283+közvilágítás!I283+zöldterület!I283+'város-község'!I283+könyvtár!I283+közművelődés!I283+gyermekjólét!I283+családtámogatás!I283+családseg.!I283</f>
        <v>33</v>
      </c>
      <c r="J283" s="153">
        <f t="shared" si="15"/>
        <v>1.1000000000000001</v>
      </c>
      <c r="K283" s="77">
        <f>igazgatás!K283+adók!K283+temető!K283+rendezvények!K283+'téli közf.'!K283+hosszúi.közf.!K283+'út üzemelt.'!K283+közvilágítás!K283+zöldterület!K283+'város-község'!K283+könyvtár!K283+közművelődés!K283+gyermekjólét!K283+családtámogatás!K283+családseg.!K283+civilszerv!K283</f>
        <v>60</v>
      </c>
      <c r="L283" s="77">
        <f>igazgatás!L283+adók!L283+temető!L283+rendezvények!L283+'téli közf.'!L283+hosszúi.közf.!L283+'út üzemelt.'!L283+közvilágítás!L283+zöldterület!L283+'város-község'!L283+könyvtár!L283+közművelődés!L283+gyermekjólét!L283+családtámogatás!L283+családseg.!L283+civilszerv!L283</f>
        <v>0</v>
      </c>
      <c r="M283" s="77">
        <f>igazgatás!M283+adók!M283+temető!M283+rendezvények!M283+'téli közf.'!M283+hosszúi.közf.!M283+'út üzemelt.'!M283+közvilágítás!M283+zöldterület!M283+'város-község'!M283+könyvtár!M283+közművelődés!M283+gyermekjólét!M283+családtámogatás!M283+családseg.!M283+civilszerv!M283</f>
        <v>60</v>
      </c>
      <c r="N283" s="77">
        <f>igazgatás!N283+adók!N283+temető!N283+rendezvények!N283+'téli közf.'!N283+hosszúi.közf.!N283+'út üzemelt.'!N283+közvilágítás!N283+zöldterület!N283+'város-község'!N283+könyvtár!N283+közművelődés!N283+gyermekjólét!N283+családtámogatás!N283+családseg.!N283+civilszerv!N283</f>
        <v>45</v>
      </c>
      <c r="O283" s="153">
        <f t="shared" si="17"/>
        <v>0.75</v>
      </c>
    </row>
    <row r="284" spans="1:15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77">
        <f>igazgatás!F284+adók!F284+temető!F284+rendezvények!F284+'téli közf.'!F284+hosszúi.közf.!F284+'út üzemelt.'!F284+közvilágítás!F284+zöldterület!F284+'város-község'!F284+könyvtár!F284+közművelődés!F284+gyermekjólét!F284+családtámogatás!F284+családseg.!F284</f>
        <v>0</v>
      </c>
      <c r="G284" s="77">
        <f>igazgatás!G284+adók!G284+temető!G284+rendezvények!G284+'téli közf.'!G284+hosszúi.közf.!G284+'út üzemelt.'!G284+közvilágítás!G284+zöldterület!G284+'város-község'!G284+könyvtár!G284+közművelődés!G284+gyermekjólét!G284+családtámogatás!G284+családseg.!G284</f>
        <v>0</v>
      </c>
      <c r="H284" s="77">
        <f>igazgatás!H284+adók!H284+temető!H284+rendezvények!H284+'téli közf.'!H284+hosszúi.közf.!H284+'út üzemelt.'!H284+közvilágítás!H284+zöldterület!H284+'város-község'!H284+könyvtár!H284+közművelődés!H284+gyermekjólét!H284+családtámogatás!H284+családseg.!H284</f>
        <v>0</v>
      </c>
      <c r="I284" s="77">
        <f>igazgatás!I284+adók!I284+temető!I284+rendezvények!I284+'téli közf.'!I284+hosszúi.közf.!I284+'út üzemelt.'!I284+közvilágítás!I284+zöldterület!I284+'város-község'!I284+könyvtár!I284+közművelődés!I284+gyermekjólét!I284+családtámogatás!I284+családseg.!I284</f>
        <v>0</v>
      </c>
      <c r="J284" s="153" t="str">
        <f t="shared" si="15"/>
        <v xml:space="preserve"> </v>
      </c>
      <c r="K284" s="77">
        <f>igazgatás!K284+adók!K284+temető!K284+rendezvények!K284+'téli közf.'!K284+hosszúi.közf.!K284+'út üzemelt.'!K284+közvilágítás!K284+zöldterület!K284+'város-község'!K284+könyvtár!K284+közművelődés!K284+gyermekjólét!K284+családtámogatás!K284+családseg.!K284+civilszerv!K284</f>
        <v>0</v>
      </c>
      <c r="L284" s="77">
        <f>igazgatás!L284+adók!L284+temető!L284+rendezvények!L284+'téli közf.'!L284+hosszúi.közf.!L284+'út üzemelt.'!L284+közvilágítás!L284+zöldterület!L284+'város-község'!L284+könyvtár!L284+közművelődés!L284+gyermekjólét!L284+családtámogatás!L284+családseg.!L284+civilszerv!L284</f>
        <v>0</v>
      </c>
      <c r="M284" s="77">
        <f>igazgatás!M284+adók!M284+temető!M284+rendezvények!M284+'téli közf.'!M284+hosszúi.közf.!M284+'út üzemelt.'!M284+közvilágítás!M284+zöldterület!M284+'város-község'!M284+könyvtár!M284+közművelődés!M284+gyermekjólét!M284+családtámogatás!M284+családseg.!M284+civilszerv!M284</f>
        <v>0</v>
      </c>
      <c r="N284" s="77">
        <f>igazgatás!N284+adók!N284+temető!N284+rendezvények!N284+'téli közf.'!N284+hosszúi.közf.!N284+'út üzemelt.'!N284+közvilágítás!N284+zöldterület!N284+'város-község'!N284+könyvtár!N284+közművelődés!N284+gyermekjólét!N284+családtámogatás!N284+családseg.!N284+civilszerv!N284</f>
        <v>0</v>
      </c>
      <c r="O284" s="153" t="str">
        <f t="shared" si="17"/>
        <v xml:space="preserve"> </v>
      </c>
    </row>
    <row r="285" spans="1:15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77">
        <f>igazgatás!F285+adók!F285+temető!F285+rendezvények!F285+'téli közf.'!F285+hosszúi.közf.!F285+'út üzemelt.'!F285+közvilágítás!F285+zöldterület!F285+'város-község'!F285+könyvtár!F285+közművelődés!F285+gyermekjólét!F285+családtámogatás!F285+családseg.!F285</f>
        <v>110</v>
      </c>
      <c r="G285" s="77">
        <f>igazgatás!G285+adók!G285+temető!G285+rendezvények!G285+'téli közf.'!G285+hosszúi.közf.!G285+'út üzemelt.'!G285+közvilágítás!G285+zöldterület!G285+'város-község'!G285+könyvtár!G285+közművelődés!G285+gyermekjólét!G285+családtámogatás!G285+családseg.!G285</f>
        <v>-83</v>
      </c>
      <c r="H285" s="77">
        <f>igazgatás!H285+adók!H285+temető!H285+rendezvények!H285+'téli közf.'!H285+hosszúi.közf.!H285+'út üzemelt.'!H285+közvilágítás!H285+zöldterület!H285+'város-község'!H285+könyvtár!H285+közművelődés!H285+gyermekjólét!H285+családtámogatás!H285+családseg.!H285</f>
        <v>27</v>
      </c>
      <c r="I285" s="77">
        <f>igazgatás!I285+adók!I285+temető!I285+rendezvények!I285+'téli közf.'!I285+hosszúi.közf.!I285+'út üzemelt.'!I285+közvilágítás!I285+zöldterület!I285+'város-község'!I285+könyvtár!I285+közművelődés!I285+gyermekjólét!I285+családtámogatás!I285+családseg.!I285</f>
        <v>27</v>
      </c>
      <c r="J285" s="153">
        <f t="shared" si="15"/>
        <v>1</v>
      </c>
      <c r="K285" s="77">
        <f>igazgatás!K285+adók!K285+temető!K285+rendezvények!K285+'téli közf.'!K285+hosszúi.közf.!K285+'út üzemelt.'!K285+közvilágítás!K285+zöldterület!K285+'város-község'!K285+könyvtár!K285+közművelődés!K285+gyermekjólét!K285+családtámogatás!K285+családseg.!K285+civilszerv!K285</f>
        <v>95</v>
      </c>
      <c r="L285" s="77">
        <f>igazgatás!L285+adók!L285+temető!L285+rendezvények!L285+'téli közf.'!L285+hosszúi.közf.!L285+'út üzemelt.'!L285+közvilágítás!L285+zöldterület!L285+'város-község'!L285+könyvtár!L285+közművelődés!L285+gyermekjólét!L285+családtámogatás!L285+családseg.!L285+civilszerv!L285</f>
        <v>0</v>
      </c>
      <c r="M285" s="77">
        <f>igazgatás!M285+adók!M285+temető!M285+rendezvények!M285+'téli közf.'!M285+hosszúi.közf.!M285+'út üzemelt.'!M285+közvilágítás!M285+zöldterület!M285+'város-község'!M285+könyvtár!M285+közművelődés!M285+gyermekjólét!M285+családtámogatás!M285+családseg.!M285+civilszerv!M285</f>
        <v>95</v>
      </c>
      <c r="N285" s="77">
        <f>igazgatás!N285+adók!N285+temető!N285+rendezvények!N285+'téli közf.'!N285+hosszúi.közf.!N285+'út üzemelt.'!N285+közvilágítás!N285+zöldterület!N285+'város-község'!N285+könyvtár!N285+közművelődés!N285+gyermekjólét!N285+családtámogatás!N285+családseg.!N285+civilszerv!N285</f>
        <v>20</v>
      </c>
      <c r="O285" s="153">
        <f t="shared" si="17"/>
        <v>0.21052631578947367</v>
      </c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77">
        <f>igazgatás!F286+adók!F286+temető!F286+rendezvények!F286+'téli közf.'!F286+hosszúi.közf.!F286+'út üzemelt.'!F286+közvilágítás!F286+zöldterület!F286+'város-község'!F286+könyvtár!F286+közművelődés!F286+gyermekjólét!F286+családtámogatás!F286+családseg.!F286</f>
        <v>0</v>
      </c>
      <c r="G286" s="77">
        <f>igazgatás!G286+adók!G286+temető!G286+rendezvények!G286+'téli közf.'!G286+hosszúi.közf.!G286+'út üzemelt.'!G286+közvilágítás!G286+zöldterület!G286+'város-község'!G286+könyvtár!G286+közművelődés!G286+gyermekjólét!G286+családtámogatás!G286+családseg.!G286</f>
        <v>0</v>
      </c>
      <c r="H286" s="77">
        <f>igazgatás!H286+adók!H286+temető!H286+rendezvények!H286+'téli közf.'!H286+hosszúi.közf.!H286+'út üzemelt.'!H286+közvilágítás!H286+zöldterület!H286+'város-község'!H286+könyvtár!H286+közművelődés!H286+gyermekjólét!H286+családtámogatás!H286+családseg.!H286</f>
        <v>0</v>
      </c>
      <c r="I286" s="77">
        <f>igazgatás!I286+adók!I286+temető!I286+rendezvények!I286+'téli közf.'!I286+hosszúi.közf.!I286+'út üzemelt.'!I286+közvilágítás!I286+zöldterület!I286+'város-község'!I286+könyvtár!I286+közművelődés!I286+gyermekjólét!I286+családtámogatás!I286+családseg.!I286</f>
        <v>0</v>
      </c>
      <c r="J286" s="153" t="str">
        <f t="shared" si="15"/>
        <v xml:space="preserve"> </v>
      </c>
      <c r="K286" s="77">
        <f>igazgatás!K286+adók!K286+temető!K286+rendezvények!K286+'téli közf.'!K286+hosszúi.közf.!K286+'út üzemelt.'!K286+közvilágítás!K286+zöldterület!K286+'város-község'!K286+könyvtár!K286+közművelődés!K286+gyermekjólét!K286+családtámogatás!K286+családseg.!K286+civilszerv!K286</f>
        <v>5</v>
      </c>
      <c r="L286" s="77">
        <f>igazgatás!L286+adók!L286+temető!L286+rendezvények!L286+'téli közf.'!L286+hosszúi.közf.!L286+'út üzemelt.'!L286+közvilágítás!L286+zöldterület!L286+'város-község'!L286+könyvtár!L286+közművelődés!L286+gyermekjólét!L286+családtámogatás!L286+családseg.!L286+civilszerv!L286</f>
        <v>0</v>
      </c>
      <c r="M286" s="77">
        <f>igazgatás!M286+adók!M286+temető!M286+rendezvények!M286+'téli közf.'!M286+hosszúi.közf.!M286+'út üzemelt.'!M286+közvilágítás!M286+zöldterület!M286+'város-község'!M286+könyvtár!M286+közművelődés!M286+gyermekjólét!M286+családtámogatás!M286+családseg.!M286+civilszerv!M286</f>
        <v>5</v>
      </c>
      <c r="N286" s="77">
        <f>igazgatás!N286+adók!N286+temető!N286+rendezvények!N286+'téli közf.'!N286+hosszúi.közf.!N286+'út üzemelt.'!N286+közvilágítás!N286+zöldterület!N286+'város-község'!N286+könyvtár!N286+közművelődés!N286+gyermekjólét!N286+családtámogatás!N286+családseg.!N286+civilszerv!N286</f>
        <v>5</v>
      </c>
      <c r="O286" s="153">
        <f t="shared" si="17"/>
        <v>1</v>
      </c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77">
        <f>igazgatás!F287+adók!F287+temető!F287+rendezvények!F287+'téli közf.'!F287+hosszúi.közf.!F287+'út üzemelt.'!F287+közvilágítás!F287+zöldterület!F287+'város-község'!F287+könyvtár!F287+közművelődés!F287+gyermekjólét!F287+családtámogatás!F287+családseg.!F287</f>
        <v>0</v>
      </c>
      <c r="G287" s="77">
        <f>igazgatás!G287+adók!G287+temető!G287+rendezvények!G287+'téli közf.'!G287+hosszúi.közf.!G287+'út üzemelt.'!G287+közvilágítás!G287+zöldterület!G287+'város-község'!G287+könyvtár!G287+közművelődés!G287+gyermekjólét!G287+családtámogatás!G287+családseg.!G287</f>
        <v>0</v>
      </c>
      <c r="H287" s="77">
        <f>igazgatás!H287+adók!H287+temető!H287+rendezvények!H287+'téli közf.'!H287+hosszúi.közf.!H287+'út üzemelt.'!H287+közvilágítás!H287+zöldterület!H287+'város-község'!H287+könyvtár!H287+közművelődés!H287+gyermekjólét!H287+családtámogatás!H287+családseg.!H287</f>
        <v>0</v>
      </c>
      <c r="I287" s="77">
        <f>igazgatás!I287+adók!I287+temető!I287+rendezvények!I287+'téli közf.'!I287+hosszúi.közf.!I287+'út üzemelt.'!I287+közvilágítás!I287+zöldterület!I287+'város-község'!I287+könyvtár!I287+közművelődés!I287+gyermekjólét!I287+családtámogatás!I287+családseg.!I287</f>
        <v>0</v>
      </c>
      <c r="J287" s="153" t="str">
        <f t="shared" si="15"/>
        <v xml:space="preserve"> </v>
      </c>
      <c r="K287" s="77">
        <f>igazgatás!K287+adók!K287+temető!K287+rendezvények!K287+'téli közf.'!K287+hosszúi.közf.!K287+'út üzemelt.'!K287+közvilágítás!K287+zöldterület!K287+'város-község'!K287+könyvtár!K287+közművelődés!K287+gyermekjólét!K287+családtámogatás!K287+családseg.!K287+civilszerv!K287</f>
        <v>0</v>
      </c>
      <c r="L287" s="77">
        <f>igazgatás!L287+adók!L287+temető!L287+rendezvények!L287+'téli közf.'!L287+hosszúi.közf.!L287+'út üzemelt.'!L287+közvilágítás!L287+zöldterület!L287+'város-község'!L287+könyvtár!L287+közművelődés!L287+gyermekjólét!L287+családtámogatás!L287+családseg.!L287+civilszerv!L287</f>
        <v>0</v>
      </c>
      <c r="M287" s="77">
        <f>igazgatás!M287+adók!M287+temető!M287+rendezvények!M287+'téli közf.'!M287+hosszúi.közf.!M287+'út üzemelt.'!M287+közvilágítás!M287+zöldterület!M287+'város-község'!M287+könyvtár!M287+közművelődés!M287+gyermekjólét!M287+családtámogatás!M287+családseg.!M287+civilszerv!M287</f>
        <v>0</v>
      </c>
      <c r="N287" s="77">
        <f>igazgatás!N287+adók!N287+temető!N287+rendezvények!N287+'téli közf.'!N287+hosszúi.közf.!N287+'út üzemelt.'!N287+közvilágítás!N287+zöldterület!N287+'város-község'!N287+könyvtár!N287+közművelődés!N287+gyermekjólét!N287+családtámogatás!N287+családseg.!N287+civilszerv!N287</f>
        <v>0</v>
      </c>
      <c r="O287" s="153" t="str">
        <f t="shared" si="17"/>
        <v xml:space="preserve"> </v>
      </c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77">
        <f>igazgatás!F288+adók!F288+temető!F288+rendezvények!F288+'téli közf.'!F288+hosszúi.közf.!F288+'út üzemelt.'!F288+közvilágítás!F288+zöldterület!F288+'város-község'!F288+könyvtár!F288+közművelődés!F288+gyermekjólét!F288+családtámogatás!F288+családseg.!F288</f>
        <v>0</v>
      </c>
      <c r="G288" s="77">
        <f>igazgatás!G288+adók!G288+temető!G288+rendezvények!G288+'téli közf.'!G288+hosszúi.közf.!G288+'út üzemelt.'!G288+közvilágítás!G288+zöldterület!G288+'város-község'!G288+könyvtár!G288+közművelődés!G288+gyermekjólét!G288+családtámogatás!G288+családseg.!G288</f>
        <v>0</v>
      </c>
      <c r="H288" s="77">
        <f>igazgatás!H288+adók!H288+temető!H288+rendezvények!H288+'téli közf.'!H288+hosszúi.közf.!H288+'út üzemelt.'!H288+közvilágítás!H288+zöldterület!H288+'város-község'!H288+könyvtár!H288+közművelődés!H288+gyermekjólét!H288+családtámogatás!H288+családseg.!H288</f>
        <v>0</v>
      </c>
      <c r="I288" s="77">
        <f>igazgatás!I288+adók!I288+temető!I288+rendezvények!I288+'téli közf.'!I288+hosszúi.közf.!I288+'út üzemelt.'!I288+közvilágítás!I288+zöldterület!I288+'város-község'!I288+könyvtár!I288+közművelődés!I288+gyermekjólét!I288+családtámogatás!I288+családseg.!I288</f>
        <v>0</v>
      </c>
      <c r="J288" s="153" t="str">
        <f t="shared" si="15"/>
        <v xml:space="preserve"> </v>
      </c>
      <c r="K288" s="77">
        <f>igazgatás!K288+adók!K288+temető!K288+rendezvények!K288+'téli közf.'!K288+hosszúi.közf.!K288+'út üzemelt.'!K288+közvilágítás!K288+zöldterület!K288+'város-község'!K288+könyvtár!K288+közművelődés!K288+gyermekjólét!K288+családtámogatás!K288+családseg.!K288+civilszerv!K288</f>
        <v>0</v>
      </c>
      <c r="L288" s="77">
        <f>igazgatás!L288+adók!L288+temető!L288+rendezvények!L288+'téli közf.'!L288+hosszúi.közf.!L288+'út üzemelt.'!L288+közvilágítás!L288+zöldterület!L288+'város-község'!L288+könyvtár!L288+közművelődés!L288+gyermekjólét!L288+családtámogatás!L288+családseg.!L288+civilszerv!L288</f>
        <v>0</v>
      </c>
      <c r="M288" s="77">
        <f>igazgatás!M288+adók!M288+temető!M288+rendezvények!M288+'téli közf.'!M288+hosszúi.közf.!M288+'út üzemelt.'!M288+közvilágítás!M288+zöldterület!M288+'város-község'!M288+könyvtár!M288+közművelődés!M288+gyermekjólét!M288+családtámogatás!M288+családseg.!M288+civilszerv!M288</f>
        <v>0</v>
      </c>
      <c r="N288" s="77">
        <f>igazgatás!N288+adók!N288+temető!N288+rendezvények!N288+'téli közf.'!N288+hosszúi.közf.!N288+'út üzemelt.'!N288+közvilágítás!N288+zöldterület!N288+'város-község'!N288+könyvtár!N288+közművelődés!N288+gyermekjólét!N288+családtámogatás!N288+családseg.!N288+civilszerv!N288</f>
        <v>0</v>
      </c>
      <c r="O288" s="153" t="str">
        <f t="shared" si="17"/>
        <v xml:space="preserve"> </v>
      </c>
    </row>
    <row r="289" spans="1:15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77">
        <f>igazgatás!F289+adók!F289+temető!F289+rendezvények!F289+'téli közf.'!F289+hosszúi.közf.!F289+'út üzemelt.'!F289+közvilágítás!F289+zöldterület!F289+'város-község'!F289+könyvtár!F289+közművelődés!F289+gyermekjólét!F289+családtámogatás!F289+családseg.!F289</f>
        <v>0</v>
      </c>
      <c r="G289" s="77">
        <f>igazgatás!G289+adók!G289+temető!G289+rendezvények!G289+'téli közf.'!G289+hosszúi.közf.!G289+'út üzemelt.'!G289+közvilágítás!G289+zöldterület!G289+'város-község'!G289+könyvtár!G289+közművelődés!G289+gyermekjólét!G289+családtámogatás!G289+családseg.!G289</f>
        <v>37</v>
      </c>
      <c r="H289" s="77">
        <f>igazgatás!H289+adók!H289+temető!H289+rendezvények!H289+'téli közf.'!H289+hosszúi.közf.!H289+'út üzemelt.'!H289+közvilágítás!H289+zöldterület!H289+'város-község'!H289+könyvtár!H289+közművelődés!H289+gyermekjólét!H289+családtámogatás!H289+családseg.!H289</f>
        <v>37</v>
      </c>
      <c r="I289" s="77">
        <f>igazgatás!I289+adók!I289+temető!I289+rendezvények!I289+'téli közf.'!I289+hosszúi.közf.!I289+'út üzemelt.'!I289+közvilágítás!I289+zöldterület!I289+'város-község'!I289+könyvtár!I289+közművelődés!I289+gyermekjólét!I289+családtámogatás!I289+családseg.!I289</f>
        <v>37</v>
      </c>
      <c r="J289" s="153">
        <f t="shared" si="15"/>
        <v>1</v>
      </c>
      <c r="K289" s="77">
        <f>igazgatás!K289+adók!K289+temető!K289+rendezvények!K289+'téli közf.'!K289+hosszúi.közf.!K289+'út üzemelt.'!K289+közvilágítás!K289+zöldterület!K289+'város-község'!K289+könyvtár!K289+közművelődés!K289+gyermekjólét!K289+családtámogatás!K289+családseg.!K289+civilszerv!K289</f>
        <v>88</v>
      </c>
      <c r="L289" s="77">
        <f>igazgatás!L289+adók!L289+temető!L289+rendezvények!L289+'téli közf.'!L289+hosszúi.közf.!L289+'út üzemelt.'!L289+közvilágítás!L289+zöldterület!L289+'város-község'!L289+könyvtár!L289+közművelődés!L289+gyermekjólét!L289+családtámogatás!L289+családseg.!L289+civilszerv!L289</f>
        <v>19</v>
      </c>
      <c r="M289" s="77">
        <f>igazgatás!M289+adók!M289+temető!M289+rendezvények!M289+'téli közf.'!M289+hosszúi.közf.!M289+'út üzemelt.'!M289+közvilágítás!M289+zöldterület!M289+'város-község'!M289+könyvtár!M289+közművelődés!M289+gyermekjólét!M289+családtámogatás!M289+családseg.!M289+civilszerv!M289</f>
        <v>107</v>
      </c>
      <c r="N289" s="77">
        <f>igazgatás!N289+adók!N289+temető!N289+rendezvények!N289+'téli közf.'!N289+hosszúi.közf.!N289+'út üzemelt.'!N289+közvilágítás!N289+zöldterület!N289+'város-község'!N289+könyvtár!N289+közművelődés!N289+gyermekjólét!N289+családtámogatás!N289+családseg.!N289+civilszerv!N289</f>
        <v>107</v>
      </c>
      <c r="O289" s="153">
        <f t="shared" si="17"/>
        <v>1</v>
      </c>
    </row>
    <row r="290" spans="1:15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77">
        <f>igazgatás!F290+adók!F290+temető!F290+rendezvények!F290+'téli közf.'!F290+hosszúi.közf.!F290+'út üzemelt.'!F290+közvilágítás!F290+zöldterület!F290+'város-község'!F290+könyvtár!F290+közművelődés!F290+gyermekjólét!F290+családtámogatás!F290+családseg.!F290</f>
        <v>0</v>
      </c>
      <c r="G290" s="77">
        <f>igazgatás!G290+adók!G290+temető!G290+rendezvények!G290+'téli közf.'!G290+hosszúi.közf.!G290+'út üzemelt.'!G290+közvilágítás!G290+zöldterület!G290+'város-község'!G290+könyvtár!G290+közművelődés!G290+gyermekjólét!G290+családtámogatás!G290+családseg.!G290</f>
        <v>0</v>
      </c>
      <c r="H290" s="77">
        <f>igazgatás!H290+adók!H290+temető!H290+rendezvények!H290+'téli közf.'!H290+hosszúi.közf.!H290+'út üzemelt.'!H290+közvilágítás!H290+zöldterület!H290+'város-község'!H290+könyvtár!H290+közművelődés!H290+gyermekjólét!H290+családtámogatás!H290+családseg.!H290</f>
        <v>0</v>
      </c>
      <c r="I290" s="77">
        <f>igazgatás!I290+adók!I290+temető!I290+rendezvények!I290+'téli közf.'!I290+hosszúi.közf.!I290+'út üzemelt.'!I290+közvilágítás!I290+zöldterület!I290+'város-község'!I290+könyvtár!I290+közművelődés!I290+gyermekjólét!I290+családtámogatás!I290+családseg.!I290</f>
        <v>0</v>
      </c>
      <c r="J290" s="153" t="str">
        <f t="shared" si="15"/>
        <v xml:space="preserve"> </v>
      </c>
      <c r="K290" s="77">
        <f>igazgatás!K290+adók!K290+temető!K290+rendezvények!K290+'téli közf.'!K290+hosszúi.közf.!K290+'út üzemelt.'!K290+közvilágítás!K290+zöldterület!K290+'város-község'!K290+könyvtár!K290+közművelődés!K290+gyermekjólét!K290+családtámogatás!K290+családseg.!K290+civilszerv!K290</f>
        <v>0</v>
      </c>
      <c r="L290" s="77">
        <f>igazgatás!L290+adók!L290+temető!L290+rendezvények!L290+'téli közf.'!L290+hosszúi.közf.!L290+'út üzemelt.'!L290+közvilágítás!L290+zöldterület!L290+'város-község'!L290+könyvtár!L290+közművelődés!L290+gyermekjólét!L290+családtámogatás!L290+családseg.!L290+civilszerv!L290</f>
        <v>0</v>
      </c>
      <c r="M290" s="77">
        <f>igazgatás!M290+adók!M290+temető!M290+rendezvények!M290+'téli közf.'!M290+hosszúi.közf.!M290+'út üzemelt.'!M290+közvilágítás!M290+zöldterület!M290+'város-község'!M290+könyvtár!M290+közművelődés!M290+gyermekjólét!M290+családtámogatás!M290+családseg.!M290+civilszerv!M290</f>
        <v>0</v>
      </c>
      <c r="N290" s="77">
        <f>igazgatás!N290+adók!N290+temető!N290+rendezvények!N290+'téli közf.'!N290+hosszúi.közf.!N290+'út üzemelt.'!N290+közvilágítás!N290+zöldterület!N290+'város-község'!N290+könyvtár!N290+közművelődés!N290+gyermekjólét!N290+családtámogatás!N290+családseg.!N290+civilszerv!N290</f>
        <v>0</v>
      </c>
      <c r="O290" s="153" t="str">
        <f t="shared" si="17"/>
        <v xml:space="preserve"> </v>
      </c>
    </row>
    <row r="291" spans="1:15" s="91" customFormat="1" ht="15.75" x14ac:dyDescent="0.25">
      <c r="A291" s="207" t="s">
        <v>44</v>
      </c>
      <c r="B291" s="207"/>
      <c r="C291" s="4" t="s">
        <v>543</v>
      </c>
      <c r="D291" s="20" t="s">
        <v>544</v>
      </c>
      <c r="E291" s="27"/>
      <c r="F291" s="78">
        <f>igazgatás!F291+adók!F291+temető!F291+rendezvények!F291+'téli közf.'!F291+hosszúi.közf.!F291+'út üzemelt.'!F291+közvilágítás!F291+zöldterület!F291+'város-község'!F291+könyvtár!F291+közművelődés!F291+gyermekjólét!F291+családtámogatás!F291+családseg.!F291</f>
        <v>5041</v>
      </c>
      <c r="G291" s="78">
        <f>igazgatás!G291+adók!G291+temető!G291+rendezvények!G291+'téli közf.'!G291+hosszúi.közf.!G291+'út üzemelt.'!G291+közvilágítás!G291+zöldterület!G291+'város-község'!G291+könyvtár!G291+közművelődés!G291+gyermekjólét!G291+családtámogatás!G291+családseg.!G291</f>
        <v>707</v>
      </c>
      <c r="H291" s="78">
        <f>igazgatás!H291+adók!H291+temető!H291+rendezvények!H291+'téli közf.'!H291+hosszúi.közf.!H291+'út üzemelt.'!H291+közvilágítás!H291+zöldterület!H291+'város-község'!H291+könyvtár!H291+közművelődés!H291+gyermekjólét!H291+családtámogatás!H291+családseg.!H291</f>
        <v>5748</v>
      </c>
      <c r="I291" s="78">
        <f>igazgatás!I291+adók!I291+temető!I291+rendezvények!I291+'téli közf.'!I291+hosszúi.közf.!I291+'út üzemelt.'!I291+közvilágítás!I291+zöldterület!I291+'város-község'!I291+könyvtár!I291+közművelődés!I291+gyermekjólét!I291+családtámogatás!I291+családseg.!I291</f>
        <v>5751</v>
      </c>
      <c r="J291" s="170">
        <f t="shared" si="15"/>
        <v>1.0005219206680585</v>
      </c>
      <c r="K291" s="78">
        <f>igazgatás!K291+adók!K291+temető!K291+rendezvények!K291+'téli közf.'!K291+hosszúi.közf.!K291+'út üzemelt.'!K291+közvilágítás!K291+zöldterület!K291+'város-község'!K291+könyvtár!K291+közművelődés!K291+gyermekjólét!K291+családtámogatás!K291+családseg.!K291+civilszerv!K291</f>
        <v>4048</v>
      </c>
      <c r="L291" s="78">
        <f>igazgatás!L291+adók!L291+temető!L291+rendezvények!L291+'téli közf.'!L291+hosszúi.közf.!L291+'út üzemelt.'!L291+közvilágítás!L291+zöldterület!L291+'város-község'!L291+könyvtár!L291+közművelődés!L291+gyermekjólét!L291+családtámogatás!L291+családseg.!L291+civilszerv!L291</f>
        <v>1325</v>
      </c>
      <c r="M291" s="78">
        <f>igazgatás!M291+adók!M291+temető!M291+rendezvények!M291+'téli közf.'!M291+hosszúi.közf.!M291+'út üzemelt.'!M291+közvilágítás!M291+zöldterület!M291+'város-község'!M291+könyvtár!M291+közművelődés!M291+gyermekjólét!M291+családtámogatás!M291+családseg.!M291+civilszerv!M291</f>
        <v>5373</v>
      </c>
      <c r="N291" s="78">
        <f>igazgatás!N291+adók!N291+temető!N291+rendezvények!N291+'téli közf.'!N291+hosszúi.közf.!N291+'út üzemelt.'!N291+közvilágítás!N291+zöldterület!N291+'város-község'!N291+könyvtár!N291+közművelődés!N291+gyermekjólét!N291+családtámogatás!N291+családseg.!N291+civilszerv!N291</f>
        <v>4659</v>
      </c>
      <c r="O291" s="170">
        <f t="shared" si="17"/>
        <v>0.86711334450027922</v>
      </c>
    </row>
    <row r="292" spans="1:15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77">
        <f>igazgatás!F292+adók!F292+temető!F292+rendezvények!F292+'téli közf.'!F292+hosszúi.közf.!F292+'út üzemelt.'!F292+közvilágítás!F292+zöldterület!F292+'város-község'!F292+könyvtár!F292+közművelődés!F292+gyermekjólét!F292+családtámogatás!F292+családseg.!F292</f>
        <v>1392</v>
      </c>
      <c r="G292" s="77">
        <f>igazgatás!G292+adók!G292+temető!G292+rendezvények!G292+'téli közf.'!G292+hosszúi.közf.!G292+'út üzemelt.'!G292+közvilágítás!G292+zöldterület!G292+'város-község'!G292+könyvtár!G292+közművelődés!G292+gyermekjólét!G292+családtámogatás!G292+családseg.!G292</f>
        <v>19</v>
      </c>
      <c r="H292" s="77">
        <f>igazgatás!H292+adók!H292+temető!H292+rendezvények!H292+'téli közf.'!H292+hosszúi.közf.!H292+'út üzemelt.'!H292+közvilágítás!H292+zöldterület!H292+'város-község'!H292+könyvtár!H292+közművelődés!H292+gyermekjólét!H292+családtámogatás!H292+családseg.!H292</f>
        <v>1411</v>
      </c>
      <c r="I292" s="77">
        <f>igazgatás!I292+adók!I292+temető!I292+rendezvények!I292+'téli közf.'!I292+hosszúi.közf.!I292+'út üzemelt.'!I292+közvilágítás!I292+zöldterület!I292+'város-község'!I292+könyvtár!I292+közművelődés!I292+gyermekjólét!I292+családtámogatás!I292+családseg.!I292</f>
        <v>1411</v>
      </c>
      <c r="J292" s="153">
        <f t="shared" si="15"/>
        <v>1</v>
      </c>
      <c r="K292" s="77">
        <f>igazgatás!K292+adók!K292+temető!K292+rendezvények!K292+'téli közf.'!K292+hosszúi.közf.!K292+'út üzemelt.'!K292+közvilágítás!K292+zöldterület!K292+'város-község'!K292+könyvtár!K292+közművelődés!K292+gyermekjólét!K292+családtámogatás!K292+családseg.!K292+civilszerv!K292</f>
        <v>1661</v>
      </c>
      <c r="L292" s="77">
        <f>igazgatás!L292+adók!L292+temető!L292+rendezvények!L292+'téli közf.'!L292+hosszúi.közf.!L292+'út üzemelt.'!L292+közvilágítás!L292+zöldterület!L292+'város-község'!L292+könyvtár!L292+közművelődés!L292+gyermekjólét!L292+családtámogatás!L292+családseg.!L292+civilszerv!L292</f>
        <v>0</v>
      </c>
      <c r="M292" s="77">
        <f>igazgatás!M292+adók!M292+temető!M292+rendezvények!M292+'téli közf.'!M292+hosszúi.közf.!M292+'út üzemelt.'!M292+közvilágítás!M292+zöldterület!M292+'város-község'!M292+könyvtár!M292+közművelődés!M292+gyermekjólét!M292+családtámogatás!M292+családseg.!M292+civilszerv!M292</f>
        <v>1661</v>
      </c>
      <c r="N292" s="77">
        <f>igazgatás!N292+adók!N292+temető!N292+rendezvények!N292+'téli közf.'!N292+hosszúi.közf.!N292+'út üzemelt.'!N292+közvilágítás!N292+zöldterület!N292+'város-község'!N292+könyvtár!N292+közművelődés!N292+gyermekjólét!N292+családtámogatás!N292+családseg.!N292+civilszerv!N292</f>
        <v>1252</v>
      </c>
      <c r="O292" s="153">
        <f t="shared" si="17"/>
        <v>0.75376279349789288</v>
      </c>
    </row>
    <row r="293" spans="1:15" ht="25.5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77">
        <f>igazgatás!F293+adók!F293+temető!F293+rendezvények!F293+'téli közf.'!F293+hosszúi.közf.!F293+'út üzemelt.'!F293+közvilágítás!F293+zöldterület!F293+'város-község'!F293+könyvtár!F293+közművelődés!F293+gyermekjólét!F293+családtámogatás!F293+családseg.!F293</f>
        <v>120</v>
      </c>
      <c r="G293" s="77">
        <f>igazgatás!G293+adók!G293+temető!G293+rendezvények!G293+'téli közf.'!G293+hosszúi.közf.!G293+'út üzemelt.'!G293+közvilágítás!G293+zöldterület!G293+'város-község'!G293+könyvtár!G293+közművelődés!G293+gyermekjólét!G293+családtámogatás!G293+családseg.!G293</f>
        <v>-100</v>
      </c>
      <c r="H293" s="77">
        <f>igazgatás!H293+adók!H293+temető!H293+rendezvények!H293+'téli közf.'!H293+hosszúi.közf.!H293+'út üzemelt.'!H293+közvilágítás!H293+zöldterület!H293+'város-község'!H293+könyvtár!H293+közművelődés!H293+gyermekjólét!H293+családtámogatás!H293+családseg.!H293</f>
        <v>20</v>
      </c>
      <c r="I293" s="77">
        <f>igazgatás!I293+adók!I293+temető!I293+rendezvények!I293+'téli közf.'!I293+hosszúi.közf.!I293+'út üzemelt.'!I293+közvilágítás!I293+zöldterület!I293+'város-község'!I293+könyvtár!I293+közművelődés!I293+gyermekjólét!I293+családtámogatás!I293+családseg.!I293</f>
        <v>0</v>
      </c>
      <c r="J293" s="153">
        <f t="shared" si="15"/>
        <v>0</v>
      </c>
      <c r="K293" s="77">
        <f>igazgatás!K293+adók!K293+temető!K293+rendezvények!K293+'téli közf.'!K293+hosszúi.közf.!K293+'út üzemelt.'!K293+közvilágítás!K293+zöldterület!K293+'város-község'!K293+könyvtár!K293+közművelődés!K293+gyermekjólét!K293+családtámogatás!K293+családseg.!K293+civilszerv!K293</f>
        <v>120</v>
      </c>
      <c r="L293" s="77">
        <f>igazgatás!L293+adók!L293+temető!L293+rendezvények!L293+'téli közf.'!L293+hosszúi.közf.!L293+'út üzemelt.'!L293+közvilágítás!L293+zöldterület!L293+'város-község'!L293+könyvtár!L293+közművelődés!L293+gyermekjólét!L293+családtámogatás!L293+családseg.!L293+civilszerv!L293</f>
        <v>100</v>
      </c>
      <c r="M293" s="77">
        <f>igazgatás!M293+adók!M293+temető!M293+rendezvények!M293+'téli közf.'!M293+hosszúi.közf.!M293+'út üzemelt.'!M293+közvilágítás!M293+zöldterület!M293+'város-község'!M293+könyvtár!M293+közművelődés!M293+gyermekjólét!M293+családtámogatás!M293+családseg.!M293+civilszerv!M293</f>
        <v>220</v>
      </c>
      <c r="N293" s="77">
        <f>igazgatás!N293+adók!N293+temető!N293+rendezvények!N293+'téli közf.'!N293+hosszúi.közf.!N293+'út üzemelt.'!N293+közvilágítás!N293+zöldterület!N293+'város-község'!N293+könyvtár!N293+közművelődés!N293+gyermekjólét!N293+családtámogatás!N293+családseg.!N293+civilszerv!N293</f>
        <v>100</v>
      </c>
      <c r="O293" s="153">
        <f t="shared" si="17"/>
        <v>0.45454545454545453</v>
      </c>
    </row>
    <row r="294" spans="1:15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77">
        <f>igazgatás!F294+adók!F294+temető!F294+rendezvények!F294+'téli közf.'!F294+hosszúi.közf.!F294+'út üzemelt.'!F294+közvilágítás!F294+zöldterület!F294+'város-község'!F294+könyvtár!F294+közművelődés!F294+gyermekjólét!F294+családtámogatás!F294+családseg.!F294</f>
        <v>30</v>
      </c>
      <c r="G294" s="77">
        <f>igazgatás!G294+adók!G294+temető!G294+rendezvények!G294+'téli közf.'!G294+hosszúi.közf.!G294+'út üzemelt.'!G294+közvilágítás!G294+zöldterület!G294+'város-község'!G294+könyvtár!G294+közművelődés!G294+gyermekjólét!G294+családtámogatás!G294+családseg.!G294</f>
        <v>316</v>
      </c>
      <c r="H294" s="77">
        <f>igazgatás!H294+adók!H294+temető!H294+rendezvények!H294+'téli közf.'!H294+hosszúi.közf.!H294+'út üzemelt.'!H294+közvilágítás!H294+zöldterület!H294+'város-község'!H294+könyvtár!H294+közművelődés!H294+gyermekjólét!H294+családtámogatás!H294+családseg.!H294</f>
        <v>346</v>
      </c>
      <c r="I294" s="77">
        <f>igazgatás!I294+adók!I294+temető!I294+rendezvények!I294+'téli közf.'!I294+hosszúi.közf.!I294+'út üzemelt.'!I294+közvilágítás!I294+zöldterület!I294+'város-község'!I294+könyvtár!I294+közművelődés!I294+gyermekjólét!I294+családtámogatás!I294+családseg.!I294</f>
        <v>246</v>
      </c>
      <c r="J294" s="153">
        <f t="shared" si="15"/>
        <v>0.71098265895953761</v>
      </c>
      <c r="K294" s="77">
        <f>igazgatás!K294+adók!K294+temető!K294+rendezvények!K294+'téli közf.'!K294+hosszúi.közf.!K294+'út üzemelt.'!K294+közvilágítás!K294+zöldterület!K294+'város-község'!K294+könyvtár!K294+közművelődés!K294+gyermekjólét!K294+családtámogatás!K294+családseg.!K294+civilszerv!K294</f>
        <v>215</v>
      </c>
      <c r="L294" s="77">
        <f>igazgatás!L294+adók!L294+temető!L294+rendezvények!L294+'téli közf.'!L294+hosszúi.közf.!L294+'út üzemelt.'!L294+közvilágítás!L294+zöldterület!L294+'város-község'!L294+könyvtár!L294+közművelődés!L294+gyermekjólét!L294+családtámogatás!L294+családseg.!L294+civilszerv!L294</f>
        <v>0</v>
      </c>
      <c r="M294" s="77">
        <f>igazgatás!M294+adók!M294+temető!M294+rendezvények!M294+'téli közf.'!M294+hosszúi.közf.!M294+'út üzemelt.'!M294+közvilágítás!M294+zöldterület!M294+'város-község'!M294+könyvtár!M294+közművelődés!M294+gyermekjólét!M294+családtámogatás!M294+családseg.!M294+civilszerv!M294</f>
        <v>215</v>
      </c>
      <c r="N294" s="77">
        <f>igazgatás!N294+adók!N294+temető!N294+rendezvények!N294+'téli közf.'!N294+hosszúi.közf.!N294+'út üzemelt.'!N294+közvilágítás!N294+zöldterület!N294+'város-község'!N294+könyvtár!N294+közművelődés!N294+gyermekjólét!N294+családtámogatás!N294+családseg.!N294+civilszerv!N294</f>
        <v>110</v>
      </c>
      <c r="O294" s="153">
        <f t="shared" si="17"/>
        <v>0.51162790697674421</v>
      </c>
    </row>
    <row r="295" spans="1:15" s="91" customFormat="1" ht="15.75" x14ac:dyDescent="0.25">
      <c r="A295" s="207" t="s">
        <v>52</v>
      </c>
      <c r="B295" s="207"/>
      <c r="C295" s="4" t="s">
        <v>551</v>
      </c>
      <c r="D295" s="20" t="s">
        <v>552</v>
      </c>
      <c r="E295" s="27"/>
      <c r="F295" s="78">
        <f>igazgatás!F295+adók!F295+temető!F295+rendezvények!F295+'téli közf.'!F295+hosszúi.közf.!F295+'út üzemelt.'!F295+közvilágítás!F295+zöldterület!F295+'város-község'!F295+könyvtár!F295+közművelődés!F295+gyermekjólét!F295+családtámogatás!F295+családseg.!F295</f>
        <v>1542</v>
      </c>
      <c r="G295" s="78">
        <f>igazgatás!G295+adók!G295+temető!G295+rendezvények!G295+'téli közf.'!G295+hosszúi.közf.!G295+'út üzemelt.'!G295+közvilágítás!G295+zöldterület!G295+'város-község'!G295+könyvtár!G295+közművelődés!G295+gyermekjólét!G295+családtámogatás!G295+családseg.!G295</f>
        <v>235</v>
      </c>
      <c r="H295" s="78">
        <f>igazgatás!H295+adók!H295+temető!H295+rendezvények!H295+'téli közf.'!H295+hosszúi.közf.!H295+'út üzemelt.'!H295+közvilágítás!H295+zöldterület!H295+'város-község'!H295+könyvtár!H295+közművelődés!H295+gyermekjólét!H295+családtámogatás!H295+családseg.!H295</f>
        <v>1777</v>
      </c>
      <c r="I295" s="78">
        <f>igazgatás!I295+adók!I295+temető!I295+rendezvények!I295+'téli közf.'!I295+hosszúi.közf.!I295+'út üzemelt.'!I295+közvilágítás!I295+zöldterület!I295+'város-község'!I295+könyvtár!I295+közművelődés!I295+gyermekjólét!I295+családtámogatás!I295+családseg.!I295</f>
        <v>1657</v>
      </c>
      <c r="J295" s="170">
        <f t="shared" si="15"/>
        <v>0.93247045582442323</v>
      </c>
      <c r="K295" s="78">
        <f>igazgatás!K295+adók!K295+temető!K295+rendezvények!K295+'téli közf.'!K295+hosszúi.közf.!K295+'út üzemelt.'!K295+közvilágítás!K295+zöldterület!K295+'város-község'!K295+könyvtár!K295+közművelődés!K295+gyermekjólét!K295+családtámogatás!K295+családseg.!K295+civilszerv!K295</f>
        <v>1996</v>
      </c>
      <c r="L295" s="78">
        <f>igazgatás!L295+adók!L295+temető!L295+rendezvények!L295+'téli közf.'!L295+hosszúi.közf.!L295+'út üzemelt.'!L295+közvilágítás!L295+zöldterület!L295+'város-község'!L295+könyvtár!L295+közművelődés!L295+gyermekjólét!L295+családtámogatás!L295+családseg.!L295+civilszerv!L295</f>
        <v>100</v>
      </c>
      <c r="M295" s="78">
        <f>igazgatás!M295+adók!M295+temető!M295+rendezvények!M295+'téli közf.'!M295+hosszúi.közf.!M295+'út üzemelt.'!M295+közvilágítás!M295+zöldterület!M295+'város-község'!M295+könyvtár!M295+közművelődés!M295+gyermekjólét!M295+családtámogatás!M295+családseg.!M295+civilszerv!M295</f>
        <v>2096</v>
      </c>
      <c r="N295" s="78">
        <f>igazgatás!N295+adók!N295+temető!N295+rendezvények!N295+'téli közf.'!N295+hosszúi.közf.!N295+'út üzemelt.'!N295+közvilágítás!N295+zöldterület!N295+'város-község'!N295+könyvtár!N295+közművelődés!N295+gyermekjólét!N295+családtámogatás!N295+családseg.!N295+civilszerv!N295</f>
        <v>1462</v>
      </c>
      <c r="O295" s="170">
        <f t="shared" si="17"/>
        <v>0.6975190839694656</v>
      </c>
    </row>
    <row r="296" spans="1:15" s="91" customFormat="1" ht="15.75" x14ac:dyDescent="0.25">
      <c r="A296" s="207" t="s">
        <v>54</v>
      </c>
      <c r="B296" s="207"/>
      <c r="C296" s="4" t="s">
        <v>553</v>
      </c>
      <c r="D296" s="20" t="s">
        <v>554</v>
      </c>
      <c r="E296" s="27"/>
      <c r="F296" s="78">
        <f>igazgatás!F296+adók!F296+temető!F296+rendezvények!F296+'téli közf.'!F296+hosszúi.közf.!F296+'út üzemelt.'!F296+közvilágítás!F296+zöldterület!F296+'város-község'!F296+könyvtár!F296+közművelődés!F296+gyermekjólét!F296+családtámogatás!F296+családseg.!F296</f>
        <v>6583</v>
      </c>
      <c r="G296" s="78">
        <f>igazgatás!G296+adók!G296+temető!G296+rendezvények!G296+'téli közf.'!G296+hosszúi.közf.!G296+'út üzemelt.'!G296+közvilágítás!G296+zöldterület!G296+'város-község'!G296+könyvtár!G296+közművelődés!G296+gyermekjólét!G296+családtámogatás!G296+családseg.!G296</f>
        <v>942</v>
      </c>
      <c r="H296" s="78">
        <f>igazgatás!H296+adók!H296+temető!H296+rendezvények!H296+'téli közf.'!H296+hosszúi.közf.!H296+'út üzemelt.'!H296+közvilágítás!H296+zöldterület!H296+'város-község'!H296+könyvtár!H296+közművelődés!H296+gyermekjólét!H296+családtámogatás!H296+családseg.!H296</f>
        <v>7525</v>
      </c>
      <c r="I296" s="78">
        <f>igazgatás!I296+adók!I296+temető!I296+rendezvények!I296+'téli közf.'!I296+hosszúi.közf.!I296+'út üzemelt.'!I296+közvilágítás!I296+zöldterület!I296+'város-község'!I296+könyvtár!I296+közművelődés!I296+gyermekjólét!I296+családtámogatás!I296+családseg.!I296</f>
        <v>7408</v>
      </c>
      <c r="J296" s="170">
        <f t="shared" si="15"/>
        <v>0.98445182724252489</v>
      </c>
      <c r="K296" s="78">
        <f>igazgatás!K296+adók!K296+temető!K296+rendezvények!K296+'téli közf.'!K296+hosszúi.közf.!K296+'út üzemelt.'!K296+közvilágítás!K296+zöldterület!K296+'város-község'!K296+könyvtár!K296+közművelődés!K296+gyermekjólét!K296+családtámogatás!K296+családseg.!K296+civilszerv!K296</f>
        <v>6044</v>
      </c>
      <c r="L296" s="78">
        <f>igazgatás!L296+adók!L296+temető!L296+rendezvények!L296+'téli közf.'!L296+hosszúi.közf.!L296+'út üzemelt.'!L296+közvilágítás!L296+zöldterület!L296+'város-község'!L296+könyvtár!L296+közművelődés!L296+gyermekjólét!L296+családtámogatás!L296+családseg.!L296+civilszerv!L296</f>
        <v>1425</v>
      </c>
      <c r="M296" s="78">
        <f>igazgatás!M296+adók!M296+temető!M296+rendezvények!M296+'téli közf.'!M296+hosszúi.közf.!M296+'út üzemelt.'!M296+közvilágítás!M296+zöldterület!M296+'város-község'!M296+könyvtár!M296+közművelődés!M296+gyermekjólét!M296+családtámogatás!M296+családseg.!M296+civilszerv!M296</f>
        <v>7469</v>
      </c>
      <c r="N296" s="78">
        <f>igazgatás!N296+adók!N296+temető!N296+rendezvények!N296+'téli közf.'!N296+hosszúi.közf.!N296+'út üzemelt.'!N296+közvilágítás!N296+zöldterület!N296+'város-község'!N296+könyvtár!N296+közművelődés!N296+gyermekjólét!N296+családtámogatás!N296+családseg.!N296+civilszerv!N296</f>
        <v>6121</v>
      </c>
      <c r="O296" s="170">
        <f t="shared" si="17"/>
        <v>0.81952068550006696</v>
      </c>
    </row>
    <row r="297" spans="1:15" s="91" customFormat="1" ht="25.5" x14ac:dyDescent="0.25">
      <c r="A297" s="207">
        <v>21</v>
      </c>
      <c r="B297" s="207"/>
      <c r="C297" s="4" t="s">
        <v>555</v>
      </c>
      <c r="D297" s="20" t="s">
        <v>556</v>
      </c>
      <c r="E297" s="27"/>
      <c r="F297" s="78">
        <f>igazgatás!F297+adók!F297+temető!F297+rendezvények!F297+'téli közf.'!F297+hosszúi.közf.!F297+'út üzemelt.'!F297+közvilágítás!F297+zöldterület!F297+'város-község'!F297+könyvtár!F297+közművelődés!F297+gyermekjólét!F297+családtámogatás!F297+családseg.!F297</f>
        <v>1318</v>
      </c>
      <c r="G297" s="78">
        <f>igazgatás!G297+adók!G297+temető!G297+rendezvények!G297+'téli közf.'!G297+hosszúi.közf.!G297+'út üzemelt.'!G297+közvilágítás!G297+zöldterület!G297+'város-község'!G297+könyvtár!G297+közművelődés!G297+gyermekjólét!G297+családtámogatás!G297+családseg.!G297</f>
        <v>270</v>
      </c>
      <c r="H297" s="78">
        <f>igazgatás!H297+adók!H297+temető!H297+rendezvények!H297+'téli közf.'!H297+hosszúi.közf.!H297+'út üzemelt.'!H297+közvilágítás!H297+zöldterület!H297+'város-község'!H297+könyvtár!H297+közművelődés!H297+gyermekjólét!H297+családtámogatás!H297+családseg.!H297</f>
        <v>1588</v>
      </c>
      <c r="I297" s="78">
        <f>igazgatás!I297+adók!I297+temető!I297+rendezvények!I297+'téli közf.'!I297+hosszúi.közf.!I297+'út üzemelt.'!I297+közvilágítás!I297+zöldterület!I297+'város-község'!I297+könyvtár!I297+közművelődés!I297+gyermekjólét!I297+családtámogatás!I297+családseg.!I297</f>
        <v>1478</v>
      </c>
      <c r="J297" s="170">
        <f t="shared" si="15"/>
        <v>0.93073047858942071</v>
      </c>
      <c r="K297" s="78">
        <f>igazgatás!K297+adók!K297+temető!K297+rendezvények!K297+'téli közf.'!K297+hosszúi.közf.!K297+'út üzemelt.'!K297+közvilágítás!K297+zöldterület!K297+'város-község'!K297+könyvtár!K297+közművelődés!K297+gyermekjólét!K297+családtámogatás!K297+családseg.!K297+civilszerv!K297</f>
        <v>1400</v>
      </c>
      <c r="L297" s="78">
        <f>igazgatás!L297+adók!L297+temető!L297+rendezvények!L297+'téli közf.'!L297+hosszúi.közf.!L297+'út üzemelt.'!L297+közvilágítás!L297+zöldterület!L297+'város-község'!L297+könyvtár!L297+közművelődés!L297+gyermekjólét!L297+családtámogatás!L297+családseg.!L297+civilszerv!L297</f>
        <v>100</v>
      </c>
      <c r="M297" s="78">
        <f>igazgatás!M297+adók!M297+temető!M297+rendezvények!M297+'téli közf.'!M297+hosszúi.közf.!M297+'út üzemelt.'!M297+közvilágítás!M297+zöldterület!M297+'város-község'!M297+könyvtár!M297+közművelődés!M297+gyermekjólét!M297+családtámogatás!M297+családseg.!M297+civilszerv!M297</f>
        <v>1500</v>
      </c>
      <c r="N297" s="78">
        <f>igazgatás!N297+adók!N297+temető!N297+rendezvények!N297+'téli közf.'!N297+hosszúi.közf.!N297+'út üzemelt.'!N297+közvilágítás!N297+zöldterület!N297+'város-község'!N297+könyvtár!N297+közművelődés!N297+gyermekjólét!N297+családtámogatás!N297+családseg.!N297+civilszerv!N297</f>
        <v>1250</v>
      </c>
      <c r="O297" s="170">
        <f t="shared" si="17"/>
        <v>0.83333333333333337</v>
      </c>
    </row>
    <row r="298" spans="1:15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77">
        <f>igazgatás!F298+adók!F298+temető!F298+rendezvények!F298+'téli közf.'!F298+hosszúi.közf.!F298+'út üzemelt.'!F298+közvilágítás!F298+zöldterület!F298+'város-község'!F298+könyvtár!F298+közművelődés!F298+gyermekjólét!F298+családtámogatás!F298+családseg.!F298</f>
        <v>1207</v>
      </c>
      <c r="G298" s="77">
        <f>igazgatás!G298+adók!G298+temető!G298+rendezvények!G298+'téli közf.'!G298+hosszúi.közf.!G298+'út üzemelt.'!G298+közvilágítás!G298+zöldterület!G298+'város-község'!G298+könyvtár!G298+közművelődés!G298+gyermekjólét!G298+családtámogatás!G298+családseg.!G298</f>
        <v>212</v>
      </c>
      <c r="H298" s="77">
        <f>igazgatás!H298+adók!H298+temető!H298+rendezvények!H298+'téli közf.'!H298+hosszúi.közf.!H298+'út üzemelt.'!H298+közvilágítás!H298+zöldterület!H298+'város-község'!H298+könyvtár!H298+közművelődés!H298+gyermekjólét!H298+családtámogatás!H298+családseg.!H298</f>
        <v>1419</v>
      </c>
      <c r="I298" s="77">
        <f>igazgatás!I298+adók!I298+temető!I298+rendezvények!I298+'téli közf.'!I298+hosszúi.közf.!I298+'út üzemelt.'!I298+közvilágítás!I298+zöldterület!I298+'város-község'!I298+könyvtár!I298+közművelődés!I298+gyermekjólét!I298+családtámogatás!I298+családseg.!I298</f>
        <v>1352</v>
      </c>
      <c r="J298" s="153">
        <f t="shared" si="15"/>
        <v>0.95278365045806901</v>
      </c>
      <c r="K298" s="77">
        <f>igazgatás!K298+adók!K298+temető!K298+rendezvények!K298+'téli közf.'!K298+hosszúi.közf.!K298+'út üzemelt.'!K298+közvilágítás!K298+zöldterület!K298+'város-község'!K298+könyvtár!K298+közművelődés!K298+gyermekjólét!K298+családtámogatás!K298+családseg.!K298+civilszerv!K298</f>
        <v>1272</v>
      </c>
      <c r="L298" s="77">
        <f>igazgatás!L298+adók!L298+temető!L298+rendezvények!L298+'téli közf.'!L298+hosszúi.közf.!L298+'út üzemelt.'!L298+közvilágítás!L298+zöldterület!L298+'város-község'!L298+könyvtár!L298+közművelődés!L298+gyermekjólét!L298+családtámogatás!L298+családseg.!L298+civilszerv!L298</f>
        <v>100</v>
      </c>
      <c r="M298" s="77">
        <f>igazgatás!M298+adók!M298+temető!M298+rendezvények!M298+'téli közf.'!M298+hosszúi.közf.!M298+'út üzemelt.'!M298+közvilágítás!M298+zöldterület!M298+'város-község'!M298+könyvtár!M298+közművelődés!M298+gyermekjólét!M298+családtámogatás!M298+családseg.!M298+civilszerv!M298</f>
        <v>1372</v>
      </c>
      <c r="N298" s="77">
        <f>igazgatás!N298+adók!N298+temető!N298+rendezvények!N298+'téli közf.'!N298+hosszúi.közf.!N298+'út üzemelt.'!N298+közvilágítás!N298+zöldterület!N298+'város-község'!N298+könyvtár!N298+közművelődés!N298+gyermekjólét!N298+családtámogatás!N298+családseg.!N298+civilszerv!N298</f>
        <v>1222</v>
      </c>
      <c r="O298" s="153">
        <f t="shared" si="17"/>
        <v>0.89067055393586003</v>
      </c>
    </row>
    <row r="299" spans="1:15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77">
        <f>igazgatás!F299+adók!F299+temető!F299+rendezvények!F299+'téli közf.'!F299+hosszúi.közf.!F299+'út üzemelt.'!F299+közvilágítás!F299+zöldterület!F299+'város-község'!F299+könyvtár!F299+közművelődés!F299+gyermekjólét!F299+családtámogatás!F299+családseg.!F299</f>
        <v>0</v>
      </c>
      <c r="G299" s="77">
        <f>igazgatás!G299+adók!G299+temető!G299+rendezvények!G299+'téli közf.'!G299+hosszúi.közf.!G299+'út üzemelt.'!G299+közvilágítás!G299+zöldterület!G299+'város-község'!G299+könyvtár!G299+közművelődés!G299+gyermekjólét!G299+családtámogatás!G299+családseg.!G299</f>
        <v>0</v>
      </c>
      <c r="H299" s="77">
        <f>igazgatás!H299+adók!H299+temető!H299+rendezvények!H299+'téli közf.'!H299+hosszúi.közf.!H299+'út üzemelt.'!H299+közvilágítás!H299+zöldterület!H299+'város-község'!H299+könyvtár!H299+közművelődés!H299+gyermekjólét!H299+családtámogatás!H299+családseg.!H299</f>
        <v>0</v>
      </c>
      <c r="I299" s="77">
        <f>igazgatás!I299+adók!I299+temető!I299+rendezvények!I299+'téli közf.'!I299+hosszúi.közf.!I299+'út üzemelt.'!I299+közvilágítás!I299+zöldterület!I299+'város-község'!I299+könyvtár!I299+közművelődés!I299+gyermekjólét!I299+családtámogatás!I299+családseg.!I299</f>
        <v>0</v>
      </c>
      <c r="J299" s="153" t="str">
        <f t="shared" si="15"/>
        <v xml:space="preserve"> </v>
      </c>
      <c r="K299" s="77">
        <f>igazgatás!K299+adók!K299+temető!K299+rendezvények!K299+'téli közf.'!K299+hosszúi.közf.!K299+'út üzemelt.'!K299+közvilágítás!K299+zöldterület!K299+'város-község'!K299+könyvtár!K299+közművelődés!K299+gyermekjólét!K299+családtámogatás!K299+családseg.!K299+civilszerv!K299</f>
        <v>0</v>
      </c>
      <c r="L299" s="77">
        <f>igazgatás!L299+adók!L299+temető!L299+rendezvények!L299+'téli közf.'!L299+hosszúi.közf.!L299+'út üzemelt.'!L299+közvilágítás!L299+zöldterület!L299+'város-község'!L299+könyvtár!L299+közművelődés!L299+gyermekjólét!L299+családtámogatás!L299+családseg.!L299+civilszerv!L299</f>
        <v>0</v>
      </c>
      <c r="M299" s="77">
        <f>igazgatás!M299+adók!M299+temető!M299+rendezvények!M299+'téli közf.'!M299+hosszúi.közf.!M299+'út üzemelt.'!M299+közvilágítás!M299+zöldterület!M299+'város-község'!M299+könyvtár!M299+közművelődés!M299+gyermekjólét!M299+családtámogatás!M299+családseg.!M299+civilszerv!M299</f>
        <v>0</v>
      </c>
      <c r="N299" s="77">
        <f>igazgatás!N299+adók!N299+temető!N299+rendezvények!N299+'téli közf.'!N299+hosszúi.közf.!N299+'út üzemelt.'!N299+közvilágítás!N299+zöldterület!N299+'város-község'!N299+könyvtár!N299+közművelődés!N299+gyermekjólét!N299+családtámogatás!N299+családseg.!N299+civilszerv!N299</f>
        <v>0</v>
      </c>
      <c r="O299" s="153" t="str">
        <f t="shared" si="17"/>
        <v xml:space="preserve"> </v>
      </c>
    </row>
    <row r="300" spans="1:15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77">
        <f>igazgatás!F300+adók!F300+temető!F300+rendezvények!F300+'téli közf.'!F300+hosszúi.közf.!F300+'út üzemelt.'!F300+közvilágítás!F300+zöldterület!F300+'város-község'!F300+könyvtár!F300+közművelődés!F300+gyermekjólét!F300+családtámogatás!F300+családseg.!F300</f>
        <v>0</v>
      </c>
      <c r="G300" s="77">
        <f>igazgatás!G300+adók!G300+temető!G300+rendezvények!G300+'téli közf.'!G300+hosszúi.közf.!G300+'út üzemelt.'!G300+közvilágítás!G300+zöldterület!G300+'város-község'!G300+könyvtár!G300+közművelődés!G300+gyermekjólét!G300+családtámogatás!G300+családseg.!G300</f>
        <v>0</v>
      </c>
      <c r="H300" s="77">
        <f>igazgatás!H300+adók!H300+temető!H300+rendezvények!H300+'téli közf.'!H300+hosszúi.közf.!H300+'út üzemelt.'!H300+közvilágítás!H300+zöldterület!H300+'város-község'!H300+könyvtár!H300+közművelődés!H300+gyermekjólét!H300+családtámogatás!H300+családseg.!H300</f>
        <v>0</v>
      </c>
      <c r="I300" s="77">
        <f>igazgatás!I300+adók!I300+temető!I300+rendezvények!I300+'téli közf.'!I300+hosszúi.közf.!I300+'út üzemelt.'!I300+közvilágítás!I300+zöldterület!I300+'város-község'!I300+könyvtár!I300+közművelődés!I300+gyermekjólét!I300+családtámogatás!I300+családseg.!I300</f>
        <v>0</v>
      </c>
      <c r="J300" s="153" t="str">
        <f t="shared" si="15"/>
        <v xml:space="preserve"> </v>
      </c>
      <c r="K300" s="77">
        <f>igazgatás!K300+adók!K300+temető!K300+rendezvények!K300+'téli közf.'!K300+hosszúi.közf.!K300+'út üzemelt.'!K300+közvilágítás!K300+zöldterület!K300+'város-község'!K300+könyvtár!K300+közművelődés!K300+gyermekjólét!K300+családtámogatás!K300+családseg.!K300+civilszerv!K300</f>
        <v>0</v>
      </c>
      <c r="L300" s="77">
        <f>igazgatás!L300+adók!L300+temető!L300+rendezvények!L300+'téli közf.'!L300+hosszúi.közf.!L300+'út üzemelt.'!L300+közvilágítás!L300+zöldterület!L300+'város-község'!L300+könyvtár!L300+közművelődés!L300+gyermekjólét!L300+családtámogatás!L300+családseg.!L300+civilszerv!L300</f>
        <v>0</v>
      </c>
      <c r="M300" s="77">
        <f>igazgatás!M300+adók!M300+temető!M300+rendezvények!M300+'téli közf.'!M300+hosszúi.közf.!M300+'út üzemelt.'!M300+közvilágítás!M300+zöldterület!M300+'város-község'!M300+könyvtár!M300+közművelődés!M300+gyermekjólét!M300+családtámogatás!M300+családseg.!M300+civilszerv!M300</f>
        <v>0</v>
      </c>
      <c r="N300" s="77">
        <f>igazgatás!N300+adók!N300+temető!N300+rendezvények!N300+'téli közf.'!N300+hosszúi.közf.!N300+'út üzemelt.'!N300+közvilágítás!N300+zöldterület!N300+'város-község'!N300+könyvtár!N300+közművelődés!N300+gyermekjólét!N300+családtámogatás!N300+családseg.!N300+civilszerv!N300</f>
        <v>0</v>
      </c>
      <c r="O300" s="153" t="str">
        <f t="shared" si="17"/>
        <v xml:space="preserve"> </v>
      </c>
    </row>
    <row r="301" spans="1:15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77">
        <f>igazgatás!F301+adók!F301+temető!F301+rendezvények!F301+'téli közf.'!F301+hosszúi.közf.!F301+'út üzemelt.'!F301+közvilágítás!F301+zöldterület!F301+'város-község'!F301+könyvtár!F301+közművelődés!F301+gyermekjólét!F301+családtámogatás!F301+családseg.!F301</f>
        <v>50</v>
      </c>
      <c r="G301" s="77">
        <f>igazgatás!G301+adók!G301+temető!G301+rendezvények!G301+'téli közf.'!G301+hosszúi.közf.!G301+'út üzemelt.'!G301+közvilágítás!G301+zöldterület!G301+'város-község'!G301+könyvtár!G301+közművelődés!G301+gyermekjólét!G301+családtámogatás!G301+családseg.!G301</f>
        <v>20</v>
      </c>
      <c r="H301" s="77">
        <f>igazgatás!H301+adók!H301+temető!H301+rendezvények!H301+'téli közf.'!H301+hosszúi.közf.!H301+'út üzemelt.'!H301+közvilágítás!H301+zöldterület!H301+'város-község'!H301+könyvtár!H301+közművelődés!H301+gyermekjólét!H301+családtámogatás!H301+családseg.!H301</f>
        <v>70</v>
      </c>
      <c r="I301" s="77">
        <f>igazgatás!I301+adók!I301+temető!I301+rendezvények!I301+'téli közf.'!I301+hosszúi.közf.!I301+'út üzemelt.'!I301+közvilágítás!I301+zöldterület!I301+'város-község'!I301+könyvtár!I301+közművelődés!I301+gyermekjólét!I301+családtámogatás!I301+családseg.!I301</f>
        <v>70</v>
      </c>
      <c r="J301" s="153">
        <f t="shared" si="15"/>
        <v>1</v>
      </c>
      <c r="K301" s="77">
        <f>igazgatás!K301+adók!K301+temető!K301+rendezvények!K301+'téli közf.'!K301+hosszúi.közf.!K301+'út üzemelt.'!K301+közvilágítás!K301+zöldterület!K301+'város-község'!K301+könyvtár!K301+közművelődés!K301+gyermekjólét!K301+családtámogatás!K301+családseg.!K301+civilszerv!K301</f>
        <v>71</v>
      </c>
      <c r="L301" s="77">
        <f>igazgatás!L301+adók!L301+temető!L301+rendezvények!L301+'téli közf.'!L301+hosszúi.közf.!L301+'út üzemelt.'!L301+közvilágítás!L301+zöldterület!L301+'város-község'!L301+könyvtár!L301+közművelődés!L301+gyermekjólét!L301+családtámogatás!L301+családseg.!L301+civilszerv!L301</f>
        <v>0</v>
      </c>
      <c r="M301" s="77">
        <f>igazgatás!M301+adók!M301+temető!M301+rendezvények!M301+'téli közf.'!M301+hosszúi.közf.!M301+'út üzemelt.'!M301+közvilágítás!M301+zöldterület!M301+'város-község'!M301+könyvtár!M301+közművelődés!M301+gyermekjólét!M301+családtámogatás!M301+családseg.!M301+civilszerv!M301</f>
        <v>71</v>
      </c>
      <c r="N301" s="77">
        <f>igazgatás!N301+adók!N301+temető!N301+rendezvények!N301+'téli közf.'!N301+hosszúi.közf.!N301+'út üzemelt.'!N301+közvilágítás!N301+zöldterület!N301+'város-község'!N301+könyvtár!N301+közművelődés!N301+gyermekjólét!N301+családtámogatás!N301+családseg.!N301+civilszerv!N301</f>
        <v>15</v>
      </c>
      <c r="O301" s="153">
        <f t="shared" si="17"/>
        <v>0.21126760563380281</v>
      </c>
    </row>
    <row r="302" spans="1:15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77">
        <f>igazgatás!F302+adók!F302+temető!F302+rendezvények!F302+'téli közf.'!F302+hosszúi.közf.!F302+'út üzemelt.'!F302+közvilágítás!F302+zöldterület!F302+'város-község'!F302+könyvtár!F302+közművelődés!F302+gyermekjólét!F302+családtámogatás!F302+családseg.!F302</f>
        <v>0</v>
      </c>
      <c r="G302" s="77">
        <f>igazgatás!G302+adók!G302+temető!G302+rendezvények!G302+'téli közf.'!G302+hosszúi.közf.!G302+'út üzemelt.'!G302+közvilágítás!G302+zöldterület!G302+'város-község'!G302+könyvtár!G302+közművelődés!G302+gyermekjólét!G302+családtámogatás!G302+családseg.!G302</f>
        <v>11</v>
      </c>
      <c r="H302" s="77">
        <f>igazgatás!H302+adók!H302+temető!H302+rendezvények!H302+'téli közf.'!H302+hosszúi.közf.!H302+'út üzemelt.'!H302+közvilágítás!H302+zöldterület!H302+'város-község'!H302+könyvtár!H302+közművelődés!H302+gyermekjólét!H302+családtámogatás!H302+családseg.!H302</f>
        <v>11</v>
      </c>
      <c r="I302" s="77">
        <f>igazgatás!I302+adók!I302+temető!I302+rendezvények!I302+'téli közf.'!I302+hosszúi.közf.!I302+'út üzemelt.'!I302+közvilágítás!I302+zöldterület!I302+'város-község'!I302+könyvtár!I302+közművelődés!I302+gyermekjólét!I302+családtámogatás!I302+családseg.!I302</f>
        <v>11</v>
      </c>
      <c r="J302" s="153">
        <f t="shared" si="15"/>
        <v>1</v>
      </c>
      <c r="K302" s="77">
        <f>igazgatás!K302+adók!K302+temető!K302+rendezvények!K302+'téli közf.'!K302+hosszúi.közf.!K302+'út üzemelt.'!K302+közvilágítás!K302+zöldterület!K302+'város-község'!K302+könyvtár!K302+közművelődés!K302+gyermekjólét!K302+családtámogatás!K302+családseg.!K302+civilszerv!K302</f>
        <v>0</v>
      </c>
      <c r="L302" s="77">
        <f>igazgatás!L302+adók!L302+temető!L302+rendezvények!L302+'téli közf.'!L302+hosszúi.közf.!L302+'út üzemelt.'!L302+közvilágítás!L302+zöldterület!L302+'város-község'!L302+könyvtár!L302+közművelődés!L302+gyermekjólét!L302+családtámogatás!L302+családseg.!L302+civilszerv!L302</f>
        <v>0</v>
      </c>
      <c r="M302" s="77">
        <f>igazgatás!M302+adók!M302+temető!M302+rendezvények!M302+'téli közf.'!M302+hosszúi.közf.!M302+'út üzemelt.'!M302+közvilágítás!M302+zöldterület!M302+'város-község'!M302+könyvtár!M302+közművelődés!M302+gyermekjólét!M302+családtámogatás!M302+családseg.!M302+civilszerv!M302</f>
        <v>0</v>
      </c>
      <c r="N302" s="77">
        <f>igazgatás!N302+adók!N302+temető!N302+rendezvények!N302+'téli közf.'!N302+hosszúi.közf.!N302+'út üzemelt.'!N302+közvilágítás!N302+zöldterület!N302+'város-község'!N302+könyvtár!N302+közművelődés!N302+gyermekjólét!N302+családtámogatás!N302+családseg.!N302+civilszerv!N302</f>
        <v>0</v>
      </c>
      <c r="O302" s="153" t="str">
        <f t="shared" si="17"/>
        <v xml:space="preserve"> </v>
      </c>
    </row>
    <row r="303" spans="1:15" ht="38.25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77">
        <f>igazgatás!F303+adók!F303+temető!F303+rendezvények!F303+'téli közf.'!F303+hosszúi.közf.!F303+'út üzemelt.'!F303+közvilágítás!F303+zöldterület!F303+'város-község'!F303+könyvtár!F303+közművelődés!F303+gyermekjólét!F303+családtámogatás!F303+családseg.!F303</f>
        <v>0</v>
      </c>
      <c r="G303" s="77">
        <f>igazgatás!G303+adók!G303+temető!G303+rendezvények!G303+'téli közf.'!G303+hosszúi.közf.!G303+'út üzemelt.'!G303+közvilágítás!G303+zöldterület!G303+'város-község'!G303+könyvtár!G303+közművelődés!G303+gyermekjólét!G303+családtámogatás!G303+családseg.!G303</f>
        <v>0</v>
      </c>
      <c r="H303" s="77">
        <f>igazgatás!H303+adók!H303+temető!H303+rendezvények!H303+'téli közf.'!H303+hosszúi.közf.!H303+'út üzemelt.'!H303+közvilágítás!H303+zöldterület!H303+'város-község'!H303+könyvtár!H303+közművelődés!H303+gyermekjólét!H303+családtámogatás!H303+családseg.!H303</f>
        <v>0</v>
      </c>
      <c r="I303" s="77">
        <f>igazgatás!I303+adók!I303+temető!I303+rendezvények!I303+'téli közf.'!I303+hosszúi.közf.!I303+'út üzemelt.'!I303+közvilágítás!I303+zöldterület!I303+'város-község'!I303+könyvtár!I303+közművelődés!I303+gyermekjólét!I303+családtámogatás!I303+családseg.!I303</f>
        <v>0</v>
      </c>
      <c r="J303" s="153" t="str">
        <f t="shared" si="15"/>
        <v xml:space="preserve"> </v>
      </c>
      <c r="K303" s="77">
        <f>igazgatás!K303+adók!K303+temető!K303+rendezvények!K303+'téli közf.'!K303+hosszúi.közf.!K303+'út üzemelt.'!K303+közvilágítás!K303+zöldterület!K303+'város-község'!K303+könyvtár!K303+közművelődés!K303+gyermekjólét!K303+családtámogatás!K303+családseg.!K303+civilszerv!K303</f>
        <v>0</v>
      </c>
      <c r="L303" s="77">
        <f>igazgatás!L303+adók!L303+temető!L303+rendezvények!L303+'téli közf.'!L303+hosszúi.közf.!L303+'út üzemelt.'!L303+közvilágítás!L303+zöldterület!L303+'város-község'!L303+könyvtár!L303+közművelődés!L303+gyermekjólét!L303+családtámogatás!L303+családseg.!L303+civilszerv!L303</f>
        <v>0</v>
      </c>
      <c r="M303" s="77">
        <f>igazgatás!M303+adók!M303+temető!M303+rendezvények!M303+'téli közf.'!M303+hosszúi.közf.!M303+'út üzemelt.'!M303+közvilágítás!M303+zöldterület!M303+'város-község'!M303+könyvtár!M303+közművelődés!M303+gyermekjólét!M303+családtámogatás!M303+családseg.!M303+civilszerv!M303</f>
        <v>0</v>
      </c>
      <c r="N303" s="77">
        <f>igazgatás!N303+adók!N303+temető!N303+rendezvények!N303+'téli közf.'!N303+hosszúi.közf.!N303+'út üzemelt.'!N303+közvilágítás!N303+zöldterület!N303+'város-község'!N303+könyvtár!N303+közművelődés!N303+gyermekjólét!N303+családtámogatás!N303+családseg.!N303+civilszerv!N303</f>
        <v>0</v>
      </c>
      <c r="O303" s="153" t="str">
        <f t="shared" si="17"/>
        <v xml:space="preserve"> </v>
      </c>
    </row>
    <row r="304" spans="1:15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77">
        <f>igazgatás!F304+adók!F304+temető!F304+rendezvények!F304+'téli közf.'!F304+hosszúi.közf.!F304+'út üzemelt.'!F304+közvilágítás!F304+zöldterület!F304+'város-község'!F304+könyvtár!F304+közművelődés!F304+gyermekjólét!F304+családtámogatás!F304+családseg.!F304</f>
        <v>61</v>
      </c>
      <c r="G304" s="77">
        <f>igazgatás!G304+adók!G304+temető!G304+rendezvények!G304+'téli közf.'!G304+hosszúi.közf.!G304+'út üzemelt.'!G304+közvilágítás!G304+zöldterület!G304+'város-község'!G304+könyvtár!G304+közművelődés!G304+gyermekjólét!G304+családtámogatás!G304+családseg.!G304</f>
        <v>27</v>
      </c>
      <c r="H304" s="77">
        <f>igazgatás!H304+adók!H304+temető!H304+rendezvények!H304+'téli közf.'!H304+hosszúi.közf.!H304+'út üzemelt.'!H304+közvilágítás!H304+zöldterület!H304+'város-község'!H304+könyvtár!H304+közművelődés!H304+gyermekjólét!H304+családtámogatás!H304+családseg.!H304</f>
        <v>88</v>
      </c>
      <c r="I304" s="77">
        <f>igazgatás!I304+adók!I304+temető!I304+rendezvények!I304+'téli közf.'!I304+hosszúi.közf.!I304+'út üzemelt.'!I304+közvilágítás!I304+zöldterület!I304+'város-község'!I304+könyvtár!I304+közművelődés!I304+gyermekjólét!I304+családtámogatás!I304+családseg.!I304</f>
        <v>45</v>
      </c>
      <c r="J304" s="153">
        <f t="shared" si="15"/>
        <v>0.51136363636363635</v>
      </c>
      <c r="K304" s="77">
        <f>igazgatás!K304+adók!K304+temető!K304+rendezvények!K304+'téli közf.'!K304+hosszúi.közf.!K304+'út üzemelt.'!K304+közvilágítás!K304+zöldterület!K304+'város-község'!K304+könyvtár!K304+közművelődés!K304+gyermekjólét!K304+családtámogatás!K304+családseg.!K304+civilszerv!K304</f>
        <v>57</v>
      </c>
      <c r="L304" s="77">
        <f>igazgatás!L304+adók!L304+temető!L304+rendezvények!L304+'téli közf.'!L304+hosszúi.közf.!L304+'út üzemelt.'!L304+közvilágítás!L304+zöldterület!L304+'város-község'!L304+könyvtár!L304+közművelődés!L304+gyermekjólét!L304+családtámogatás!L304+családseg.!L304+civilszerv!L304</f>
        <v>0</v>
      </c>
      <c r="M304" s="77">
        <f>igazgatás!M304+adók!M304+temető!M304+rendezvények!M304+'téli közf.'!M304+hosszúi.közf.!M304+'út üzemelt.'!M304+közvilágítás!M304+zöldterület!M304+'város-község'!M304+könyvtár!M304+közművelődés!M304+gyermekjólét!M304+családtámogatás!M304+családseg.!M304+civilszerv!M304</f>
        <v>57</v>
      </c>
      <c r="N304" s="77">
        <f>igazgatás!N304+adók!N304+temető!N304+rendezvények!N304+'téli közf.'!N304+hosszúi.közf.!N304+'út üzemelt.'!N304+közvilágítás!N304+zöldterület!N304+'város-község'!N304+könyvtár!N304+közművelődés!N304+gyermekjólét!N304+családtámogatás!N304+családseg.!N304+civilszerv!N304</f>
        <v>13</v>
      </c>
      <c r="O304" s="153">
        <f t="shared" si="17"/>
        <v>0.22807017543859648</v>
      </c>
    </row>
    <row r="305" spans="1:15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77">
        <f>igazgatás!F305+adók!F305+temető!F305+rendezvények!F305+'téli közf.'!F305+hosszúi.közf.!F305+'út üzemelt.'!F305+közvilágítás!F305+zöldterület!F305+'város-község'!F305+könyvtár!F305+közművelődés!F305+gyermekjólét!F305+családtámogatás!F305+családseg.!F305</f>
        <v>0</v>
      </c>
      <c r="G305" s="77">
        <f>igazgatás!G305+adók!G305+temető!G305+rendezvények!G305+'téli közf.'!G305+hosszúi.közf.!G305+'út üzemelt.'!G305+közvilágítás!G305+zöldterület!G305+'város-község'!G305+könyvtár!G305+közművelődés!G305+gyermekjólét!G305+családtámogatás!G305+családseg.!G305</f>
        <v>150</v>
      </c>
      <c r="H305" s="77">
        <f>igazgatás!H305+adók!H305+temető!H305+rendezvények!H305+'téli közf.'!H305+hosszúi.közf.!H305+'út üzemelt.'!H305+közvilágítás!H305+zöldterület!H305+'város-község'!H305+könyvtár!H305+közművelődés!H305+gyermekjólét!H305+családtámogatás!H305+családseg.!H305</f>
        <v>150</v>
      </c>
      <c r="I305" s="77">
        <f>igazgatás!I305+adók!I305+temető!I305+rendezvények!I305+'téli közf.'!I305+hosszúi.közf.!I305+'út üzemelt.'!I305+közvilágítás!I305+zöldterület!I305+'város-község'!I305+könyvtár!I305+közművelődés!I305+gyermekjólét!I305+családtámogatás!I305+családseg.!I305</f>
        <v>150</v>
      </c>
      <c r="J305" s="153">
        <f t="shared" si="15"/>
        <v>1</v>
      </c>
      <c r="K305" s="77">
        <f>igazgatás!K305+adók!K305+temető!K305+rendezvények!K305+'téli közf.'!K305+hosszúi.közf.!K305+'út üzemelt.'!K305+közvilágítás!K305+zöldterület!K305+'város-község'!K305+könyvtár!K305+közművelődés!K305+gyermekjólét!K305+családtámogatás!K305+családseg.!K305+civilszerv!K305</f>
        <v>4</v>
      </c>
      <c r="L305" s="77">
        <f>igazgatás!L305+adók!L305+temető!L305+rendezvények!L305+'téli közf.'!L305+hosszúi.közf.!L305+'út üzemelt.'!L305+közvilágítás!L305+zöldterület!L305+'város-község'!L305+könyvtár!L305+közművelődés!L305+gyermekjólét!L305+családtámogatás!L305+családseg.!L305+civilszerv!L305</f>
        <v>12</v>
      </c>
      <c r="M305" s="77">
        <f>igazgatás!M305+adók!M305+temető!M305+rendezvények!M305+'téli közf.'!M305+hosszúi.közf.!M305+'út üzemelt.'!M305+közvilágítás!M305+zöldterület!M305+'város-község'!M305+könyvtár!M305+közművelődés!M305+gyermekjólét!M305+családtámogatás!M305+családseg.!M305+civilszerv!M305</f>
        <v>16</v>
      </c>
      <c r="N305" s="77">
        <f>igazgatás!N305+adók!N305+temető!N305+rendezvények!N305+'téli közf.'!N305+hosszúi.közf.!N305+'út üzemelt.'!N305+közvilágítás!N305+zöldterület!N305+'város-község'!N305+könyvtár!N305+közművelődés!N305+gyermekjólét!N305+családtámogatás!N305+családseg.!N305+civilszerv!N305</f>
        <v>16</v>
      </c>
      <c r="O305" s="153">
        <f t="shared" si="17"/>
        <v>1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77">
        <f>igazgatás!F306+adók!F306+temető!F306+rendezvények!F306+'téli közf.'!F306+hosszúi.közf.!F306+'út üzemelt.'!F306+közvilágítás!F306+zöldterület!F306+'város-község'!F306+könyvtár!F306+közművelődés!F306+gyermekjólét!F306+családtámogatás!F306+családseg.!F306</f>
        <v>807</v>
      </c>
      <c r="G306" s="77">
        <f>igazgatás!G306+adók!G306+temető!G306+rendezvények!G306+'téli közf.'!G306+hosszúi.közf.!G306+'út üzemelt.'!G306+közvilágítás!G306+zöldterület!G306+'város-község'!G306+könyvtár!G306+közművelődés!G306+gyermekjólét!G306+családtámogatás!G306+családseg.!G306</f>
        <v>125</v>
      </c>
      <c r="H306" s="77">
        <f>igazgatás!H306+adók!H306+temető!H306+rendezvények!H306+'téli közf.'!H306+hosszúi.közf.!H306+'út üzemelt.'!H306+közvilágítás!H306+zöldterület!H306+'város-község'!H306+könyvtár!H306+közművelődés!H306+gyermekjólét!H306+családtámogatás!H306+családseg.!H306</f>
        <v>932</v>
      </c>
      <c r="I306" s="77">
        <f>igazgatás!I306+adók!I306+temető!I306+rendezvények!I306+'téli közf.'!I306+hosszúi.közf.!I306+'út üzemelt.'!I306+közvilágítás!I306+zöldterület!I306+'város-község'!I306+könyvtár!I306+közművelődés!I306+gyermekjólét!I306+családtámogatás!I306+családseg.!I306</f>
        <v>770</v>
      </c>
      <c r="J306" s="153">
        <f t="shared" si="15"/>
        <v>0.82618025751072965</v>
      </c>
      <c r="K306" s="77">
        <f>igazgatás!K306+adók!K306+temető!K306+rendezvények!K306+'téli közf.'!K306+hosszúi.közf.!K306+'út üzemelt.'!K306+közvilágítás!K306+zöldterület!K306+'város-község'!K306+könyvtár!K306+közművelődés!K306+gyermekjólét!K306+családtámogatás!K306+családseg.!K306+civilszerv!K306</f>
        <v>692</v>
      </c>
      <c r="L306" s="77">
        <f>igazgatás!L306+adók!L306+temető!L306+rendezvények!L306+'téli közf.'!L306+hosszúi.közf.!L306+'út üzemelt.'!L306+közvilágítás!L306+zöldterület!L306+'város-község'!L306+könyvtár!L306+közművelődés!L306+gyermekjólét!L306+családtámogatás!L306+családseg.!L306+civilszerv!L306</f>
        <v>176</v>
      </c>
      <c r="M306" s="77">
        <f>igazgatás!M306+adók!M306+temető!M306+rendezvények!M306+'téli közf.'!M306+hosszúi.közf.!M306+'út üzemelt.'!M306+közvilágítás!M306+zöldterület!M306+'város-község'!M306+könyvtár!M306+közművelődés!M306+gyermekjólét!M306+családtámogatás!M306+családseg.!M306+civilszerv!M306</f>
        <v>868</v>
      </c>
      <c r="N306" s="77">
        <f>igazgatás!N306+adók!N306+temető!N306+rendezvények!N306+'téli közf.'!N306+hosszúi.közf.!N306+'út üzemelt.'!N306+közvilágítás!N306+zöldterület!N306+'város-község'!N306+könyvtár!N306+közművelődés!N306+gyermekjólét!N306+családtámogatás!N306+családseg.!N306+civilszerv!N306</f>
        <v>619</v>
      </c>
      <c r="O306" s="153">
        <f t="shared" si="17"/>
        <v>0.71313364055299544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77">
        <f>igazgatás!F307+adók!F307+temető!F307+rendezvények!F307+'téli közf.'!F307+hosszúi.közf.!F307+'út üzemelt.'!F307+közvilágítás!F307+zöldterület!F307+'város-község'!F307+könyvtár!F307+közművelődés!F307+gyermekjólét!F307+családtámogatás!F307+családseg.!F307</f>
        <v>0</v>
      </c>
      <c r="G307" s="77">
        <f>igazgatás!G307+adók!G307+temető!G307+rendezvények!G307+'téli közf.'!G307+hosszúi.közf.!G307+'út üzemelt.'!G307+közvilágítás!G307+zöldterület!G307+'város-község'!G307+könyvtár!G307+közművelődés!G307+gyermekjólét!G307+családtámogatás!G307+családseg.!G307</f>
        <v>0</v>
      </c>
      <c r="H307" s="77">
        <f>igazgatás!H307+adók!H307+temető!H307+rendezvények!H307+'téli közf.'!H307+hosszúi.közf.!H307+'út üzemelt.'!H307+közvilágítás!H307+zöldterület!H307+'város-község'!H307+könyvtár!H307+közművelődés!H307+gyermekjólét!H307+családtámogatás!H307+családseg.!H307</f>
        <v>0</v>
      </c>
      <c r="I307" s="77">
        <f>igazgatás!I307+adók!I307+temető!I307+rendezvények!I307+'téli közf.'!I307+hosszúi.közf.!I307+'út üzemelt.'!I307+közvilágítás!I307+zöldterület!I307+'város-község'!I307+könyvtár!I307+közművelődés!I307+gyermekjólét!I307+családtámogatás!I307+családseg.!I307</f>
        <v>0</v>
      </c>
      <c r="J307" s="153" t="str">
        <f t="shared" si="15"/>
        <v xml:space="preserve"> </v>
      </c>
      <c r="K307" s="77">
        <f>igazgatás!K307+adók!K307+temető!K307+rendezvények!K307+'téli közf.'!K307+hosszúi.közf.!K307+'út üzemelt.'!K307+közvilágítás!K307+zöldterület!K307+'város-község'!K307+könyvtár!K307+közművelődés!K307+gyermekjólét!K307+családtámogatás!K307+családseg.!K307+civilszerv!K307</f>
        <v>0</v>
      </c>
      <c r="L307" s="77">
        <f>igazgatás!L307+adók!L307+temető!L307+rendezvények!L307+'téli közf.'!L307+hosszúi.közf.!L307+'út üzemelt.'!L307+közvilágítás!L307+zöldterület!L307+'város-község'!L307+könyvtár!L307+közművelődés!L307+gyermekjólét!L307+családtámogatás!L307+családseg.!L307+civilszerv!L307</f>
        <v>0</v>
      </c>
      <c r="M307" s="77">
        <f>igazgatás!M307+adók!M307+temető!M307+rendezvények!M307+'téli közf.'!M307+hosszúi.közf.!M307+'út üzemelt.'!M307+közvilágítás!M307+zöldterület!M307+'város-község'!M307+könyvtár!M307+közművelődés!M307+gyermekjólét!M307+családtámogatás!M307+családseg.!M307+civilszerv!M307</f>
        <v>0</v>
      </c>
      <c r="N307" s="77">
        <f>igazgatás!N307+adók!N307+temető!N307+rendezvények!N307+'téli közf.'!N307+hosszúi.közf.!N307+'út üzemelt.'!N307+közvilágítás!N307+zöldterület!N307+'város-község'!N307+könyvtár!N307+közművelődés!N307+gyermekjólét!N307+családtámogatás!N307+családseg.!N307+civilszerv!N307</f>
        <v>0</v>
      </c>
      <c r="O307" s="153" t="str">
        <f t="shared" si="17"/>
        <v xml:space="preserve"> </v>
      </c>
    </row>
    <row r="308" spans="1:15" s="91" customFormat="1" ht="15.75" x14ac:dyDescent="0.25">
      <c r="A308" s="207" t="s">
        <v>69</v>
      </c>
      <c r="B308" s="207"/>
      <c r="C308" s="4" t="s">
        <v>566</v>
      </c>
      <c r="D308" s="20" t="s">
        <v>567</v>
      </c>
      <c r="E308" s="27"/>
      <c r="F308" s="78">
        <f>igazgatás!F308+adók!F308+temető!F308+rendezvények!F308+'téli közf.'!F308+hosszúi.közf.!F308+'út üzemelt.'!F308+közvilágítás!F308+zöldterület!F308+'város-község'!F308+könyvtár!F308+közművelődés!F308+gyermekjólét!F308+családtámogatás!F308+családseg.!F308</f>
        <v>807</v>
      </c>
      <c r="G308" s="78">
        <f>igazgatás!G308+adók!G308+temető!G308+rendezvények!G308+'téli közf.'!G308+hosszúi.közf.!G308+'út üzemelt.'!G308+közvilágítás!G308+zöldterület!G308+'város-község'!G308+könyvtár!G308+közművelődés!G308+gyermekjólét!G308+családtámogatás!G308+családseg.!G308</f>
        <v>275</v>
      </c>
      <c r="H308" s="78">
        <f>igazgatás!H308+adók!H308+temető!H308+rendezvények!H308+'téli közf.'!H308+hosszúi.közf.!H308+'út üzemelt.'!H308+közvilágítás!H308+zöldterület!H308+'város-község'!H308+könyvtár!H308+közművelődés!H308+gyermekjólét!H308+családtámogatás!H308+családseg.!H308</f>
        <v>1082</v>
      </c>
      <c r="I308" s="78">
        <f>igazgatás!I308+adók!I308+temető!I308+rendezvények!I308+'téli közf.'!I308+hosszúi.közf.!I308+'út üzemelt.'!I308+közvilágítás!I308+zöldterület!I308+'város-község'!I308+könyvtár!I308+közművelődés!I308+gyermekjólét!I308+családtámogatás!I308+családseg.!I308</f>
        <v>920</v>
      </c>
      <c r="J308" s="170">
        <f t="shared" si="15"/>
        <v>0.85027726432532347</v>
      </c>
      <c r="K308" s="78">
        <f>igazgatás!K308+adók!K308+temető!K308+rendezvények!K308+'téli közf.'!K308+hosszúi.közf.!K308+'út üzemelt.'!K308+közvilágítás!K308+zöldterület!K308+'város-község'!K308+könyvtár!K308+közművelődés!K308+gyermekjólét!K308+családtámogatás!K308+családseg.!K308+civilszerv!K308</f>
        <v>696</v>
      </c>
      <c r="L308" s="78">
        <f>igazgatás!L308+adók!L308+temető!L308+rendezvények!L308+'téli közf.'!L308+hosszúi.közf.!L308+'út üzemelt.'!L308+közvilágítás!L308+zöldterület!L308+'város-község'!L308+könyvtár!L308+közművelődés!L308+gyermekjólét!L308+családtámogatás!L308+családseg.!L308+civilszerv!L308</f>
        <v>188</v>
      </c>
      <c r="M308" s="78">
        <f>igazgatás!M308+adók!M308+temető!M308+rendezvények!M308+'téli közf.'!M308+hosszúi.közf.!M308+'út üzemelt.'!M308+közvilágítás!M308+zöldterület!M308+'város-község'!M308+könyvtár!M308+közművelődés!M308+gyermekjólét!M308+családtámogatás!M308+családseg.!M308+civilszerv!M308</f>
        <v>884</v>
      </c>
      <c r="N308" s="78">
        <f>igazgatás!N308+adók!N308+temető!N308+rendezvények!N308+'téli közf.'!N308+hosszúi.közf.!N308+'út üzemelt.'!N308+közvilágítás!N308+zöldterület!N308+'város-község'!N308+könyvtár!N308+közművelődés!N308+gyermekjólét!N308+családtámogatás!N308+családseg.!N308+civilszerv!N308</f>
        <v>635</v>
      </c>
      <c r="O308" s="170">
        <f t="shared" si="17"/>
        <v>0.71832579185520362</v>
      </c>
    </row>
    <row r="309" spans="1:15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77">
        <f>igazgatás!F309+adók!F309+temető!F309+rendezvények!F309+'téli közf.'!F309+hosszúi.közf.!F309+'út üzemelt.'!F309+közvilágítás!F309+zöldterület!F309+'város-község'!F309+könyvtár!F309+közművelődés!F309+gyermekjólét!F309+családtámogatás!F309+családseg.!F309</f>
        <v>300</v>
      </c>
      <c r="G309" s="77">
        <f>igazgatás!G309+adók!G309+temető!G309+rendezvények!G309+'téli közf.'!G309+hosszúi.közf.!G309+'út üzemelt.'!G309+közvilágítás!G309+zöldterület!G309+'város-község'!G309+könyvtár!G309+közművelődés!G309+gyermekjólét!G309+családtámogatás!G309+családseg.!G309</f>
        <v>97</v>
      </c>
      <c r="H309" s="77">
        <f>igazgatás!H309+adók!H309+temető!H309+rendezvények!H309+'téli közf.'!H309+hosszúi.közf.!H309+'út üzemelt.'!H309+közvilágítás!H309+zöldterület!H309+'város-község'!H309+könyvtár!H309+közművelődés!H309+gyermekjólét!H309+családtámogatás!H309+családseg.!H309</f>
        <v>397</v>
      </c>
      <c r="I309" s="77">
        <f>igazgatás!I309+adók!I309+temető!I309+rendezvények!I309+'téli közf.'!I309+hosszúi.közf.!I309+'út üzemelt.'!I309+közvilágítás!I309+zöldterület!I309+'város-község'!I309+könyvtár!I309+közművelődés!I309+gyermekjólét!I309+családtámogatás!I309+családseg.!I309</f>
        <v>377</v>
      </c>
      <c r="J309" s="153">
        <f t="shared" si="15"/>
        <v>0.94962216624685136</v>
      </c>
      <c r="K309" s="77">
        <f>igazgatás!K309+adók!K309+temető!K309+rendezvények!K309+'téli közf.'!K309+hosszúi.közf.!K309+'út üzemelt.'!K309+közvilágítás!K309+zöldterület!K309+'város-község'!K309+könyvtár!K309+közművelődés!K309+gyermekjólét!K309+családtámogatás!K309+családseg.!K309+civilszerv!K309</f>
        <v>390</v>
      </c>
      <c r="L309" s="77">
        <f>igazgatás!L309+adók!L309+temető!L309+rendezvények!L309+'téli közf.'!L309+hosszúi.közf.!L309+'út üzemelt.'!L309+közvilágítás!L309+zöldterület!L309+'város-község'!L309+könyvtár!L309+közművelődés!L309+gyermekjólét!L309+családtámogatás!L309+családseg.!L309+civilszerv!L309</f>
        <v>0</v>
      </c>
      <c r="M309" s="77">
        <f>igazgatás!M309+adók!M309+temető!M309+rendezvények!M309+'téli közf.'!M309+hosszúi.közf.!M309+'út üzemelt.'!M309+közvilágítás!M309+zöldterület!M309+'város-község'!M309+könyvtár!M309+közművelődés!M309+gyermekjólét!M309+családtámogatás!M309+családseg.!M309+civilszerv!M309</f>
        <v>390</v>
      </c>
      <c r="N309" s="77">
        <f>igazgatás!N309+adók!N309+temető!N309+rendezvények!N309+'téli közf.'!N309+hosszúi.közf.!N309+'út üzemelt.'!N309+közvilágítás!N309+zöldterület!N309+'város-község'!N309+könyvtár!N309+közművelődés!N309+gyermekjólét!N309+családtámogatás!N309+családseg.!N309+civilszerv!N309</f>
        <v>305</v>
      </c>
      <c r="O309" s="153">
        <f t="shared" si="17"/>
        <v>0.78205128205128205</v>
      </c>
    </row>
    <row r="310" spans="1:15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77">
        <f>igazgatás!F310+adók!F310+temető!F310+rendezvények!F310+'téli közf.'!F310+hosszúi.közf.!F310+'út üzemelt.'!F310+közvilágítás!F310+zöldterület!F310+'város-község'!F310+könyvtár!F310+közművelődés!F310+gyermekjólét!F310+családtámogatás!F310+családseg.!F310</f>
        <v>220</v>
      </c>
      <c r="G310" s="77">
        <f>igazgatás!G310+adók!G310+temető!G310+rendezvények!G310+'téli közf.'!G310+hosszúi.közf.!G310+'út üzemelt.'!G310+közvilágítás!G310+zöldterület!G310+'város-község'!G310+könyvtár!G310+közművelődés!G310+gyermekjólét!G310+családtámogatás!G310+családseg.!G310</f>
        <v>9</v>
      </c>
      <c r="H310" s="77">
        <f>igazgatás!H310+adók!H310+temető!H310+rendezvények!H310+'téli közf.'!H310+hosszúi.közf.!H310+'út üzemelt.'!H310+közvilágítás!H310+zöldterület!H310+'város-község'!H310+könyvtár!H310+közművelődés!H310+gyermekjólét!H310+családtámogatás!H310+családseg.!H310</f>
        <v>229</v>
      </c>
      <c r="I310" s="77">
        <f>igazgatás!I310+adók!I310+temető!I310+rendezvények!I310+'téli közf.'!I310+hosszúi.közf.!I310+'út üzemelt.'!I310+közvilágítás!I310+zöldterület!I310+'város-község'!I310+könyvtár!I310+közművelődés!I310+gyermekjólét!I310+családtámogatás!I310+családseg.!I310</f>
        <v>229</v>
      </c>
      <c r="J310" s="153">
        <f t="shared" si="15"/>
        <v>1</v>
      </c>
      <c r="K310" s="77">
        <f>igazgatás!K310+adók!K310+temető!K310+rendezvények!K310+'téli közf.'!K310+hosszúi.közf.!K310+'út üzemelt.'!K310+közvilágítás!K310+zöldterület!K310+'város-község'!K310+könyvtár!K310+közművelődés!K310+gyermekjólét!K310+családtámogatás!K310+családseg.!K310+civilszerv!K310</f>
        <v>260</v>
      </c>
      <c r="L310" s="77">
        <f>igazgatás!L310+adók!L310+temető!L310+rendezvények!L310+'téli közf.'!L310+hosszúi.közf.!L310+'út üzemelt.'!L310+közvilágítás!L310+zöldterület!L310+'város-község'!L310+könyvtár!L310+közművelődés!L310+gyermekjólét!L310+családtámogatás!L310+családseg.!L310+civilszerv!L310</f>
        <v>0</v>
      </c>
      <c r="M310" s="77">
        <f>igazgatás!M310+adók!M310+temető!M310+rendezvények!M310+'téli közf.'!M310+hosszúi.közf.!M310+'út üzemelt.'!M310+közvilágítás!M310+zöldterület!M310+'város-község'!M310+könyvtár!M310+közművelődés!M310+gyermekjólét!M310+családtámogatás!M310+családseg.!M310+civilszerv!M310</f>
        <v>260</v>
      </c>
      <c r="N310" s="77">
        <f>igazgatás!N310+adók!N310+temető!N310+rendezvények!N310+'téli közf.'!N310+hosszúi.közf.!N310+'út üzemelt.'!N310+közvilágítás!N310+zöldterület!N310+'város-község'!N310+könyvtár!N310+közművelődés!N310+gyermekjólét!N310+családtámogatás!N310+családseg.!N310+civilszerv!N310</f>
        <v>144</v>
      </c>
      <c r="O310" s="153">
        <f t="shared" si="17"/>
        <v>0.55384615384615388</v>
      </c>
    </row>
    <row r="311" spans="1:15" s="91" customFormat="1" ht="15.75" x14ac:dyDescent="0.25">
      <c r="A311" s="207" t="s">
        <v>74</v>
      </c>
      <c r="B311" s="207"/>
      <c r="C311" s="4" t="s">
        <v>572</v>
      </c>
      <c r="D311" s="20" t="s">
        <v>573</v>
      </c>
      <c r="E311" s="27"/>
      <c r="F311" s="78">
        <f>igazgatás!F311+adók!F311+temető!F311+rendezvények!F311+'téli közf.'!F311+hosszúi.közf.!F311+'út üzemelt.'!F311+közvilágítás!F311+zöldterület!F311+'város-község'!F311+könyvtár!F311+közművelődés!F311+gyermekjólét!F311+családtámogatás!F311+családseg.!F311</f>
        <v>520</v>
      </c>
      <c r="G311" s="78">
        <f>igazgatás!G311+adók!G311+temető!G311+rendezvények!G311+'téli közf.'!G311+hosszúi.közf.!G311+'út üzemelt.'!G311+közvilágítás!G311+zöldterület!G311+'város-község'!G311+könyvtár!G311+közművelődés!G311+gyermekjólét!G311+családtámogatás!G311+családseg.!G311</f>
        <v>106</v>
      </c>
      <c r="H311" s="78">
        <f>igazgatás!H311+adók!H311+temető!H311+rendezvények!H311+'téli közf.'!H311+hosszúi.közf.!H311+'út üzemelt.'!H311+közvilágítás!H311+zöldterület!H311+'város-község'!H311+könyvtár!H311+közművelődés!H311+gyermekjólét!H311+családtámogatás!H311+családseg.!H311</f>
        <v>626</v>
      </c>
      <c r="I311" s="78">
        <f>igazgatás!I311+adók!I311+temető!I311+rendezvények!I311+'téli közf.'!I311+hosszúi.közf.!I311+'út üzemelt.'!I311+közvilágítás!I311+zöldterület!I311+'város-község'!I311+könyvtár!I311+közművelődés!I311+gyermekjólét!I311+családtámogatás!I311+családseg.!I311</f>
        <v>606</v>
      </c>
      <c r="J311" s="170">
        <f t="shared" si="15"/>
        <v>0.96805111821086265</v>
      </c>
      <c r="K311" s="78">
        <f>igazgatás!K311+adók!K311+temető!K311+rendezvények!K311+'téli közf.'!K311+hosszúi.közf.!K311+'út üzemelt.'!K311+közvilágítás!K311+zöldterület!K311+'város-község'!K311+könyvtár!K311+közművelődés!K311+gyermekjólét!K311+családtámogatás!K311+családseg.!K311+civilszerv!K311</f>
        <v>650</v>
      </c>
      <c r="L311" s="78">
        <f>igazgatás!L311+adók!L311+temető!L311+rendezvények!L311+'téli közf.'!L311+hosszúi.közf.!L311+'út üzemelt.'!L311+közvilágítás!L311+zöldterület!L311+'város-község'!L311+könyvtár!L311+közművelődés!L311+gyermekjólét!L311+családtámogatás!L311+családseg.!L311+civilszerv!L311</f>
        <v>0</v>
      </c>
      <c r="M311" s="78">
        <f>igazgatás!M311+adók!M311+temető!M311+rendezvények!M311+'téli közf.'!M311+hosszúi.közf.!M311+'út üzemelt.'!M311+közvilágítás!M311+zöldterület!M311+'város-község'!M311+könyvtár!M311+közművelődés!M311+gyermekjólét!M311+családtámogatás!M311+családseg.!M311+civilszerv!M311</f>
        <v>650</v>
      </c>
      <c r="N311" s="78">
        <f>igazgatás!N311+adók!N311+temető!N311+rendezvények!N311+'téli közf.'!N311+hosszúi.közf.!N311+'út üzemelt.'!N311+közvilágítás!N311+zöldterület!N311+'város-község'!N311+könyvtár!N311+közművelődés!N311+gyermekjólét!N311+családtámogatás!N311+családseg.!N311+civilszerv!N311</f>
        <v>449</v>
      </c>
      <c r="O311" s="170">
        <f t="shared" si="17"/>
        <v>0.6907692307692308</v>
      </c>
    </row>
    <row r="312" spans="1:15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77">
        <f>igazgatás!F312+adók!F312+temető!F312+rendezvények!F312+'téli közf.'!F312+hosszúi.közf.!F312+'út üzemelt.'!F312+közvilágítás!F312+zöldterület!F312+'város-község'!F312+könyvtár!F312+közművelődés!F312+gyermekjólét!F312+családtámogatás!F312+családseg.!F312</f>
        <v>1756</v>
      </c>
      <c r="G312" s="77">
        <f>igazgatás!G312+adók!G312+temető!G312+rendezvények!G312+'téli közf.'!G312+hosszúi.közf.!G312+'út üzemelt.'!G312+közvilágítás!G312+zöldterület!G312+'város-község'!G312+könyvtár!G312+közművelődés!G312+gyermekjólét!G312+családtámogatás!G312+családseg.!G312</f>
        <v>-185</v>
      </c>
      <c r="H312" s="77">
        <f>igazgatás!H312+adók!H312+temető!H312+rendezvények!H312+'téli közf.'!H312+hosszúi.közf.!H312+'út üzemelt.'!H312+közvilágítás!H312+zöldterület!H312+'város-község'!H312+könyvtár!H312+közművelődés!H312+gyermekjólét!H312+családtámogatás!H312+családseg.!H312</f>
        <v>1571</v>
      </c>
      <c r="I312" s="77">
        <f>igazgatás!I312+adók!I312+temető!I312+rendezvények!I312+'téli közf.'!I312+hosszúi.közf.!I312+'út üzemelt.'!I312+közvilágítás!I312+zöldterület!I312+'város-község'!I312+könyvtár!I312+közművelődés!I312+gyermekjólét!I312+családtámogatás!I312+családseg.!I312</f>
        <v>1569</v>
      </c>
      <c r="J312" s="153">
        <f t="shared" si="15"/>
        <v>0.99872692552514319</v>
      </c>
      <c r="K312" s="77">
        <f>igazgatás!K312+adók!K312+temető!K312+rendezvények!K312+'téli közf.'!K312+hosszúi.közf.!K312+'út üzemelt.'!K312+közvilágítás!K312+zöldterület!K312+'város-község'!K312+könyvtár!K312+közművelődés!K312+gyermekjólét!K312+családtámogatás!K312+családseg.!K312+civilszerv!K312</f>
        <v>1781</v>
      </c>
      <c r="L312" s="77">
        <f>igazgatás!L312+adók!L312+temető!L312+rendezvények!L312+'téli közf.'!L312+hosszúi.közf.!L312+'út üzemelt.'!L312+közvilágítás!L312+zöldterület!L312+'város-község'!L312+könyvtár!L312+közművelődés!L312+gyermekjólét!L312+családtámogatás!L312+családseg.!L312+civilszerv!L312</f>
        <v>0</v>
      </c>
      <c r="M312" s="77">
        <f>igazgatás!M312+adók!M312+temető!M312+rendezvények!M312+'téli közf.'!M312+hosszúi.közf.!M312+'út üzemelt.'!M312+közvilágítás!M312+zöldterület!M312+'város-község'!M312+könyvtár!M312+közművelődés!M312+gyermekjólét!M312+családtámogatás!M312+családseg.!M312+civilszerv!M312</f>
        <v>1781</v>
      </c>
      <c r="N312" s="77">
        <f>igazgatás!N312+adók!N312+temető!N312+rendezvények!N312+'téli közf.'!N312+hosszúi.közf.!N312+'út üzemelt.'!N312+közvilágítás!N312+zöldterület!N312+'város-község'!N312+könyvtár!N312+közművelődés!N312+gyermekjólét!N312+családtámogatás!N312+családseg.!N312+civilszerv!N312</f>
        <v>1140</v>
      </c>
      <c r="O312" s="153">
        <f t="shared" si="17"/>
        <v>0.64008983717012913</v>
      </c>
    </row>
    <row r="313" spans="1:15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77">
        <f>igazgatás!F313+adók!F313+temető!F313+rendezvények!F313+'téli közf.'!F313+hosszúi.közf.!F313+'út üzemelt.'!F313+közvilágítás!F313+zöldterület!F313+'város-község'!F313+könyvtár!F313+közművelődés!F313+gyermekjólét!F313+családtámogatás!F313+családseg.!F313</f>
        <v>0</v>
      </c>
      <c r="G313" s="77">
        <f>igazgatás!G313+adók!G313+temető!G313+rendezvények!G313+'téli közf.'!G313+hosszúi.közf.!G313+'út üzemelt.'!G313+közvilágítás!G313+zöldterület!G313+'város-község'!G313+könyvtár!G313+közművelődés!G313+gyermekjólét!G313+családtámogatás!G313+családseg.!G313</f>
        <v>0</v>
      </c>
      <c r="H313" s="77">
        <f>igazgatás!H313+adók!H313+temető!H313+rendezvények!H313+'téli közf.'!H313+hosszúi.közf.!H313+'út üzemelt.'!H313+közvilágítás!H313+zöldterület!H313+'város-község'!H313+könyvtár!H313+közművelődés!H313+gyermekjólét!H313+családtámogatás!H313+családseg.!H313</f>
        <v>0</v>
      </c>
      <c r="I313" s="77">
        <f>igazgatás!I313+adók!I313+temető!I313+rendezvények!I313+'téli közf.'!I313+hosszúi.közf.!I313+'út üzemelt.'!I313+közvilágítás!I313+zöldterület!I313+'város-község'!I313+könyvtár!I313+közművelődés!I313+gyermekjólét!I313+családtámogatás!I313+családseg.!I313</f>
        <v>0</v>
      </c>
      <c r="J313" s="153" t="str">
        <f t="shared" si="15"/>
        <v xml:space="preserve"> </v>
      </c>
      <c r="K313" s="77">
        <f>igazgatás!K313+adók!K313+temető!K313+rendezvények!K313+'téli közf.'!K313+hosszúi.közf.!K313+'út üzemelt.'!K313+közvilágítás!K313+zöldterület!K313+'város-község'!K313+könyvtár!K313+közművelődés!K313+gyermekjólét!K313+családtámogatás!K313+családseg.!K313+civilszerv!K313</f>
        <v>0</v>
      </c>
      <c r="L313" s="77">
        <f>igazgatás!L313+adók!L313+temető!L313+rendezvények!L313+'téli közf.'!L313+hosszúi.közf.!L313+'út üzemelt.'!L313+közvilágítás!L313+zöldterület!L313+'város-község'!L313+könyvtár!L313+közművelődés!L313+gyermekjólét!L313+családtámogatás!L313+családseg.!L313+civilszerv!L313</f>
        <v>0</v>
      </c>
      <c r="M313" s="77">
        <f>igazgatás!M313+adók!M313+temető!M313+rendezvények!M313+'téli közf.'!M313+hosszúi.közf.!M313+'út üzemelt.'!M313+közvilágítás!M313+zöldterület!M313+'város-község'!M313+könyvtár!M313+közművelődés!M313+gyermekjólét!M313+családtámogatás!M313+családseg.!M313+civilszerv!M313</f>
        <v>0</v>
      </c>
      <c r="N313" s="77">
        <f>igazgatás!N313+adók!N313+temető!N313+rendezvények!N313+'téli közf.'!N313+hosszúi.közf.!N313+'út üzemelt.'!N313+közvilágítás!N313+zöldterület!N313+'város-község'!N313+könyvtár!N313+közművelődés!N313+gyermekjólét!N313+családtámogatás!N313+családseg.!N313+civilszerv!N313</f>
        <v>0</v>
      </c>
      <c r="O313" s="153" t="str">
        <f t="shared" si="17"/>
        <v xml:space="preserve"> </v>
      </c>
    </row>
    <row r="314" spans="1:15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77">
        <f>igazgatás!F314+adók!F314+temető!F314+rendezvények!F314+'téli közf.'!F314+hosszúi.közf.!F314+'út üzemelt.'!F314+közvilágítás!F314+zöldterület!F314+'város-község'!F314+könyvtár!F314+közművelődés!F314+gyermekjólét!F314+családtámogatás!F314+családseg.!F314</f>
        <v>40</v>
      </c>
      <c r="G314" s="77">
        <f>igazgatás!G314+adók!G314+temető!G314+rendezvények!G314+'téli közf.'!G314+hosszúi.közf.!G314+'út üzemelt.'!G314+közvilágítás!G314+zöldterület!G314+'város-község'!G314+könyvtár!G314+közművelődés!G314+gyermekjólét!G314+családtámogatás!G314+családseg.!G314</f>
        <v>-14</v>
      </c>
      <c r="H314" s="77">
        <f>igazgatás!H314+adók!H314+temető!H314+rendezvények!H314+'téli közf.'!H314+hosszúi.közf.!H314+'út üzemelt.'!H314+közvilágítás!H314+zöldterület!H314+'város-község'!H314+könyvtár!H314+közművelődés!H314+gyermekjólét!H314+családtámogatás!H314+családseg.!H314</f>
        <v>26</v>
      </c>
      <c r="I314" s="77">
        <f>igazgatás!I314+adók!I314+temető!I314+rendezvények!I314+'téli közf.'!I314+hosszúi.közf.!I314+'út üzemelt.'!I314+közvilágítás!I314+zöldterület!I314+'város-község'!I314+könyvtár!I314+közművelődés!I314+gyermekjólét!I314+családtámogatás!I314+családseg.!I314</f>
        <v>16</v>
      </c>
      <c r="J314" s="153">
        <f t="shared" si="15"/>
        <v>0.61538461538461542</v>
      </c>
      <c r="K314" s="77">
        <f>igazgatás!K314+adók!K314+temető!K314+rendezvények!K314+'téli közf.'!K314+hosszúi.közf.!K314+'út üzemelt.'!K314+közvilágítás!K314+zöldterület!K314+'város-község'!K314+könyvtár!K314+közművelődés!K314+gyermekjólét!K314+családtámogatás!K314+családseg.!K314+civilszerv!K314</f>
        <v>56</v>
      </c>
      <c r="L314" s="77">
        <f>igazgatás!L314+adók!L314+temető!L314+rendezvények!L314+'téli közf.'!L314+hosszúi.közf.!L314+'út üzemelt.'!L314+közvilágítás!L314+zöldterület!L314+'város-község'!L314+könyvtár!L314+közművelődés!L314+gyermekjólét!L314+családtámogatás!L314+családseg.!L314+civilszerv!L314</f>
        <v>20</v>
      </c>
      <c r="M314" s="77">
        <f>igazgatás!M314+adók!M314+temető!M314+rendezvények!M314+'téli közf.'!M314+hosszúi.közf.!M314+'út üzemelt.'!M314+közvilágítás!M314+zöldterület!M314+'város-község'!M314+könyvtár!M314+közművelődés!M314+gyermekjólét!M314+családtámogatás!M314+családseg.!M314+civilszerv!M314</f>
        <v>76</v>
      </c>
      <c r="N314" s="77">
        <f>igazgatás!N314+adók!N314+temető!N314+rendezvények!N314+'téli közf.'!N314+hosszúi.közf.!N314+'út üzemelt.'!N314+közvilágítás!N314+zöldterület!N314+'város-község'!N314+könyvtár!N314+közművelődés!N314+gyermekjólét!N314+családtámogatás!N314+családseg.!N314+civilszerv!N314</f>
        <v>36</v>
      </c>
      <c r="O314" s="153">
        <f t="shared" si="17"/>
        <v>0.47368421052631576</v>
      </c>
    </row>
    <row r="315" spans="1:15" ht="25.5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77">
        <f>igazgatás!F315+adók!F315+temető!F315+rendezvények!F315+'téli közf.'!F315+hosszúi.közf.!F315+'út üzemelt.'!F315+közvilágítás!F315+zöldterület!F315+'város-község'!F315+könyvtár!F315+közművelődés!F315+gyermekjólét!F315+családtámogatás!F315+családseg.!F315</f>
        <v>0</v>
      </c>
      <c r="G315" s="77">
        <f>igazgatás!G315+adók!G315+temető!G315+rendezvények!G315+'téli közf.'!G315+hosszúi.közf.!G315+'út üzemelt.'!G315+közvilágítás!G315+zöldterület!G315+'város-község'!G315+könyvtár!G315+közművelődés!G315+gyermekjólét!G315+családtámogatás!G315+családseg.!G315</f>
        <v>0</v>
      </c>
      <c r="H315" s="77">
        <f>igazgatás!H315+adók!H315+temető!H315+rendezvények!H315+'téli közf.'!H315+hosszúi.közf.!H315+'út üzemelt.'!H315+közvilágítás!H315+zöldterület!H315+'város-község'!H315+könyvtár!H315+közművelődés!H315+gyermekjólét!H315+családtámogatás!H315+családseg.!H315</f>
        <v>0</v>
      </c>
      <c r="I315" s="77">
        <f>igazgatás!I315+adók!I315+temető!I315+rendezvények!I315+'téli közf.'!I315+hosszúi.közf.!I315+'út üzemelt.'!I315+közvilágítás!I315+zöldterület!I315+'város-község'!I315+könyvtár!I315+közművelődés!I315+gyermekjólét!I315+családtámogatás!I315+családseg.!I315</f>
        <v>0</v>
      </c>
      <c r="J315" s="153" t="str">
        <f t="shared" si="15"/>
        <v xml:space="preserve"> </v>
      </c>
      <c r="K315" s="77">
        <f>igazgatás!K315+adók!K315+temető!K315+rendezvények!K315+'téli közf.'!K315+hosszúi.közf.!K315+'út üzemelt.'!K315+közvilágítás!K315+zöldterület!K315+'város-község'!K315+könyvtár!K315+közművelődés!K315+gyermekjólét!K315+családtámogatás!K315+családseg.!K315+civilszerv!K315</f>
        <v>0</v>
      </c>
      <c r="L315" s="77">
        <f>igazgatás!L315+adók!L315+temető!L315+rendezvények!L315+'téli közf.'!L315+hosszúi.közf.!L315+'út üzemelt.'!L315+közvilágítás!L315+zöldterület!L315+'város-község'!L315+könyvtár!L315+közművelődés!L315+gyermekjólét!L315+családtámogatás!L315+családseg.!L315+civilszerv!L315</f>
        <v>0</v>
      </c>
      <c r="M315" s="77">
        <f>igazgatás!M315+adók!M315+temető!M315+rendezvények!M315+'téli közf.'!M315+hosszúi.közf.!M315+'út üzemelt.'!M315+közvilágítás!M315+zöldterület!M315+'város-község'!M315+könyvtár!M315+közművelődés!M315+gyermekjólét!M315+családtámogatás!M315+családseg.!M315+civilszerv!M315</f>
        <v>0</v>
      </c>
      <c r="N315" s="77">
        <f>igazgatás!N315+adók!N315+temető!N315+rendezvények!N315+'téli közf.'!N315+hosszúi.közf.!N315+'út üzemelt.'!N315+közvilágítás!N315+zöldterület!N315+'város-község'!N315+könyvtár!N315+közművelődés!N315+gyermekjólét!N315+családtámogatás!N315+családseg.!N315+civilszerv!N315</f>
        <v>0</v>
      </c>
      <c r="O315" s="153" t="str">
        <f t="shared" si="17"/>
        <v xml:space="preserve"> </v>
      </c>
    </row>
    <row r="316" spans="1:15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77">
        <f>igazgatás!F316+adók!F316+temető!F316+rendezvények!F316+'téli közf.'!F316+hosszúi.közf.!F316+'út üzemelt.'!F316+közvilágítás!F316+zöldterület!F316+'város-község'!F316+könyvtár!F316+közművelődés!F316+gyermekjólét!F316+családtámogatás!F316+családseg.!F316</f>
        <v>383</v>
      </c>
      <c r="G316" s="77">
        <f>igazgatás!G316+adók!G316+temető!G316+rendezvények!G316+'téli közf.'!G316+hosszúi.közf.!G316+'út üzemelt.'!G316+közvilágítás!G316+zöldterület!G316+'város-község'!G316+könyvtár!G316+közművelődés!G316+gyermekjólét!G316+családtámogatás!G316+családseg.!G316</f>
        <v>168</v>
      </c>
      <c r="H316" s="77">
        <f>igazgatás!H316+adók!H316+temető!H316+rendezvények!H316+'téli közf.'!H316+hosszúi.közf.!H316+'út üzemelt.'!H316+közvilágítás!H316+zöldterület!H316+'város-község'!H316+könyvtár!H316+közművelődés!H316+gyermekjólét!H316+családtámogatás!H316+családseg.!H316</f>
        <v>551</v>
      </c>
      <c r="I316" s="77">
        <f>igazgatás!I316+adók!I316+temető!I316+rendezvények!I316+'téli közf.'!I316+hosszúi.közf.!I316+'út üzemelt.'!I316+közvilágítás!I316+zöldterület!I316+'város-község'!I316+könyvtár!I316+közművelődés!I316+gyermekjólét!I316+családtámogatás!I316+családseg.!I316</f>
        <v>581</v>
      </c>
      <c r="J316" s="153">
        <f t="shared" si="15"/>
        <v>1.0544464609800364</v>
      </c>
      <c r="K316" s="77">
        <f>igazgatás!K316+adók!K316+temető!K316+rendezvények!K316+'téli közf.'!K316+hosszúi.közf.!K316+'út üzemelt.'!K316+közvilágítás!K316+zöldterület!K316+'város-község'!K316+könyvtár!K316+közművelődés!K316+gyermekjólét!K316+családtámogatás!K316+családseg.!K316+civilszerv!K316</f>
        <v>393</v>
      </c>
      <c r="L316" s="77">
        <f>igazgatás!L316+adók!L316+temető!L316+rendezvények!L316+'téli közf.'!L316+hosszúi.közf.!L316+'út üzemelt.'!L316+közvilágítás!L316+zöldterület!L316+'város-község'!L316+könyvtár!L316+közművelődés!L316+gyermekjólét!L316+családtámogatás!L316+családseg.!L316+civilszerv!L316</f>
        <v>14</v>
      </c>
      <c r="M316" s="77">
        <f>igazgatás!M316+adók!M316+temető!M316+rendezvények!M316+'téli közf.'!M316+hosszúi.közf.!M316+'út üzemelt.'!M316+közvilágítás!M316+zöldterület!M316+'város-község'!M316+könyvtár!M316+közművelődés!M316+gyermekjólét!M316+családtámogatás!M316+családseg.!M316+civilszerv!M316</f>
        <v>407</v>
      </c>
      <c r="N316" s="77">
        <f>igazgatás!N316+adók!N316+temető!N316+rendezvények!N316+'téli közf.'!N316+hosszúi.közf.!N316+'út üzemelt.'!N316+közvilágítás!N316+zöldterület!N316+'város-község'!N316+könyvtár!N316+közművelődés!N316+gyermekjólét!N316+családtámogatás!N316+családseg.!N316+civilszerv!N316</f>
        <v>283</v>
      </c>
      <c r="O316" s="153">
        <f t="shared" si="17"/>
        <v>0.69533169533169537</v>
      </c>
    </row>
    <row r="317" spans="1:15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77">
        <f>igazgatás!F317+adók!F317+temető!F317+rendezvények!F317+'téli közf.'!F317+hosszúi.közf.!F317+'út üzemelt.'!F317+közvilágítás!F317+zöldterület!F317+'város-község'!F317+könyvtár!F317+közművelődés!F317+gyermekjólét!F317+családtámogatás!F317+családseg.!F317</f>
        <v>0</v>
      </c>
      <c r="G317" s="77">
        <f>igazgatás!G317+adók!G317+temető!G317+rendezvények!G317+'téli közf.'!G317+hosszúi.közf.!G317+'út üzemelt.'!G317+közvilágítás!G317+zöldterület!G317+'város-község'!G317+könyvtár!G317+közművelődés!G317+gyermekjólét!G317+családtámogatás!G317+családseg.!G317</f>
        <v>0</v>
      </c>
      <c r="H317" s="77">
        <f>igazgatás!H317+adók!H317+temető!H317+rendezvények!H317+'téli közf.'!H317+hosszúi.közf.!H317+'út üzemelt.'!H317+közvilágítás!H317+zöldterület!H317+'város-község'!H317+könyvtár!H317+közművelődés!H317+gyermekjólét!H317+családtámogatás!H317+családseg.!H317</f>
        <v>0</v>
      </c>
      <c r="I317" s="77">
        <f>igazgatás!I317+adók!I317+temető!I317+rendezvények!I317+'téli közf.'!I317+hosszúi.közf.!I317+'út üzemelt.'!I317+közvilágítás!I317+zöldterület!I317+'város-község'!I317+könyvtár!I317+közművelődés!I317+gyermekjólét!I317+családtámogatás!I317+családseg.!I317</f>
        <v>0</v>
      </c>
      <c r="J317" s="153" t="str">
        <f t="shared" si="15"/>
        <v xml:space="preserve"> </v>
      </c>
      <c r="K317" s="77">
        <f>igazgatás!K317+adók!K317+temető!K317+rendezvények!K317+'téli közf.'!K317+hosszúi.közf.!K317+'út üzemelt.'!K317+közvilágítás!K317+zöldterület!K317+'város-község'!K317+könyvtár!K317+közművelődés!K317+gyermekjólét!K317+családtámogatás!K317+családseg.!K317+civilszerv!K317</f>
        <v>0</v>
      </c>
      <c r="L317" s="77">
        <f>igazgatás!L317+adók!L317+temető!L317+rendezvények!L317+'téli közf.'!L317+hosszúi.közf.!L317+'út üzemelt.'!L317+közvilágítás!L317+zöldterület!L317+'város-község'!L317+könyvtár!L317+közművelődés!L317+gyermekjólét!L317+családtámogatás!L317+családseg.!L317+civilszerv!L317</f>
        <v>53</v>
      </c>
      <c r="M317" s="77">
        <f>igazgatás!M317+adók!M317+temető!M317+rendezvények!M317+'téli közf.'!M317+hosszúi.közf.!M317+'út üzemelt.'!M317+közvilágítás!M317+zöldterület!M317+'város-község'!M317+könyvtár!M317+közművelődés!M317+gyermekjólét!M317+családtámogatás!M317+családseg.!M317+civilszerv!M317</f>
        <v>53</v>
      </c>
      <c r="N317" s="77">
        <f>igazgatás!N317+adók!N317+temető!N317+rendezvények!N317+'téli közf.'!N317+hosszúi.közf.!N317+'út üzemelt.'!N317+közvilágítás!N317+zöldterület!N317+'város-község'!N317+könyvtár!N317+közművelődés!N317+gyermekjólét!N317+családtámogatás!N317+családseg.!N317+civilszerv!N317</f>
        <v>53</v>
      </c>
      <c r="O317" s="153">
        <f t="shared" si="17"/>
        <v>1</v>
      </c>
    </row>
    <row r="318" spans="1:15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77">
        <f>igazgatás!F318+adók!F318+temető!F318+rendezvények!F318+'téli közf.'!F318+hosszúi.közf.!F318+'út üzemelt.'!F318+közvilágítás!F318+zöldterület!F318+'város-község'!F318+könyvtár!F318+közművelődés!F318+gyermekjólét!F318+családtámogatás!F318+családseg.!F318</f>
        <v>0</v>
      </c>
      <c r="G318" s="77">
        <f>igazgatás!G318+adók!G318+temető!G318+rendezvények!G318+'téli közf.'!G318+hosszúi.közf.!G318+'út üzemelt.'!G318+közvilágítás!G318+zöldterület!G318+'város-község'!G318+könyvtár!G318+közművelődés!G318+gyermekjólét!G318+családtámogatás!G318+családseg.!G318</f>
        <v>0</v>
      </c>
      <c r="H318" s="77">
        <f>igazgatás!H318+adók!H318+temető!H318+rendezvények!H318+'téli közf.'!H318+hosszúi.közf.!H318+'út üzemelt.'!H318+közvilágítás!H318+zöldterület!H318+'város-község'!H318+könyvtár!H318+közművelődés!H318+gyermekjólét!H318+családtámogatás!H318+családseg.!H318</f>
        <v>0</v>
      </c>
      <c r="I318" s="77">
        <f>igazgatás!I318+adók!I318+temető!I318+rendezvények!I318+'téli közf.'!I318+hosszúi.közf.!I318+'út üzemelt.'!I318+közvilágítás!I318+zöldterület!I318+'város-község'!I318+könyvtár!I318+közművelődés!I318+gyermekjólét!I318+családtámogatás!I318+családseg.!I318</f>
        <v>0</v>
      </c>
      <c r="J318" s="153" t="str">
        <f t="shared" si="15"/>
        <v xml:space="preserve"> </v>
      </c>
      <c r="K318" s="77">
        <f>igazgatás!K318+adók!K318+temető!K318+rendezvények!K318+'téli közf.'!K318+hosszúi.közf.!K318+'út üzemelt.'!K318+közvilágítás!K318+zöldterület!K318+'város-község'!K318+könyvtár!K318+közművelődés!K318+gyermekjólét!K318+családtámogatás!K318+családseg.!K318+civilszerv!K318</f>
        <v>0</v>
      </c>
      <c r="L318" s="77">
        <f>igazgatás!L318+adók!L318+temető!L318+rendezvények!L318+'téli közf.'!L318+hosszúi.közf.!L318+'út üzemelt.'!L318+közvilágítás!L318+zöldterület!L318+'város-község'!L318+könyvtár!L318+közművelődés!L318+gyermekjólét!L318+családtámogatás!L318+családseg.!L318+civilszerv!L318</f>
        <v>0</v>
      </c>
      <c r="M318" s="77">
        <f>igazgatás!M318+adók!M318+temető!M318+rendezvények!M318+'téli közf.'!M318+hosszúi.közf.!M318+'út üzemelt.'!M318+közvilágítás!M318+zöldterület!M318+'város-község'!M318+könyvtár!M318+közművelődés!M318+gyermekjólét!M318+családtámogatás!M318+családseg.!M318+civilszerv!M318</f>
        <v>0</v>
      </c>
      <c r="N318" s="77">
        <f>igazgatás!N318+adók!N318+temető!N318+rendezvények!N318+'téli közf.'!N318+hosszúi.közf.!N318+'út üzemelt.'!N318+közvilágítás!N318+zöldterület!N318+'város-község'!N318+könyvtár!N318+közművelődés!N318+gyermekjólét!N318+családtámogatás!N318+családseg.!N318+civilszerv!N318</f>
        <v>0</v>
      </c>
      <c r="O318" s="153" t="str">
        <f t="shared" si="17"/>
        <v xml:space="preserve"> </v>
      </c>
    </row>
    <row r="319" spans="1:15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77">
        <f>igazgatás!F319+adók!F319+temető!F319+rendezvények!F319+'téli közf.'!F319+hosszúi.közf.!F319+'út üzemelt.'!F319+közvilágítás!F319+zöldterület!F319+'város-község'!F319+könyvtár!F319+közművelődés!F319+gyermekjólét!F319+családtámogatás!F319+családseg.!F319</f>
        <v>388</v>
      </c>
      <c r="G319" s="77">
        <f>igazgatás!G319+adók!G319+temető!G319+rendezvények!G319+'téli közf.'!G319+hosszúi.közf.!G319+'út üzemelt.'!G319+közvilágítás!G319+zöldterület!G319+'város-község'!G319+könyvtár!G319+közművelődés!G319+gyermekjólét!G319+családtámogatás!G319+családseg.!G319</f>
        <v>84</v>
      </c>
      <c r="H319" s="77">
        <f>igazgatás!H319+adók!H319+temető!H319+rendezvények!H319+'téli közf.'!H319+hosszúi.közf.!H319+'út üzemelt.'!H319+közvilágítás!H319+zöldterület!H319+'város-község'!H319+könyvtár!H319+közművelődés!H319+gyermekjólét!H319+családtámogatás!H319+családseg.!H319</f>
        <v>472</v>
      </c>
      <c r="I319" s="77">
        <f>igazgatás!I319+adók!I319+temető!I319+rendezvények!I319+'téli közf.'!I319+hosszúi.közf.!I319+'út üzemelt.'!I319+közvilágítás!I319+zöldterület!I319+'város-község'!I319+könyvtár!I319+közművelődés!I319+gyermekjólét!I319+családtámogatás!I319+családseg.!I319</f>
        <v>442</v>
      </c>
      <c r="J319" s="153">
        <f t="shared" si="15"/>
        <v>0.93644067796610164</v>
      </c>
      <c r="K319" s="77">
        <f>igazgatás!K319+adók!K319+temető!K319+rendezvények!K319+'téli közf.'!K319+hosszúi.közf.!K319+'út üzemelt.'!K319+közvilágítás!K319+zöldterület!K319+'város-község'!K319+könyvtár!K319+közművelődés!K319+gyermekjólét!K319+családtámogatás!K319+családseg.!K319+civilszerv!K319</f>
        <v>694</v>
      </c>
      <c r="L319" s="77">
        <f>igazgatás!L319+adók!L319+temető!L319+rendezvények!L319+'téli közf.'!L319+hosszúi.közf.!L319+'út üzemelt.'!L319+közvilágítás!L319+zöldterület!L319+'város-község'!L319+könyvtár!L319+közművelődés!L319+gyermekjólét!L319+családtámogatás!L319+családseg.!L319+civilszerv!L319</f>
        <v>0</v>
      </c>
      <c r="M319" s="77">
        <f>igazgatás!M319+adók!M319+temető!M319+rendezvények!M319+'téli közf.'!M319+hosszúi.közf.!M319+'út üzemelt.'!M319+közvilágítás!M319+zöldterület!M319+'város-község'!M319+könyvtár!M319+közművelődés!M319+gyermekjólét!M319+családtámogatás!M319+családseg.!M319+civilszerv!M319</f>
        <v>694</v>
      </c>
      <c r="N319" s="77">
        <f>igazgatás!N319+adók!N319+temető!N319+rendezvények!N319+'téli közf.'!N319+hosszúi.közf.!N319+'út üzemelt.'!N319+közvilágítás!N319+zöldterület!N319+'város-község'!N319+könyvtár!N319+közművelődés!N319+gyermekjólét!N319+családtámogatás!N319+családseg.!N319+civilszerv!N319</f>
        <v>447</v>
      </c>
      <c r="O319" s="153">
        <f t="shared" si="17"/>
        <v>0.64409221902017288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77">
        <f>igazgatás!F320+adók!F320+temető!F320+rendezvények!F320+'téli közf.'!F320+hosszúi.közf.!F320+'út üzemelt.'!F320+közvilágítás!F320+zöldterület!F320+'város-község'!F320+könyvtár!F320+közművelődés!F320+gyermekjólét!F320+családtámogatás!F320+családseg.!F320</f>
        <v>2775</v>
      </c>
      <c r="G320" s="77">
        <f>igazgatás!G320+adók!G320+temető!G320+rendezvények!G320+'téli közf.'!G320+hosszúi.közf.!G320+'út üzemelt.'!G320+közvilágítás!G320+zöldterület!G320+'város-község'!G320+könyvtár!G320+közművelődés!G320+gyermekjólét!G320+családtámogatás!G320+családseg.!G320</f>
        <v>-90</v>
      </c>
      <c r="H320" s="77">
        <f>igazgatás!H320+adók!H320+temető!H320+rendezvények!H320+'téli közf.'!H320+hosszúi.közf.!H320+'út üzemelt.'!H320+közvilágítás!H320+zöldterület!H320+'város-község'!H320+könyvtár!H320+közművelődés!H320+gyermekjólét!H320+családtámogatás!H320+családseg.!H320</f>
        <v>2685</v>
      </c>
      <c r="I320" s="77">
        <f>igazgatás!I320+adók!I320+temető!I320+rendezvények!I320+'téli közf.'!I320+hosszúi.közf.!I320+'út üzemelt.'!I320+közvilágítás!I320+zöldterület!I320+'város-község'!I320+könyvtár!I320+közművelődés!I320+gyermekjólét!I320+családtámogatás!I320+családseg.!I320</f>
        <v>2951</v>
      </c>
      <c r="J320" s="153">
        <f t="shared" si="15"/>
        <v>1.0990689013035382</v>
      </c>
      <c r="K320" s="77">
        <f>igazgatás!K320+adók!K320+temető!K320+rendezvények!K320+'téli közf.'!K320+hosszúi.közf.!K320+'út üzemelt.'!K320+közvilágítás!K320+zöldterület!K320+'város-község'!K320+könyvtár!K320+közművelődés!K320+gyermekjólét!K320+családtámogatás!K320+családseg.!K320+civilszerv!K320</f>
        <v>2842</v>
      </c>
      <c r="L320" s="77">
        <f>igazgatás!L320+adók!L320+temető!L320+rendezvények!L320+'téli közf.'!L320+hosszúi.közf.!L320+'út üzemelt.'!L320+közvilágítás!L320+zöldterület!L320+'város-község'!L320+könyvtár!L320+közművelődés!L320+gyermekjólét!L320+családtámogatás!L320+családseg.!L320+civilszerv!L320</f>
        <v>405</v>
      </c>
      <c r="M320" s="77">
        <f>igazgatás!M320+adók!M320+temető!M320+rendezvények!M320+'téli közf.'!M320+hosszúi.közf.!M320+'út üzemelt.'!M320+közvilágítás!M320+zöldterület!M320+'város-község'!M320+könyvtár!M320+közművelődés!M320+gyermekjólét!M320+családtámogatás!M320+családseg.!M320+civilszerv!M320</f>
        <v>3247</v>
      </c>
      <c r="N320" s="77">
        <f>igazgatás!N320+adók!N320+temető!N320+rendezvények!N320+'téli közf.'!N320+hosszúi.közf.!N320+'út üzemelt.'!N320+közvilágítás!N320+zöldterület!N320+'város-község'!N320+könyvtár!N320+közművelődés!N320+gyermekjólét!N320+családtámogatás!N320+családseg.!N320+civilszerv!N320</f>
        <v>1611</v>
      </c>
      <c r="O320" s="153">
        <f t="shared" si="17"/>
        <v>0.49615029257776411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77">
        <f>igazgatás!F321+adók!F321+temető!F321+rendezvények!F321+'téli közf.'!F321+hosszúi.közf.!F321+'út üzemelt.'!F321+közvilágítás!F321+zöldterület!F321+'város-község'!F321+könyvtár!F321+közművelődés!F321+gyermekjólét!F321+családtámogatás!F321+családseg.!F321</f>
        <v>200</v>
      </c>
      <c r="G321" s="77">
        <f>igazgatás!G321+adók!G321+temető!G321+rendezvények!G321+'téli közf.'!G321+hosszúi.közf.!G321+'út üzemelt.'!G321+közvilágítás!G321+zöldterület!G321+'város-község'!G321+könyvtár!G321+közművelődés!G321+gyermekjólét!G321+családtámogatás!G321+családseg.!G321</f>
        <v>20</v>
      </c>
      <c r="H321" s="77">
        <f>igazgatás!H321+adók!H321+temető!H321+rendezvények!H321+'téli közf.'!H321+hosszúi.közf.!H321+'út üzemelt.'!H321+közvilágítás!H321+zöldterület!H321+'város-község'!H321+könyvtár!H321+közművelődés!H321+gyermekjólét!H321+családtámogatás!H321+családseg.!H321</f>
        <v>220</v>
      </c>
      <c r="I321" s="77">
        <f>igazgatás!I321+adók!I321+temető!I321+rendezvények!I321+'téli közf.'!I321+hosszúi.közf.!I321+'út üzemelt.'!I321+közvilágítás!I321+zöldterület!I321+'város-község'!I321+könyvtár!I321+közművelődés!I321+gyermekjólét!I321+családtámogatás!I321+családseg.!I321</f>
        <v>220</v>
      </c>
      <c r="J321" s="153">
        <f t="shared" si="15"/>
        <v>1</v>
      </c>
      <c r="K321" s="77">
        <f>igazgatás!K321+adók!K321+temető!K321+rendezvények!K321+'téli közf.'!K321+hosszúi.közf.!K321+'út üzemelt.'!K321+közvilágítás!K321+zöldterület!K321+'város-község'!K321+könyvtár!K321+közművelődés!K321+gyermekjólét!K321+családtámogatás!K321+családseg.!K321+civilszerv!K321</f>
        <v>200</v>
      </c>
      <c r="L321" s="77">
        <f>igazgatás!L321+adók!L321+temető!L321+rendezvények!L321+'téli közf.'!L321+hosszúi.közf.!L321+'út üzemelt.'!L321+közvilágítás!L321+zöldterület!L321+'város-község'!L321+könyvtár!L321+közművelődés!L321+gyermekjólét!L321+családtámogatás!L321+családseg.!L321+civilszerv!L321</f>
        <v>0</v>
      </c>
      <c r="M321" s="77">
        <f>igazgatás!M321+adók!M321+temető!M321+rendezvények!M321+'téli közf.'!M321+hosszúi.közf.!M321+'út üzemelt.'!M321+közvilágítás!M321+zöldterület!M321+'város-község'!M321+könyvtár!M321+közművelődés!M321+gyermekjólét!M321+családtámogatás!M321+családseg.!M321+civilszerv!M321</f>
        <v>200</v>
      </c>
      <c r="N321" s="77">
        <f>igazgatás!N321+adók!N321+temető!N321+rendezvények!N321+'téli közf.'!N321+hosszúi.közf.!N321+'út üzemelt.'!N321+közvilágítás!N321+zöldterület!N321+'város-község'!N321+könyvtár!N321+közművelődés!N321+gyermekjólét!N321+családtámogatás!N321+családseg.!N321+civilszerv!N321</f>
        <v>0</v>
      </c>
      <c r="O321" s="153">
        <f t="shared" si="17"/>
        <v>0</v>
      </c>
    </row>
    <row r="322" spans="1:15" s="91" customFormat="1" ht="15.75" x14ac:dyDescent="0.25">
      <c r="A322" s="207" t="s">
        <v>91</v>
      </c>
      <c r="B322" s="207"/>
      <c r="C322" s="4" t="s">
        <v>590</v>
      </c>
      <c r="D322" s="20" t="s">
        <v>591</v>
      </c>
      <c r="E322" s="27"/>
      <c r="F322" s="78">
        <f>igazgatás!F322+adók!F322+temető!F322+rendezvények!F322+'téli közf.'!F322+hosszúi.közf.!F322+'út üzemelt.'!F322+közvilágítás!F322+zöldterület!F322+'város-község'!F322+könyvtár!F322+közművelődés!F322+gyermekjólét!F322+családtámogatás!F322+családseg.!F322</f>
        <v>5342</v>
      </c>
      <c r="G322" s="78">
        <f>igazgatás!G322+adók!G322+temető!G322+rendezvények!G322+'téli közf.'!G322+hosszúi.közf.!G322+'út üzemelt.'!G322+közvilágítás!G322+zöldterület!G322+'város-község'!G322+könyvtár!G322+közművelődés!G322+gyermekjólét!G322+családtámogatás!G322+családseg.!G322</f>
        <v>-37</v>
      </c>
      <c r="H322" s="78">
        <f>igazgatás!H322+adók!H322+temető!H322+rendezvények!H322+'téli közf.'!H322+hosszúi.közf.!H322+'út üzemelt.'!H322+közvilágítás!H322+zöldterület!H322+'város-község'!H322+könyvtár!H322+közművelődés!H322+gyermekjólét!H322+családtámogatás!H322+családseg.!H322</f>
        <v>5305</v>
      </c>
      <c r="I322" s="78">
        <f>igazgatás!I322+adók!I322+temető!I322+rendezvények!I322+'téli közf.'!I322+hosszúi.közf.!I322+'út üzemelt.'!I322+közvilágítás!I322+zöldterület!I322+'város-község'!I322+könyvtár!I322+közművelődés!I322+gyermekjólét!I322+családtámogatás!I322+családseg.!I322</f>
        <v>5559</v>
      </c>
      <c r="J322" s="170">
        <f t="shared" si="15"/>
        <v>1.0478793590951931</v>
      </c>
      <c r="K322" s="78">
        <f>igazgatás!K322+adók!K322+temető!K322+rendezvények!K322+'téli közf.'!K322+hosszúi.közf.!K322+'út üzemelt.'!K322+közvilágítás!K322+zöldterület!K322+'város-község'!K322+könyvtár!K322+közművelődés!K322+gyermekjólét!K322+családtámogatás!K322+családseg.!K322+civilszerv!K322</f>
        <v>5766</v>
      </c>
      <c r="L322" s="78">
        <f>igazgatás!L322+adók!L322+temető!L322+rendezvények!L322+'téli közf.'!L322+hosszúi.közf.!L322+'út üzemelt.'!L322+közvilágítás!L322+zöldterület!L322+'város-község'!L322+könyvtár!L322+közművelődés!L322+gyermekjólét!L322+családtámogatás!L322+családseg.!L322+civilszerv!L322</f>
        <v>492</v>
      </c>
      <c r="M322" s="78">
        <f>igazgatás!M322+adók!M322+temető!M322+rendezvények!M322+'téli közf.'!M322+hosszúi.közf.!M322+'út üzemelt.'!M322+közvilágítás!M322+zöldterület!M322+'város-község'!M322+könyvtár!M322+közművelődés!M322+gyermekjólét!M322+családtámogatás!M322+családseg.!M322+civilszerv!M322</f>
        <v>6258</v>
      </c>
      <c r="N322" s="78">
        <f>igazgatás!N322+adók!N322+temető!N322+rendezvények!N322+'téli közf.'!N322+hosszúi.közf.!N322+'út üzemelt.'!N322+közvilágítás!N322+zöldterület!N322+'város-község'!N322+könyvtár!N322+közművelődés!N322+gyermekjólét!N322+családtámogatás!N322+családseg.!N322+civilszerv!N322</f>
        <v>3570</v>
      </c>
      <c r="O322" s="170">
        <f t="shared" si="17"/>
        <v>0.57046979865771807</v>
      </c>
    </row>
    <row r="323" spans="1:15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77">
        <f>igazgatás!F323+adók!F323+temető!F323+rendezvények!F323+'téli közf.'!F323+hosszúi.közf.!F323+'út üzemelt.'!F323+közvilágítás!F323+zöldterület!F323+'város-község'!F323+könyvtár!F323+közművelődés!F323+gyermekjólét!F323+családtámogatás!F323+családseg.!F323</f>
        <v>150</v>
      </c>
      <c r="G323" s="77">
        <f>igazgatás!G323+adók!G323+temető!G323+rendezvények!G323+'téli közf.'!G323+hosszúi.közf.!G323+'út üzemelt.'!G323+közvilágítás!G323+zöldterület!G323+'város-község'!G323+könyvtár!G323+közművelődés!G323+gyermekjólét!G323+családtámogatás!G323+családseg.!G323</f>
        <v>-47</v>
      </c>
      <c r="H323" s="77">
        <f>igazgatás!H323+adók!H323+temető!H323+rendezvények!H323+'téli közf.'!H323+hosszúi.közf.!H323+'út üzemelt.'!H323+közvilágítás!H323+zöldterület!H323+'város-község'!H323+könyvtár!H323+közművelődés!H323+gyermekjólét!H323+családtámogatás!H323+családseg.!H323</f>
        <v>103</v>
      </c>
      <c r="I323" s="77">
        <f>igazgatás!I323+adók!I323+temető!I323+rendezvények!I323+'téli közf.'!I323+hosszúi.közf.!I323+'út üzemelt.'!I323+közvilágítás!I323+zöldterület!I323+'város-község'!I323+könyvtár!I323+közművelődés!I323+gyermekjólét!I323+családtámogatás!I323+családseg.!I323</f>
        <v>103</v>
      </c>
      <c r="J323" s="153">
        <f t="shared" si="15"/>
        <v>1</v>
      </c>
      <c r="K323" s="77">
        <f>igazgatás!K323+adók!K323+temető!K323+rendezvények!K323+'téli közf.'!K323+hosszúi.közf.!K323+'út üzemelt.'!K323+közvilágítás!K323+zöldterület!K323+'város-község'!K323+könyvtár!K323+közművelődés!K323+gyermekjólét!K323+családtámogatás!K323+családseg.!K323+civilszerv!K323</f>
        <v>90</v>
      </c>
      <c r="L323" s="77">
        <f>igazgatás!L323+adók!L323+temető!L323+rendezvények!L323+'téli közf.'!L323+hosszúi.közf.!L323+'út üzemelt.'!L323+közvilágítás!L323+zöldterület!L323+'város-község'!L323+könyvtár!L323+közművelődés!L323+gyermekjólét!L323+családtámogatás!L323+családseg.!L323+civilszerv!L323</f>
        <v>6</v>
      </c>
      <c r="M323" s="77">
        <f>igazgatás!M323+adók!M323+temető!M323+rendezvények!M323+'téli közf.'!M323+hosszúi.közf.!M323+'út üzemelt.'!M323+közvilágítás!M323+zöldterület!M323+'város-község'!M323+könyvtár!M323+közművelődés!M323+gyermekjólét!M323+családtámogatás!M323+családseg.!M323+civilszerv!M323</f>
        <v>96</v>
      </c>
      <c r="N323" s="77">
        <f>igazgatás!N323+adók!N323+temető!N323+rendezvények!N323+'téli közf.'!N323+hosszúi.közf.!N323+'út üzemelt.'!N323+közvilágítás!N323+zöldterület!N323+'város-község'!N323+könyvtár!N323+közművelődés!N323+gyermekjólét!N323+családtámogatás!N323+családseg.!N323+civilszerv!N323</f>
        <v>70</v>
      </c>
      <c r="O323" s="153">
        <f t="shared" si="17"/>
        <v>0.72916666666666663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77">
        <f>igazgatás!F324+adók!F324+temető!F324+rendezvények!F324+'téli közf.'!F324+hosszúi.közf.!F324+'út üzemelt.'!F324+közvilágítás!F324+zöldterület!F324+'város-község'!F324+könyvtár!F324+közművelődés!F324+gyermekjólét!F324+családtámogatás!F324+családseg.!F324</f>
        <v>170</v>
      </c>
      <c r="G324" s="77">
        <f>igazgatás!G324+adók!G324+temető!G324+rendezvények!G324+'téli közf.'!G324+hosszúi.közf.!G324+'út üzemelt.'!G324+közvilágítás!G324+zöldterület!G324+'város-község'!G324+könyvtár!G324+közművelődés!G324+gyermekjólét!G324+családtámogatás!G324+családseg.!G324</f>
        <v>-163</v>
      </c>
      <c r="H324" s="77">
        <f>igazgatás!H324+adók!H324+temető!H324+rendezvények!H324+'téli közf.'!H324+hosszúi.közf.!H324+'út üzemelt.'!H324+közvilágítás!H324+zöldterület!H324+'város-község'!H324+könyvtár!H324+közművelődés!H324+gyermekjólét!H324+családtámogatás!H324+családseg.!H324</f>
        <v>7</v>
      </c>
      <c r="I324" s="77">
        <f>igazgatás!I324+adók!I324+temető!I324+rendezvények!I324+'téli közf.'!I324+hosszúi.közf.!I324+'út üzemelt.'!I324+közvilágítás!I324+zöldterület!I324+'város-község'!I324+könyvtár!I324+közművelődés!I324+gyermekjólét!I324+családtámogatás!I324+családseg.!I324</f>
        <v>7</v>
      </c>
      <c r="J324" s="153">
        <f t="shared" si="15"/>
        <v>1</v>
      </c>
      <c r="K324" s="77">
        <f>igazgatás!K324+adók!K324+temető!K324+rendezvények!K324+'téli közf.'!K324+hosszúi.közf.!K324+'út üzemelt.'!K324+közvilágítás!K324+zöldterület!K324+'város-község'!K324+könyvtár!K324+közművelődés!K324+gyermekjólét!K324+családtámogatás!K324+családseg.!K324+civilszerv!K324</f>
        <v>20</v>
      </c>
      <c r="L324" s="77">
        <f>igazgatás!L324+adók!L324+temető!L324+rendezvények!L324+'téli közf.'!L324+hosszúi.közf.!L324+'út üzemelt.'!L324+közvilágítás!L324+zöldterület!L324+'város-község'!L324+könyvtár!L324+közművelődés!L324+gyermekjólét!L324+családtámogatás!L324+családseg.!L324+civilszerv!L324</f>
        <v>0</v>
      </c>
      <c r="M324" s="77">
        <f>igazgatás!M324+adók!M324+temető!M324+rendezvények!M324+'téli közf.'!M324+hosszúi.közf.!M324+'út üzemelt.'!M324+közvilágítás!M324+zöldterület!M324+'város-község'!M324+könyvtár!M324+közművelődés!M324+gyermekjólét!M324+családtámogatás!M324+családseg.!M324+civilszerv!M324</f>
        <v>20</v>
      </c>
      <c r="N324" s="77">
        <f>igazgatás!N324+adók!N324+temető!N324+rendezvények!N324+'téli közf.'!N324+hosszúi.közf.!N324+'út üzemelt.'!N324+közvilágítás!N324+zöldterület!N324+'város-község'!N324+könyvtár!N324+közművelődés!N324+gyermekjólét!N324+családtámogatás!N324+családseg.!N324+civilszerv!N324</f>
        <v>0</v>
      </c>
      <c r="O324" s="153">
        <f t="shared" si="17"/>
        <v>0</v>
      </c>
    </row>
    <row r="325" spans="1:15" s="91" customFormat="1" ht="15.75" x14ac:dyDescent="0.25">
      <c r="A325" s="207" t="s">
        <v>96</v>
      </c>
      <c r="B325" s="207"/>
      <c r="C325" s="4" t="s">
        <v>596</v>
      </c>
      <c r="D325" s="20" t="s">
        <v>597</v>
      </c>
      <c r="E325" s="27"/>
      <c r="F325" s="78">
        <f>igazgatás!F325+adók!F325+temető!F325+rendezvények!F325+'téli közf.'!F325+hosszúi.közf.!F325+'út üzemelt.'!F325+közvilágítás!F325+zöldterület!F325+'város-község'!F325+könyvtár!F325+közművelődés!F325+gyermekjólét!F325+családtámogatás!F325+családseg.!F325</f>
        <v>320</v>
      </c>
      <c r="G325" s="78">
        <f>igazgatás!G325+adók!G325+temető!G325+rendezvények!G325+'téli közf.'!G325+hosszúi.közf.!G325+'út üzemelt.'!G325+közvilágítás!G325+zöldterület!G325+'város-község'!G325+könyvtár!G325+közművelődés!G325+gyermekjólét!G325+családtámogatás!G325+családseg.!G325</f>
        <v>-210</v>
      </c>
      <c r="H325" s="78">
        <f>igazgatás!H325+adók!H325+temető!H325+rendezvények!H325+'téli közf.'!H325+hosszúi.közf.!H325+'út üzemelt.'!H325+közvilágítás!H325+zöldterület!H325+'város-község'!H325+könyvtár!H325+közművelődés!H325+gyermekjólét!H325+családtámogatás!H325+családseg.!H325</f>
        <v>110</v>
      </c>
      <c r="I325" s="78">
        <f>igazgatás!I325+adók!I325+temető!I325+rendezvények!I325+'téli közf.'!I325+hosszúi.közf.!I325+'út üzemelt.'!I325+közvilágítás!I325+zöldterület!I325+'város-község'!I325+könyvtár!I325+közművelődés!I325+gyermekjólét!I325+családtámogatás!I325+családseg.!I325</f>
        <v>110</v>
      </c>
      <c r="J325" s="170">
        <f t="shared" si="15"/>
        <v>1</v>
      </c>
      <c r="K325" s="78">
        <f>igazgatás!K325+adók!K325+temető!K325+rendezvények!K325+'téli közf.'!K325+hosszúi.közf.!K325+'út üzemelt.'!K325+közvilágítás!K325+zöldterület!K325+'város-község'!K325+könyvtár!K325+közművelődés!K325+gyermekjólét!K325+családtámogatás!K325+családseg.!K325+civilszerv!K325</f>
        <v>110</v>
      </c>
      <c r="L325" s="78">
        <f>igazgatás!L325+adók!L325+temető!L325+rendezvények!L325+'téli közf.'!L325+hosszúi.közf.!L325+'út üzemelt.'!L325+közvilágítás!L325+zöldterület!L325+'város-község'!L325+könyvtár!L325+közművelődés!L325+gyermekjólét!L325+családtámogatás!L325+családseg.!L325+civilszerv!L325</f>
        <v>6</v>
      </c>
      <c r="M325" s="78">
        <f>igazgatás!M325+adók!M325+temető!M325+rendezvények!M325+'téli közf.'!M325+hosszúi.közf.!M325+'út üzemelt.'!M325+közvilágítás!M325+zöldterület!M325+'város-község'!M325+könyvtár!M325+közművelődés!M325+gyermekjólét!M325+családtámogatás!M325+családseg.!M325+civilszerv!M325</f>
        <v>116</v>
      </c>
      <c r="N325" s="78">
        <f>igazgatás!N325+adók!N325+temető!N325+rendezvények!N325+'téli közf.'!N325+hosszúi.közf.!N325+'út üzemelt.'!N325+közvilágítás!N325+zöldterület!N325+'város-község'!N325+könyvtár!N325+közművelődés!N325+gyermekjólét!N325+családtámogatás!N325+családseg.!N325+civilszerv!N325</f>
        <v>70</v>
      </c>
      <c r="O325" s="170">
        <f t="shared" si="17"/>
        <v>0.60344827586206895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77">
        <f>igazgatás!F326+adók!F326+temető!F326+rendezvények!F326+'téli közf.'!F326+hosszúi.közf.!F326+'út üzemelt.'!F326+közvilágítás!F326+zöldterület!F326+'város-község'!F326+könyvtár!F326+közművelődés!F326+gyermekjólét!F326+családtámogatás!F326+családseg.!F326</f>
        <v>1661</v>
      </c>
      <c r="G326" s="77">
        <f>igazgatás!G326+adók!G326+temető!G326+rendezvények!G326+'téli közf.'!G326+hosszúi.közf.!G326+'út üzemelt.'!G326+közvilágítás!G326+zöldterület!G326+'város-község'!G326+könyvtár!G326+közművelődés!G326+gyermekjólét!G326+családtámogatás!G326+családseg.!G326</f>
        <v>-280</v>
      </c>
      <c r="H326" s="77">
        <f>igazgatás!H326+adók!H326+temető!H326+rendezvények!H326+'téli közf.'!H326+hosszúi.közf.!H326+'út üzemelt.'!H326+közvilágítás!H326+zöldterület!H326+'város-község'!H326+könyvtár!H326+közművelődés!H326+gyermekjólét!H326+családtámogatás!H326+családseg.!H326</f>
        <v>1381</v>
      </c>
      <c r="I326" s="77">
        <f>igazgatás!I326+adók!I326+temető!I326+rendezvények!I326+'téli közf.'!I326+hosszúi.közf.!I326+'út üzemelt.'!I326+közvilágítás!I326+zöldterület!I326+'város-község'!I326+könyvtár!I326+közművelődés!I326+gyermekjólét!I326+családtámogatás!I326+családseg.!I326</f>
        <v>1360</v>
      </c>
      <c r="J326" s="153">
        <f t="shared" si="15"/>
        <v>0.98479362780593771</v>
      </c>
      <c r="K326" s="77">
        <f>igazgatás!K326+adók!K326+temető!K326+rendezvények!K326+'téli közf.'!K326+hosszúi.közf.!K326+'út üzemelt.'!K326+közvilágítás!K326+zöldterület!K326+'város-község'!K326+könyvtár!K326+közművelődés!K326+gyermekjólét!K326+családtámogatás!K326+családseg.!K326+civilszerv!K326</f>
        <v>1680</v>
      </c>
      <c r="L326" s="77">
        <f>igazgatás!L326+adók!L326+temető!L326+rendezvények!L326+'téli közf.'!L326+hosszúi.közf.!L326+'út üzemelt.'!L326+közvilágítás!L326+zöldterület!L326+'város-község'!L326+könyvtár!L326+közművelődés!L326+gyermekjólét!L326+családtámogatás!L326+családseg.!L326+civilszerv!L326</f>
        <v>74</v>
      </c>
      <c r="M326" s="77">
        <f>igazgatás!M326+adók!M326+temető!M326+rendezvények!M326+'téli közf.'!M326+hosszúi.közf.!M326+'út üzemelt.'!M326+közvilágítás!M326+zöldterület!M326+'város-község'!M326+könyvtár!M326+közművelődés!M326+gyermekjólét!M326+családtámogatás!M326+családseg.!M326+civilszerv!M326</f>
        <v>1754</v>
      </c>
      <c r="N326" s="77">
        <f>igazgatás!N326+adók!N326+temető!N326+rendezvények!N326+'téli közf.'!N326+hosszúi.közf.!N326+'út üzemelt.'!N326+közvilágítás!N326+zöldterület!N326+'város-község'!N326+könyvtár!N326+közművelődés!N326+gyermekjólét!N326+családtámogatás!N326+családseg.!N326+civilszerv!N326</f>
        <v>800</v>
      </c>
      <c r="O326" s="153">
        <f t="shared" si="17"/>
        <v>0.45610034207525657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77">
        <f>igazgatás!F327+adók!F327+temető!F327+rendezvények!F327+'téli közf.'!F327+hosszúi.közf.!F327+'út üzemelt.'!F327+közvilágítás!F327+zöldterület!F327+'város-község'!F327+könyvtár!F327+közművelődés!F327+gyermekjólét!F327+családtámogatás!F327+családseg.!F327</f>
        <v>0</v>
      </c>
      <c r="G327" s="77">
        <f>igazgatás!G327+adók!G327+temető!G327+rendezvények!G327+'téli közf.'!G327+hosszúi.közf.!G327+'út üzemelt.'!G327+közvilágítás!G327+zöldterület!G327+'város-község'!G327+könyvtár!G327+közművelődés!G327+gyermekjólét!G327+családtámogatás!G327+családseg.!G327</f>
        <v>0</v>
      </c>
      <c r="H327" s="77">
        <f>igazgatás!H327+adók!H327+temető!H327+rendezvények!H327+'téli közf.'!H327+hosszúi.közf.!H327+'út üzemelt.'!H327+közvilágítás!H327+zöldterület!H327+'város-község'!H327+könyvtár!H327+közművelődés!H327+gyermekjólét!H327+családtámogatás!H327+családseg.!H327</f>
        <v>0</v>
      </c>
      <c r="I327" s="77">
        <f>igazgatás!I327+adók!I327+temető!I327+rendezvények!I327+'téli közf.'!I327+hosszúi.közf.!I327+'út üzemelt.'!I327+közvilágítás!I327+zöldterület!I327+'város-község'!I327+könyvtár!I327+közművelődés!I327+gyermekjólét!I327+családtámogatás!I327+családseg.!I327</f>
        <v>0</v>
      </c>
      <c r="J327" s="153" t="str">
        <f t="shared" si="15"/>
        <v xml:space="preserve"> </v>
      </c>
      <c r="K327" s="77">
        <f>igazgatás!K327+adók!K327+temető!K327+rendezvények!K327+'téli közf.'!K327+hosszúi.közf.!K327+'út üzemelt.'!K327+közvilágítás!K327+zöldterület!K327+'város-község'!K327+könyvtár!K327+közművelődés!K327+gyermekjólét!K327+családtámogatás!K327+családseg.!K327+civilszerv!K327</f>
        <v>0</v>
      </c>
      <c r="L327" s="77">
        <f>igazgatás!L327+adók!L327+temető!L327+rendezvények!L327+'téli közf.'!L327+hosszúi.közf.!L327+'út üzemelt.'!L327+közvilágítás!L327+zöldterület!L327+'város-község'!L327+könyvtár!L327+közművelődés!L327+gyermekjólét!L327+családtámogatás!L327+családseg.!L327+civilszerv!L327</f>
        <v>0</v>
      </c>
      <c r="M327" s="77">
        <f>igazgatás!M327+adók!M327+temető!M327+rendezvények!M327+'téli közf.'!M327+hosszúi.közf.!M327+'út üzemelt.'!M327+közvilágítás!M327+zöldterület!M327+'város-község'!M327+könyvtár!M327+közművelődés!M327+gyermekjólét!M327+családtámogatás!M327+családseg.!M327+civilszerv!M327</f>
        <v>0</v>
      </c>
      <c r="N327" s="77">
        <f>igazgatás!N327+adók!N327+temető!N327+rendezvények!N327+'téli közf.'!N327+hosszúi.közf.!N327+'út üzemelt.'!N327+közvilágítás!N327+zöldterület!N327+'város-község'!N327+könyvtár!N327+közművelődés!N327+gyermekjólét!N327+családtámogatás!N327+családseg.!N327+civilszerv!N327</f>
        <v>0</v>
      </c>
      <c r="O327" s="153" t="str">
        <f t="shared" si="17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77">
        <f>igazgatás!F328+adók!F328+temető!F328+rendezvények!F328+'téli közf.'!F328+hosszúi.közf.!F328+'út üzemelt.'!F328+közvilágítás!F328+zöldterület!F328+'város-község'!F328+könyvtár!F328+közművelődés!F328+gyermekjólét!F328+családtámogatás!F328+családseg.!F328</f>
        <v>0</v>
      </c>
      <c r="G328" s="77">
        <f>igazgatás!G328+adók!G328+temető!G328+rendezvények!G328+'téli közf.'!G328+hosszúi.közf.!G328+'út üzemelt.'!G328+közvilágítás!G328+zöldterület!G328+'város-község'!G328+könyvtár!G328+közművelődés!G328+gyermekjólét!G328+családtámogatás!G328+családseg.!G328</f>
        <v>0</v>
      </c>
      <c r="H328" s="77">
        <f>igazgatás!H328+adók!H328+temető!H328+rendezvények!H328+'téli közf.'!H328+hosszúi.közf.!H328+'út üzemelt.'!H328+közvilágítás!H328+zöldterület!H328+'város-község'!H328+könyvtár!H328+közművelődés!H328+gyermekjólét!H328+családtámogatás!H328+családseg.!H328</f>
        <v>0</v>
      </c>
      <c r="I328" s="77">
        <f>igazgatás!I328+adók!I328+temető!I328+rendezvények!I328+'téli közf.'!I328+hosszúi.közf.!I328+'út üzemelt.'!I328+közvilágítás!I328+zöldterület!I328+'város-község'!I328+könyvtár!I328+közművelődés!I328+gyermekjólét!I328+családtámogatás!I328+családseg.!I328</f>
        <v>0</v>
      </c>
      <c r="J328" s="153" t="str">
        <f t="shared" si="15"/>
        <v xml:space="preserve"> </v>
      </c>
      <c r="K328" s="77">
        <f>igazgatás!K328+adók!K328+temető!K328+rendezvények!K328+'téli közf.'!K328+hosszúi.közf.!K328+'út üzemelt.'!K328+közvilágítás!K328+zöldterület!K328+'város-község'!K328+könyvtár!K328+közművelődés!K328+gyermekjólét!K328+családtámogatás!K328+családseg.!K328+civilszerv!K328</f>
        <v>0</v>
      </c>
      <c r="L328" s="77">
        <f>igazgatás!L328+adók!L328+temető!L328+rendezvények!L328+'téli közf.'!L328+hosszúi.közf.!L328+'út üzemelt.'!L328+közvilágítás!L328+zöldterület!L328+'város-község'!L328+könyvtár!L328+közművelődés!L328+gyermekjólét!L328+családtámogatás!L328+családseg.!L328+civilszerv!L328</f>
        <v>0</v>
      </c>
      <c r="M328" s="77">
        <f>igazgatás!M328+adók!M328+temető!M328+rendezvények!M328+'téli közf.'!M328+hosszúi.közf.!M328+'út üzemelt.'!M328+közvilágítás!M328+zöldterület!M328+'város-község'!M328+könyvtár!M328+közművelődés!M328+gyermekjólét!M328+családtámogatás!M328+családseg.!M328+civilszerv!M328</f>
        <v>0</v>
      </c>
      <c r="N328" s="77">
        <f>igazgatás!N328+adók!N328+temető!N328+rendezvények!N328+'téli közf.'!N328+hosszúi.közf.!N328+'út üzemelt.'!N328+közvilágítás!N328+zöldterület!N328+'város-község'!N328+könyvtár!N328+közművelődés!N328+gyermekjólét!N328+családtámogatás!N328+családseg.!N328+civilszerv!N328</f>
        <v>0</v>
      </c>
      <c r="O328" s="153" t="str">
        <f t="shared" si="17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77">
        <f>igazgatás!F329+adók!F329+temető!F329+rendezvények!F329+'téli közf.'!F329+hosszúi.közf.!F329+'út üzemelt.'!F329+közvilágítás!F329+zöldterület!F329+'város-község'!F329+könyvtár!F329+közművelődés!F329+gyermekjólét!F329+családtámogatás!F329+családseg.!F329</f>
        <v>0</v>
      </c>
      <c r="G329" s="77">
        <f>igazgatás!G329+adók!G329+temető!G329+rendezvények!G329+'téli közf.'!G329+hosszúi.közf.!G329+'út üzemelt.'!G329+közvilágítás!G329+zöldterület!G329+'város-község'!G329+könyvtár!G329+közművelődés!G329+gyermekjólét!G329+családtámogatás!G329+családseg.!G329</f>
        <v>0</v>
      </c>
      <c r="H329" s="77">
        <f>igazgatás!H329+adók!H329+temető!H329+rendezvények!H329+'téli közf.'!H329+hosszúi.közf.!H329+'út üzemelt.'!H329+közvilágítás!H329+zöldterület!H329+'város-község'!H329+könyvtár!H329+közművelődés!H329+gyermekjólét!H329+családtámogatás!H329+családseg.!H329</f>
        <v>0</v>
      </c>
      <c r="I329" s="77">
        <f>igazgatás!I329+adók!I329+temető!I329+rendezvények!I329+'téli közf.'!I329+hosszúi.közf.!I329+'út üzemelt.'!I329+közvilágítás!I329+zöldterület!I329+'város-község'!I329+könyvtár!I329+közművelődés!I329+gyermekjólét!I329+családtámogatás!I329+családseg.!I329</f>
        <v>0</v>
      </c>
      <c r="J329" s="153" t="str">
        <f t="shared" si="15"/>
        <v xml:space="preserve"> </v>
      </c>
      <c r="K329" s="77">
        <f>igazgatás!K329+adók!K329+temető!K329+rendezvények!K329+'téli közf.'!K329+hosszúi.közf.!K329+'út üzemelt.'!K329+közvilágítás!K329+zöldterület!K329+'város-község'!K329+könyvtár!K329+közművelődés!K329+gyermekjólét!K329+családtámogatás!K329+családseg.!K329+civilszerv!K329</f>
        <v>0</v>
      </c>
      <c r="L329" s="77">
        <f>igazgatás!L329+adók!L329+temető!L329+rendezvények!L329+'téli közf.'!L329+hosszúi.közf.!L329+'út üzemelt.'!L329+közvilágítás!L329+zöldterület!L329+'város-község'!L329+könyvtár!L329+közművelődés!L329+gyermekjólét!L329+családtámogatás!L329+családseg.!L329+civilszerv!L329</f>
        <v>0</v>
      </c>
      <c r="M329" s="77">
        <f>igazgatás!M329+adók!M329+temető!M329+rendezvények!M329+'téli közf.'!M329+hosszúi.közf.!M329+'út üzemelt.'!M329+közvilágítás!M329+zöldterület!M329+'város-község'!M329+könyvtár!M329+közművelődés!M329+gyermekjólét!M329+családtámogatás!M329+családseg.!M329+civilszerv!M329</f>
        <v>0</v>
      </c>
      <c r="N329" s="77">
        <f>igazgatás!N329+adók!N329+temető!N329+rendezvények!N329+'téli közf.'!N329+hosszúi.közf.!N329+'út üzemelt.'!N329+közvilágítás!N329+zöldterület!N329+'város-község'!N329+könyvtár!N329+közművelődés!N329+gyermekjólét!N329+családtámogatás!N329+családseg.!N329+civilszerv!N329</f>
        <v>0</v>
      </c>
      <c r="O329" s="153" t="str">
        <f t="shared" si="17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77">
        <f>igazgatás!F330+adók!F330+temető!F330+rendezvények!F330+'téli közf.'!F330+hosszúi.közf.!F330+'út üzemelt.'!F330+közvilágítás!F330+zöldterület!F330+'város-község'!F330+könyvtár!F330+közművelődés!F330+gyermekjólét!F330+családtámogatás!F330+családseg.!F330</f>
        <v>0</v>
      </c>
      <c r="G330" s="77">
        <f>igazgatás!G330+adók!G330+temető!G330+rendezvények!G330+'téli közf.'!G330+hosszúi.közf.!G330+'út üzemelt.'!G330+közvilágítás!G330+zöldterület!G330+'város-község'!G330+könyvtár!G330+közművelődés!G330+gyermekjólét!G330+családtámogatás!G330+családseg.!G330</f>
        <v>0</v>
      </c>
      <c r="H330" s="77">
        <f>igazgatás!H330+adók!H330+temető!H330+rendezvények!H330+'téli közf.'!H330+hosszúi.közf.!H330+'út üzemelt.'!H330+közvilágítás!H330+zöldterület!H330+'város-község'!H330+könyvtár!H330+közművelődés!H330+gyermekjólét!H330+családtámogatás!H330+családseg.!H330</f>
        <v>0</v>
      </c>
      <c r="I330" s="77">
        <f>igazgatás!I330+adók!I330+temető!I330+rendezvények!I330+'téli közf.'!I330+hosszúi.közf.!I330+'út üzemelt.'!I330+közvilágítás!I330+zöldterület!I330+'város-község'!I330+könyvtár!I330+közművelődés!I330+gyermekjólét!I330+családtámogatás!I330+családseg.!I330</f>
        <v>0</v>
      </c>
      <c r="J330" s="153" t="str">
        <f t="shared" si="15"/>
        <v xml:space="preserve"> </v>
      </c>
      <c r="K330" s="77">
        <f>igazgatás!K330+adók!K330+temető!K330+rendezvények!K330+'téli közf.'!K330+hosszúi.közf.!K330+'út üzemelt.'!K330+közvilágítás!K330+zöldterület!K330+'város-község'!K330+könyvtár!K330+közművelődés!K330+gyermekjólét!K330+családtámogatás!K330+családseg.!K330+civilszerv!K330</f>
        <v>0</v>
      </c>
      <c r="L330" s="77">
        <f>igazgatás!L330+adók!L330+temető!L330+rendezvények!L330+'téli közf.'!L330+hosszúi.közf.!L330+'út üzemelt.'!L330+közvilágítás!L330+zöldterület!L330+'város-község'!L330+könyvtár!L330+közművelődés!L330+gyermekjólét!L330+családtámogatás!L330+családseg.!L330+civilszerv!L330</f>
        <v>0</v>
      </c>
      <c r="M330" s="77">
        <f>igazgatás!M330+adók!M330+temető!M330+rendezvények!M330+'téli közf.'!M330+hosszúi.közf.!M330+'út üzemelt.'!M330+közvilágítás!M330+zöldterület!M330+'város-község'!M330+könyvtár!M330+közművelődés!M330+gyermekjólét!M330+családtámogatás!M330+családseg.!M330+civilszerv!M330</f>
        <v>0</v>
      </c>
      <c r="N330" s="77">
        <f>igazgatás!N330+adók!N330+temető!N330+rendezvények!N330+'téli közf.'!N330+hosszúi.közf.!N330+'út üzemelt.'!N330+közvilágítás!N330+zöldterület!N330+'város-község'!N330+könyvtár!N330+közművelődés!N330+gyermekjólét!N330+családtámogatás!N330+családseg.!N330+civilszerv!N330</f>
        <v>0</v>
      </c>
      <c r="O330" s="153" t="str">
        <f t="shared" si="17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77">
        <f>igazgatás!F331+adók!F331+temető!F331+rendezvények!F331+'téli közf.'!F331+hosszúi.közf.!F331+'út üzemelt.'!F331+közvilágítás!F331+zöldterület!F331+'város-község'!F331+könyvtár!F331+közművelődés!F331+gyermekjólét!F331+családtámogatás!F331+családseg.!F331</f>
        <v>0</v>
      </c>
      <c r="G331" s="77">
        <f>igazgatás!G331+adók!G331+temető!G331+rendezvények!G331+'téli közf.'!G331+hosszúi.közf.!G331+'út üzemelt.'!G331+közvilágítás!G331+zöldterület!G331+'város-község'!G331+könyvtár!G331+közművelődés!G331+gyermekjólét!G331+családtámogatás!G331+családseg.!G331</f>
        <v>0</v>
      </c>
      <c r="H331" s="77">
        <f>igazgatás!H331+adók!H331+temető!H331+rendezvények!H331+'téli közf.'!H331+hosszúi.közf.!H331+'út üzemelt.'!H331+közvilágítás!H331+zöldterület!H331+'város-község'!H331+könyvtár!H331+közművelődés!H331+gyermekjólét!H331+családtámogatás!H331+családseg.!H331</f>
        <v>0</v>
      </c>
      <c r="I331" s="77">
        <f>igazgatás!I331+adók!I331+temető!I331+rendezvények!I331+'téli közf.'!I331+hosszúi.közf.!I331+'út üzemelt.'!I331+közvilágítás!I331+zöldterület!I331+'város-község'!I331+könyvtár!I331+közművelődés!I331+gyermekjólét!I331+családtámogatás!I331+családseg.!I331</f>
        <v>0</v>
      </c>
      <c r="J331" s="153" t="str">
        <f t="shared" si="15"/>
        <v xml:space="preserve"> </v>
      </c>
      <c r="K331" s="77">
        <f>igazgatás!K331+adók!K331+temető!K331+rendezvények!K331+'téli közf.'!K331+hosszúi.közf.!K331+'út üzemelt.'!K331+közvilágítás!K331+zöldterület!K331+'város-község'!K331+könyvtár!K331+közművelődés!K331+gyermekjólét!K331+családtámogatás!K331+családseg.!K331+civilszerv!K331</f>
        <v>0</v>
      </c>
      <c r="L331" s="77">
        <f>igazgatás!L331+adók!L331+temető!L331+rendezvények!L331+'téli közf.'!L331+hosszúi.közf.!L331+'út üzemelt.'!L331+közvilágítás!L331+zöldterület!L331+'város-község'!L331+könyvtár!L331+közművelődés!L331+gyermekjólét!L331+családtámogatás!L331+családseg.!L331+civilszerv!L331</f>
        <v>0</v>
      </c>
      <c r="M331" s="77">
        <f>igazgatás!M331+adók!M331+temető!M331+rendezvények!M331+'téli közf.'!M331+hosszúi.közf.!M331+'út üzemelt.'!M331+közvilágítás!M331+zöldterület!M331+'város-község'!M331+könyvtár!M331+közművelődés!M331+gyermekjólét!M331+családtámogatás!M331+családseg.!M331+civilszerv!M331</f>
        <v>0</v>
      </c>
      <c r="N331" s="77">
        <f>igazgatás!N331+adók!N331+temető!N331+rendezvények!N331+'téli közf.'!N331+hosszúi.közf.!N331+'út üzemelt.'!N331+közvilágítás!N331+zöldterület!N331+'város-község'!N331+könyvtár!N331+közművelődés!N331+gyermekjólét!N331+családtámogatás!N331+családseg.!N331+civilszerv!N331</f>
        <v>0</v>
      </c>
      <c r="O331" s="153" t="str">
        <f t="shared" si="17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77">
        <f>igazgatás!F332+adók!F332+temető!F332+rendezvények!F332+'téli közf.'!F332+hosszúi.közf.!F332+'út üzemelt.'!F332+közvilágítás!F332+zöldterület!F332+'város-község'!F332+könyvtár!F332+közművelődés!F332+gyermekjólét!F332+családtámogatás!F332+családseg.!F332</f>
        <v>0</v>
      </c>
      <c r="G332" s="77">
        <f>igazgatás!G332+adók!G332+temető!G332+rendezvények!G332+'téli közf.'!G332+hosszúi.közf.!G332+'út üzemelt.'!G332+közvilágítás!G332+zöldterület!G332+'város-község'!G332+könyvtár!G332+közművelődés!G332+gyermekjólét!G332+családtámogatás!G332+családseg.!G332</f>
        <v>0</v>
      </c>
      <c r="H332" s="77">
        <f>igazgatás!H332+adók!H332+temető!H332+rendezvények!H332+'téli közf.'!H332+hosszúi.közf.!H332+'út üzemelt.'!H332+közvilágítás!H332+zöldterület!H332+'város-község'!H332+könyvtár!H332+közművelődés!H332+gyermekjólét!H332+családtámogatás!H332+családseg.!H332</f>
        <v>0</v>
      </c>
      <c r="I332" s="77">
        <f>igazgatás!I332+adók!I332+temető!I332+rendezvények!I332+'téli közf.'!I332+hosszúi.közf.!I332+'út üzemelt.'!I332+közvilágítás!I332+zöldterület!I332+'város-község'!I332+könyvtár!I332+közművelődés!I332+gyermekjólét!I332+családtámogatás!I332+családseg.!I332</f>
        <v>0</v>
      </c>
      <c r="J332" s="153" t="str">
        <f t="shared" si="15"/>
        <v xml:space="preserve"> </v>
      </c>
      <c r="K332" s="77">
        <f>igazgatás!K332+adók!K332+temető!K332+rendezvények!K332+'téli közf.'!K332+hosszúi.közf.!K332+'út üzemelt.'!K332+közvilágítás!K332+zöldterület!K332+'város-község'!K332+könyvtár!K332+közművelődés!K332+gyermekjólét!K332+családtámogatás!K332+családseg.!K332+civilszerv!K332</f>
        <v>0</v>
      </c>
      <c r="L332" s="77">
        <f>igazgatás!L332+adók!L332+temető!L332+rendezvények!L332+'téli közf.'!L332+hosszúi.közf.!L332+'út üzemelt.'!L332+közvilágítás!L332+zöldterület!L332+'város-község'!L332+könyvtár!L332+közművelődés!L332+gyermekjólét!L332+családtámogatás!L332+családseg.!L332+civilszerv!L332</f>
        <v>0</v>
      </c>
      <c r="M332" s="77">
        <f>igazgatás!M332+adók!M332+temető!M332+rendezvények!M332+'téli közf.'!M332+hosszúi.közf.!M332+'út üzemelt.'!M332+közvilágítás!M332+zöldterület!M332+'város-község'!M332+könyvtár!M332+közművelődés!M332+gyermekjólét!M332+családtámogatás!M332+családseg.!M332+civilszerv!M332</f>
        <v>0</v>
      </c>
      <c r="N332" s="77">
        <f>igazgatás!N332+adók!N332+temető!N332+rendezvények!N332+'téli közf.'!N332+hosszúi.közf.!N332+'út üzemelt.'!N332+közvilágítás!N332+zöldterület!N332+'város-község'!N332+könyvtár!N332+közművelődés!N332+gyermekjólét!N332+családtámogatás!N332+családseg.!N332+civilszerv!N332</f>
        <v>0</v>
      </c>
      <c r="O332" s="153" t="str">
        <f t="shared" si="17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77">
        <f>igazgatás!F333+adók!F333+temető!F333+rendezvények!F333+'téli közf.'!F333+hosszúi.közf.!F333+'út üzemelt.'!F333+közvilágítás!F333+zöldterület!F333+'város-község'!F333+könyvtár!F333+közművelődés!F333+gyermekjólét!F333+családtámogatás!F333+családseg.!F333</f>
        <v>0</v>
      </c>
      <c r="G333" s="77">
        <f>igazgatás!G333+adók!G333+temető!G333+rendezvények!G333+'téli közf.'!G333+hosszúi.közf.!G333+'út üzemelt.'!G333+közvilágítás!G333+zöldterület!G333+'város-község'!G333+könyvtár!G333+közművelődés!G333+gyermekjólét!G333+családtámogatás!G333+családseg.!G333</f>
        <v>0</v>
      </c>
      <c r="H333" s="77">
        <f>igazgatás!H333+adók!H333+temető!H333+rendezvények!H333+'téli közf.'!H333+hosszúi.közf.!H333+'út üzemelt.'!H333+közvilágítás!H333+zöldterület!H333+'város-község'!H333+könyvtár!H333+közművelődés!H333+gyermekjólét!H333+családtámogatás!H333+családseg.!H333</f>
        <v>0</v>
      </c>
      <c r="I333" s="77">
        <f>igazgatás!I333+adók!I333+temető!I333+rendezvények!I333+'téli közf.'!I333+hosszúi.közf.!I333+'út üzemelt.'!I333+közvilágítás!I333+zöldterület!I333+'város-község'!I333+könyvtár!I333+közművelődés!I333+gyermekjólét!I333+családtámogatás!I333+családseg.!I333</f>
        <v>0</v>
      </c>
      <c r="J333" s="153" t="str">
        <f t="shared" si="15"/>
        <v xml:space="preserve"> </v>
      </c>
      <c r="K333" s="77">
        <f>igazgatás!K333+adók!K333+temető!K333+rendezvények!K333+'téli közf.'!K333+hosszúi.közf.!K333+'út üzemelt.'!K333+közvilágítás!K333+zöldterület!K333+'város-község'!K333+könyvtár!K333+közművelődés!K333+gyermekjólét!K333+családtámogatás!K333+családseg.!K333+civilszerv!K333</f>
        <v>0</v>
      </c>
      <c r="L333" s="77">
        <f>igazgatás!L333+adók!L333+temető!L333+rendezvények!L333+'téli közf.'!L333+hosszúi.közf.!L333+'út üzemelt.'!L333+közvilágítás!L333+zöldterület!L333+'város-község'!L333+könyvtár!L333+közművelődés!L333+gyermekjólét!L333+családtámogatás!L333+családseg.!L333+civilszerv!L333</f>
        <v>0</v>
      </c>
      <c r="M333" s="77">
        <f>igazgatás!M333+adók!M333+temető!M333+rendezvények!M333+'téli közf.'!M333+hosszúi.közf.!M333+'út üzemelt.'!M333+közvilágítás!M333+zöldterület!M333+'város-község'!M333+könyvtár!M333+közművelődés!M333+gyermekjólét!M333+családtámogatás!M333+családseg.!M333+civilszerv!M333</f>
        <v>0</v>
      </c>
      <c r="N333" s="77">
        <f>igazgatás!N333+adók!N333+temető!N333+rendezvények!N333+'téli közf.'!N333+hosszúi.közf.!N333+'út üzemelt.'!N333+közvilágítás!N333+zöldterület!N333+'város-község'!N333+könyvtár!N333+közművelődés!N333+gyermekjólét!N333+családtámogatás!N333+családseg.!N333+civilszerv!N333</f>
        <v>0</v>
      </c>
      <c r="O333" s="153" t="str">
        <f t="shared" si="17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77">
        <f>igazgatás!F334+adók!F334+temető!F334+rendezvények!F334+'téli közf.'!F334+hosszúi.közf.!F334+'út üzemelt.'!F334+közvilágítás!F334+zöldterület!F334+'város-község'!F334+könyvtár!F334+közművelődés!F334+gyermekjólét!F334+családtámogatás!F334+családseg.!F334</f>
        <v>0</v>
      </c>
      <c r="G334" s="77">
        <f>igazgatás!G334+adók!G334+temető!G334+rendezvények!G334+'téli közf.'!G334+hosszúi.közf.!G334+'út üzemelt.'!G334+közvilágítás!G334+zöldterület!G334+'város-község'!G334+könyvtár!G334+közművelődés!G334+gyermekjólét!G334+családtámogatás!G334+családseg.!G334</f>
        <v>0</v>
      </c>
      <c r="H334" s="77">
        <f>igazgatás!H334+adók!H334+temető!H334+rendezvények!H334+'téli közf.'!H334+hosszúi.közf.!H334+'út üzemelt.'!H334+közvilágítás!H334+zöldterület!H334+'város-község'!H334+könyvtár!H334+közművelődés!H334+gyermekjólét!H334+családtámogatás!H334+családseg.!H334</f>
        <v>0</v>
      </c>
      <c r="I334" s="77">
        <f>igazgatás!I334+adók!I334+temető!I334+rendezvények!I334+'téli közf.'!I334+hosszúi.közf.!I334+'út üzemelt.'!I334+közvilágítás!I334+zöldterület!I334+'város-község'!I334+könyvtár!I334+közművelődés!I334+gyermekjólét!I334+családtámogatás!I334+családseg.!I334</f>
        <v>0</v>
      </c>
      <c r="J334" s="153" t="str">
        <f t="shared" si="15"/>
        <v xml:space="preserve"> </v>
      </c>
      <c r="K334" s="77">
        <f>igazgatás!K334+adók!K334+temető!K334+rendezvények!K334+'téli közf.'!K334+hosszúi.közf.!K334+'út üzemelt.'!K334+közvilágítás!K334+zöldterület!K334+'város-község'!K334+könyvtár!K334+közművelődés!K334+gyermekjólét!K334+családtámogatás!K334+családseg.!K334+civilszerv!K334</f>
        <v>0</v>
      </c>
      <c r="L334" s="77">
        <f>igazgatás!L334+adók!L334+temető!L334+rendezvények!L334+'téli közf.'!L334+hosszúi.közf.!L334+'út üzemelt.'!L334+közvilágítás!L334+zöldterület!L334+'város-község'!L334+könyvtár!L334+közművelődés!L334+gyermekjólét!L334+családtámogatás!L334+családseg.!L334+civilszerv!L334</f>
        <v>0</v>
      </c>
      <c r="M334" s="77">
        <f>igazgatás!M334+adók!M334+temető!M334+rendezvények!M334+'téli közf.'!M334+hosszúi.közf.!M334+'út üzemelt.'!M334+közvilágítás!M334+zöldterület!M334+'város-község'!M334+könyvtár!M334+közművelődés!M334+gyermekjólét!M334+családtámogatás!M334+családseg.!M334+civilszerv!M334</f>
        <v>0</v>
      </c>
      <c r="N334" s="77">
        <f>igazgatás!N334+adók!N334+temető!N334+rendezvények!N334+'téli közf.'!N334+hosszúi.közf.!N334+'út üzemelt.'!N334+közvilágítás!N334+zöldterület!N334+'város-község'!N334+könyvtár!N334+közművelődés!N334+gyermekjólét!N334+családtámogatás!N334+családseg.!N334+civilszerv!N334</f>
        <v>0</v>
      </c>
      <c r="O334" s="153" t="str">
        <f t="shared" si="17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77">
        <f>igazgatás!F335+adók!F335+temető!F335+rendezvények!F335+'téli közf.'!F335+hosszúi.közf.!F335+'út üzemelt.'!F335+közvilágítás!F335+zöldterület!F335+'város-község'!F335+könyvtár!F335+közművelődés!F335+gyermekjólét!F335+családtámogatás!F335+családseg.!F335</f>
        <v>0</v>
      </c>
      <c r="G335" s="77">
        <f>igazgatás!G335+adók!G335+temető!G335+rendezvények!G335+'téli közf.'!G335+hosszúi.közf.!G335+'út üzemelt.'!G335+közvilágítás!G335+zöldterület!G335+'város-község'!G335+könyvtár!G335+közművelődés!G335+gyermekjólét!G335+családtámogatás!G335+családseg.!G335</f>
        <v>0</v>
      </c>
      <c r="H335" s="77">
        <f>igazgatás!H335+adók!H335+temető!H335+rendezvények!H335+'téli közf.'!H335+hosszúi.közf.!H335+'út üzemelt.'!H335+közvilágítás!H335+zöldterület!H335+'város-község'!H335+könyvtár!H335+közművelődés!H335+gyermekjólét!H335+családtámogatás!H335+családseg.!H335</f>
        <v>0</v>
      </c>
      <c r="I335" s="77">
        <f>igazgatás!I335+adók!I335+temető!I335+rendezvények!I335+'téli közf.'!I335+hosszúi.közf.!I335+'út üzemelt.'!I335+közvilágítás!I335+zöldterület!I335+'város-község'!I335+könyvtár!I335+közművelődés!I335+gyermekjólét!I335+családtámogatás!I335+családseg.!I335</f>
        <v>0</v>
      </c>
      <c r="J335" s="153" t="str">
        <f t="shared" si="15"/>
        <v xml:space="preserve"> </v>
      </c>
      <c r="K335" s="77">
        <f>igazgatás!K335+adók!K335+temető!K335+rendezvények!K335+'téli közf.'!K335+hosszúi.közf.!K335+'út üzemelt.'!K335+közvilágítás!K335+zöldterület!K335+'város-község'!K335+könyvtár!K335+közművelődés!K335+gyermekjólét!K335+családtámogatás!K335+családseg.!K335+civilszerv!K335</f>
        <v>35</v>
      </c>
      <c r="L335" s="77">
        <f>igazgatás!L335+adók!L335+temető!L335+rendezvények!L335+'téli közf.'!L335+hosszúi.közf.!L335+'út üzemelt.'!L335+közvilágítás!L335+zöldterület!L335+'város-község'!L335+könyvtár!L335+közművelődés!L335+gyermekjólét!L335+családtámogatás!L335+családseg.!L335+civilszerv!L335</f>
        <v>15</v>
      </c>
      <c r="M335" s="77">
        <f>igazgatás!M335+adók!M335+temető!M335+rendezvények!M335+'téli közf.'!M335+hosszúi.közf.!M335+'út üzemelt.'!M335+közvilágítás!M335+zöldterület!M335+'város-község'!M335+könyvtár!M335+közművelődés!M335+gyermekjólét!M335+családtámogatás!M335+családseg.!M335+civilszerv!M335</f>
        <v>50</v>
      </c>
      <c r="N335" s="77">
        <f>igazgatás!N335+adók!N335+temető!N335+rendezvények!N335+'téli közf.'!N335+hosszúi.közf.!N335+'út üzemelt.'!N335+közvilágítás!N335+zöldterület!N335+'város-község'!N335+könyvtár!N335+közművelődés!N335+gyermekjólét!N335+családtámogatás!N335+családseg.!N335+civilszerv!N335</f>
        <v>44</v>
      </c>
      <c r="O335" s="153">
        <f t="shared" si="17"/>
        <v>0.88</v>
      </c>
    </row>
    <row r="336" spans="1:15" s="91" customFormat="1" ht="25.5" x14ac:dyDescent="0.25">
      <c r="A336" s="207" t="s">
        <v>109</v>
      </c>
      <c r="B336" s="207"/>
      <c r="C336" s="4" t="s">
        <v>612</v>
      </c>
      <c r="D336" s="20" t="s">
        <v>613</v>
      </c>
      <c r="E336" s="27"/>
      <c r="F336" s="78">
        <f>igazgatás!F336+adók!F336+temető!F336+rendezvények!F336+'téli közf.'!F336+hosszúi.közf.!F336+'út üzemelt.'!F336+közvilágítás!F336+zöldterület!F336+'város-község'!F336+könyvtár!F336+közművelődés!F336+gyermekjólét!F336+családtámogatás!F336+családseg.!F336</f>
        <v>1661</v>
      </c>
      <c r="G336" s="78">
        <f>igazgatás!G336+adók!G336+temető!G336+rendezvények!G336+'téli közf.'!G336+hosszúi.közf.!G336+'út üzemelt.'!G336+közvilágítás!G336+zöldterület!G336+'város-község'!G336+könyvtár!G336+közművelődés!G336+gyermekjólét!G336+családtámogatás!G336+családseg.!G336</f>
        <v>-280</v>
      </c>
      <c r="H336" s="78">
        <f>igazgatás!H336+adók!H336+temető!H336+rendezvények!H336+'téli közf.'!H336+hosszúi.közf.!H336+'út üzemelt.'!H336+közvilágítás!H336+zöldterület!H336+'város-község'!H336+könyvtár!H336+közművelődés!H336+gyermekjólét!H336+családtámogatás!H336+családseg.!H336</f>
        <v>1381</v>
      </c>
      <c r="I336" s="78">
        <f>igazgatás!I336+adók!I336+temető!I336+rendezvények!I336+'téli közf.'!I336+hosszúi.közf.!I336+'út üzemelt.'!I336+közvilágítás!I336+zöldterület!I336+'város-község'!I336+könyvtár!I336+közművelődés!I336+gyermekjólét!I336+családtámogatás!I336+családseg.!I336</f>
        <v>1360</v>
      </c>
      <c r="J336" s="170">
        <f t="shared" si="15"/>
        <v>0.98479362780593771</v>
      </c>
      <c r="K336" s="78">
        <f>igazgatás!K336+adók!K336+temető!K336+rendezvények!K336+'téli közf.'!K336+hosszúi.közf.!K336+'út üzemelt.'!K336+közvilágítás!K336+zöldterület!K336+'város-község'!K336+könyvtár!K336+közművelődés!K336+gyermekjólét!K336+családtámogatás!K336+családseg.!K336+civilszerv!K336</f>
        <v>1715</v>
      </c>
      <c r="L336" s="78">
        <f>igazgatás!L336+adók!L336+temető!L336+rendezvények!L336+'téli közf.'!L336+hosszúi.közf.!L336+'út üzemelt.'!L336+közvilágítás!L336+zöldterület!L336+'város-község'!L336+könyvtár!L336+közművelődés!L336+gyermekjólét!L336+családtámogatás!L336+családseg.!L336+civilszerv!L336</f>
        <v>89</v>
      </c>
      <c r="M336" s="78">
        <f>igazgatás!M336+adók!M336+temető!M336+rendezvények!M336+'téli közf.'!M336+hosszúi.közf.!M336+'út üzemelt.'!M336+közvilágítás!M336+zöldterület!M336+'város-község'!M336+könyvtár!M336+közművelődés!M336+gyermekjólét!M336+családtámogatás!M336+családseg.!M336+civilszerv!M336</f>
        <v>1804</v>
      </c>
      <c r="N336" s="78">
        <f>igazgatás!N336+adók!N336+temető!N336+rendezvények!N336+'téli közf.'!N336+hosszúi.közf.!N336+'út üzemelt.'!N336+közvilágítás!N336+zöldterület!N336+'város-község'!N336+könyvtár!N336+közművelődés!N336+gyermekjólét!N336+családtámogatás!N336+családseg.!N336+civilszerv!N336</f>
        <v>844</v>
      </c>
      <c r="O336" s="170">
        <f t="shared" si="17"/>
        <v>0.46784922394678491</v>
      </c>
    </row>
    <row r="337" spans="1:15" s="91" customFormat="1" ht="15.75" x14ac:dyDescent="0.25">
      <c r="A337" s="207" t="s">
        <v>110</v>
      </c>
      <c r="B337" s="207"/>
      <c r="C337" s="4" t="s">
        <v>614</v>
      </c>
      <c r="D337" s="20" t="s">
        <v>615</v>
      </c>
      <c r="E337" s="27"/>
      <c r="F337" s="78">
        <f>igazgatás!F337+adók!F337+temető!F337+rendezvények!F337+'téli közf.'!F337+hosszúi.közf.!F337+'út üzemelt.'!F337+közvilágítás!F337+zöldterület!F337+'város-község'!F337+könyvtár!F337+közművelődés!F337+gyermekjólét!F337+családtámogatás!F337+családseg.!F337</f>
        <v>8650</v>
      </c>
      <c r="G337" s="78">
        <f>igazgatás!G337+adók!G337+temető!G337+rendezvények!G337+'téli közf.'!G337+hosszúi.közf.!G337+'út üzemelt.'!G337+közvilágítás!G337+zöldterület!G337+'város-község'!G337+könyvtár!G337+közművelődés!G337+gyermekjólét!G337+családtámogatás!G337+családseg.!G337</f>
        <v>-146</v>
      </c>
      <c r="H337" s="78">
        <f>igazgatás!H337+adók!H337+temető!H337+rendezvények!H337+'téli közf.'!H337+hosszúi.közf.!H337+'út üzemelt.'!H337+közvilágítás!H337+zöldterület!H337+'város-község'!H337+könyvtár!H337+közművelődés!H337+gyermekjólét!H337+családtámogatás!H337+családseg.!H337</f>
        <v>8504</v>
      </c>
      <c r="I337" s="78">
        <f>igazgatás!I337+adók!I337+temető!I337+rendezvények!I337+'téli közf.'!I337+hosszúi.közf.!I337+'út üzemelt.'!I337+közvilágítás!I337+zöldterület!I337+'város-község'!I337+könyvtár!I337+közművelődés!I337+gyermekjólét!I337+családtámogatás!I337+családseg.!I337</f>
        <v>8555</v>
      </c>
      <c r="J337" s="170">
        <f t="shared" si="15"/>
        <v>1.0059971777986829</v>
      </c>
      <c r="K337" s="78">
        <f>igazgatás!K337+adók!K337+temető!K337+rendezvények!K337+'téli közf.'!K337+hosszúi.közf.!K337+'út üzemelt.'!K337+közvilágítás!K337+zöldterület!K337+'város-község'!K337+könyvtár!K337+közművelődés!K337+gyermekjólét!K337+családtámogatás!K337+családseg.!K337+civilszerv!K337</f>
        <v>8937</v>
      </c>
      <c r="L337" s="78">
        <f>igazgatás!L337+adók!L337+temető!L337+rendezvények!L337+'téli közf.'!L337+hosszúi.közf.!L337+'út üzemelt.'!L337+közvilágítás!L337+zöldterület!L337+'város-község'!L337+könyvtár!L337+közművelődés!L337+gyermekjólét!L337+családtámogatás!L337+családseg.!L337+civilszerv!L337</f>
        <v>775</v>
      </c>
      <c r="M337" s="78">
        <f>igazgatás!M337+adók!M337+temető!M337+rendezvények!M337+'téli közf.'!M337+hosszúi.közf.!M337+'út üzemelt.'!M337+közvilágítás!M337+zöldterület!M337+'város-község'!M337+könyvtár!M337+közművelődés!M337+gyermekjólét!M337+családtámogatás!M337+családseg.!M337+civilszerv!M337</f>
        <v>9712</v>
      </c>
      <c r="N337" s="78">
        <f>igazgatás!N337+adók!N337+temető!N337+rendezvények!N337+'téli közf.'!N337+hosszúi.közf.!N337+'út üzemelt.'!N337+közvilágítás!N337+zöldterület!N337+'város-község'!N337+könyvtár!N337+közművelődés!N337+gyermekjólét!N337+családtámogatás!N337+családseg.!N337+civilszerv!N337</f>
        <v>5568</v>
      </c>
      <c r="O337" s="170">
        <f t="shared" si="17"/>
        <v>0.5733113673805601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77">
        <f>igazgatás!F338+adók!F338+temető!F338+rendezvények!F338+'téli közf.'!F338+hosszúi.közf.!F338+'út üzemelt.'!F338+közvilágítás!F338+zöldterület!F338+'város-község'!F338+könyvtár!F338+közművelődés!F338+gyermekjólét!F338+családtámogatás!F338+családseg.!F338</f>
        <v>0</v>
      </c>
      <c r="G338" s="77">
        <f>igazgatás!G338+adók!G338+temető!G338+rendezvények!G338+'téli közf.'!G338+hosszúi.közf.!G338+'út üzemelt.'!G338+közvilágítás!G338+zöldterület!G338+'város-község'!G338+könyvtár!G338+közművelődés!G338+gyermekjólét!G338+családtámogatás!G338+családseg.!G338</f>
        <v>0</v>
      </c>
      <c r="H338" s="77">
        <f>igazgatás!H338+adók!H338+temető!H338+rendezvények!H338+'téli közf.'!H338+hosszúi.közf.!H338+'út üzemelt.'!H338+közvilágítás!H338+zöldterület!H338+'város-község'!H338+könyvtár!H338+közművelődés!H338+gyermekjólét!H338+családtámogatás!H338+családseg.!H338</f>
        <v>0</v>
      </c>
      <c r="I338" s="77">
        <f>igazgatás!I338+adók!I338+temető!I338+rendezvények!I338+'téli közf.'!I338+hosszúi.közf.!I338+'út üzemelt.'!I338+közvilágítás!I338+zöldterület!I338+'város-község'!I338+könyvtár!I338+közművelődés!I338+gyermekjólét!I338+családtámogatás!I338+családseg.!I338</f>
        <v>0</v>
      </c>
      <c r="J338" s="153" t="str">
        <f t="shared" si="15"/>
        <v xml:space="preserve"> </v>
      </c>
      <c r="K338" s="77">
        <f>igazgatás!K338+adók!K338+temető!K338+rendezvények!K338+'téli közf.'!K338+hosszúi.közf.!K338+'út üzemelt.'!K338+közvilágítás!K338+zöldterület!K338+'város-község'!K338+könyvtár!K338+közművelődés!K338+gyermekjólét!K338+családtámogatás!K338+családseg.!K338+civilszerv!K338</f>
        <v>0</v>
      </c>
      <c r="L338" s="77">
        <f>igazgatás!L338+adók!L338+temető!L338+rendezvények!L338+'téli közf.'!L338+hosszúi.közf.!L338+'út üzemelt.'!L338+közvilágítás!L338+zöldterület!L338+'város-község'!L338+könyvtár!L338+közművelődés!L338+gyermekjólét!L338+családtámogatás!L338+családseg.!L338+civilszerv!L338</f>
        <v>0</v>
      </c>
      <c r="M338" s="77">
        <f>igazgatás!M338+adók!M338+temető!M338+rendezvények!M338+'téli közf.'!M338+hosszúi.közf.!M338+'út üzemelt.'!M338+közvilágítás!M338+zöldterület!M338+'város-község'!M338+könyvtár!M338+közművelődés!M338+gyermekjólét!M338+családtámogatás!M338+családseg.!M338+civilszerv!M338</f>
        <v>0</v>
      </c>
      <c r="N338" s="77">
        <f>igazgatás!N338+adók!N338+temető!N338+rendezvények!N338+'téli közf.'!N338+hosszúi.közf.!N338+'út üzemelt.'!N338+közvilágítás!N338+zöldterület!N338+'város-község'!N338+könyvtár!N338+közművelődés!N338+gyermekjólét!N338+családtámogatás!N338+családseg.!N338+civilszerv!N338</f>
        <v>0</v>
      </c>
      <c r="O338" s="153" t="str">
        <f t="shared" si="17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77">
        <f>igazgatás!F339+adók!F339+temető!F339+rendezvények!F339+'téli közf.'!F339+hosszúi.közf.!F339+'út üzemelt.'!F339+közvilágítás!F339+zöldterület!F339+'város-község'!F339+könyvtár!F339+közművelődés!F339+gyermekjólét!F339+családtámogatás!F339+családseg.!F339</f>
        <v>0</v>
      </c>
      <c r="G339" s="77">
        <f>igazgatás!G339+adók!G339+temető!G339+rendezvények!G339+'téli közf.'!G339+hosszúi.közf.!G339+'út üzemelt.'!G339+közvilágítás!G339+zöldterület!G339+'város-község'!G339+könyvtár!G339+közművelődés!G339+gyermekjólét!G339+családtámogatás!G339+családseg.!G339</f>
        <v>0</v>
      </c>
      <c r="H339" s="77">
        <f>igazgatás!H339+adók!H339+temető!H339+rendezvények!H339+'téli közf.'!H339+hosszúi.közf.!H339+'út üzemelt.'!H339+közvilágítás!H339+zöldterület!H339+'város-község'!H339+könyvtár!H339+közművelődés!H339+gyermekjólét!H339+családtámogatás!H339+családseg.!H339</f>
        <v>0</v>
      </c>
      <c r="I339" s="77">
        <f>igazgatás!I339+adók!I339+temető!I339+rendezvények!I339+'téli közf.'!I339+hosszúi.közf.!I339+'út üzemelt.'!I339+közvilágítás!I339+zöldterület!I339+'város-község'!I339+könyvtár!I339+közművelődés!I339+gyermekjólét!I339+családtámogatás!I339+családseg.!I339</f>
        <v>0</v>
      </c>
      <c r="J339" s="153" t="str">
        <f t="shared" si="15"/>
        <v xml:space="preserve"> </v>
      </c>
      <c r="K339" s="77">
        <f>igazgatás!K339+adók!K339+temető!K339+rendezvények!K339+'téli közf.'!K339+hosszúi.közf.!K339+'út üzemelt.'!K339+közvilágítás!K339+zöldterület!K339+'város-község'!K339+könyvtár!K339+közművelődés!K339+gyermekjólét!K339+családtámogatás!K339+családseg.!K339+civilszerv!K339</f>
        <v>0</v>
      </c>
      <c r="L339" s="77">
        <f>igazgatás!L339+adók!L339+temető!L339+rendezvények!L339+'téli közf.'!L339+hosszúi.közf.!L339+'út üzemelt.'!L339+közvilágítás!L339+zöldterület!L339+'város-község'!L339+könyvtár!L339+közművelődés!L339+gyermekjólét!L339+családtámogatás!L339+családseg.!L339+civilszerv!L339</f>
        <v>0</v>
      </c>
      <c r="M339" s="77">
        <f>igazgatás!M339+adók!M339+temető!M339+rendezvények!M339+'téli közf.'!M339+hosszúi.közf.!M339+'út üzemelt.'!M339+közvilágítás!M339+zöldterület!M339+'város-község'!M339+könyvtár!M339+közművelődés!M339+gyermekjólét!M339+családtámogatás!M339+családseg.!M339+civilszerv!M339</f>
        <v>0</v>
      </c>
      <c r="N339" s="77">
        <f>igazgatás!N339+adók!N339+temető!N339+rendezvények!N339+'téli közf.'!N339+hosszúi.közf.!N339+'út üzemelt.'!N339+közvilágítás!N339+zöldterület!N339+'város-község'!N339+könyvtár!N339+közművelődés!N339+gyermekjólét!N339+családtámogatás!N339+családseg.!N339+civilszerv!N339</f>
        <v>0</v>
      </c>
      <c r="O339" s="153" t="str">
        <f t="shared" si="17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77">
        <f>igazgatás!F340+adók!F340+temető!F340+rendezvények!F340+'téli közf.'!F340+hosszúi.közf.!F340+'út üzemelt.'!F340+közvilágítás!F340+zöldterület!F340+'város-község'!F340+könyvtár!F340+közművelődés!F340+gyermekjólét!F340+családtámogatás!F340+családseg.!F340</f>
        <v>0</v>
      </c>
      <c r="G340" s="77">
        <f>igazgatás!G340+adók!G340+temető!G340+rendezvények!G340+'téli közf.'!G340+hosszúi.közf.!G340+'út üzemelt.'!G340+közvilágítás!G340+zöldterület!G340+'város-község'!G340+könyvtár!G340+közművelődés!G340+gyermekjólét!G340+családtámogatás!G340+családseg.!G340</f>
        <v>0</v>
      </c>
      <c r="H340" s="77">
        <f>igazgatás!H340+adók!H340+temető!H340+rendezvények!H340+'téli közf.'!H340+hosszúi.közf.!H340+'út üzemelt.'!H340+közvilágítás!H340+zöldterület!H340+'város-község'!H340+könyvtár!H340+közművelődés!H340+gyermekjólét!H340+családtámogatás!H340+családseg.!H340</f>
        <v>0</v>
      </c>
      <c r="I340" s="77">
        <f>igazgatás!I340+adók!I340+temető!I340+rendezvények!I340+'téli közf.'!I340+hosszúi.közf.!I340+'út üzemelt.'!I340+közvilágítás!I340+zöldterület!I340+'város-község'!I340+könyvtár!I340+közművelődés!I340+gyermekjólét!I340+családtámogatás!I340+családseg.!I340</f>
        <v>0</v>
      </c>
      <c r="J340" s="153" t="str">
        <f t="shared" si="15"/>
        <v xml:space="preserve"> </v>
      </c>
      <c r="K340" s="77">
        <f>igazgatás!K340+adók!K340+temető!K340+rendezvények!K340+'téli közf.'!K340+hosszúi.közf.!K340+'út üzemelt.'!K340+közvilágítás!K340+zöldterület!K340+'város-község'!K340+könyvtár!K340+közművelődés!K340+gyermekjólét!K340+családtámogatás!K340+családseg.!K340+civilszerv!K340</f>
        <v>0</v>
      </c>
      <c r="L340" s="77">
        <f>igazgatás!L340+adók!L340+temető!L340+rendezvények!L340+'téli közf.'!L340+hosszúi.közf.!L340+'út üzemelt.'!L340+közvilágítás!L340+zöldterület!L340+'város-község'!L340+könyvtár!L340+közművelődés!L340+gyermekjólét!L340+családtámogatás!L340+családseg.!L340+civilszerv!L340</f>
        <v>0</v>
      </c>
      <c r="M340" s="77">
        <f>igazgatás!M340+adók!M340+temető!M340+rendezvények!M340+'téli közf.'!M340+hosszúi.közf.!M340+'út üzemelt.'!M340+közvilágítás!M340+zöldterület!M340+'város-község'!M340+könyvtár!M340+közművelődés!M340+gyermekjólét!M340+családtámogatás!M340+családseg.!M340+civilszerv!M340</f>
        <v>0</v>
      </c>
      <c r="N340" s="77">
        <f>igazgatás!N340+adók!N340+temető!N340+rendezvények!N340+'téli közf.'!N340+hosszúi.közf.!N340+'út üzemelt.'!N340+közvilágítás!N340+zöldterület!N340+'város-község'!N340+könyvtár!N340+közművelődés!N340+gyermekjólét!N340+családtámogatás!N340+családseg.!N340+civilszerv!N340</f>
        <v>0</v>
      </c>
      <c r="O340" s="153" t="str">
        <f t="shared" si="17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77">
        <f>igazgatás!F341+adók!F341+temető!F341+rendezvények!F341+'téli közf.'!F341+hosszúi.közf.!F341+'út üzemelt.'!F341+közvilágítás!F341+zöldterület!F341+'város-község'!F341+könyvtár!F341+közművelődés!F341+gyermekjólét!F341+családtámogatás!F341+családseg.!F341</f>
        <v>0</v>
      </c>
      <c r="G341" s="77">
        <f>igazgatás!G341+adók!G341+temető!G341+rendezvények!G341+'téli közf.'!G341+hosszúi.közf.!G341+'út üzemelt.'!G341+közvilágítás!G341+zöldterület!G341+'város-község'!G341+könyvtár!G341+közművelődés!G341+gyermekjólét!G341+családtámogatás!G341+családseg.!G341</f>
        <v>0</v>
      </c>
      <c r="H341" s="77">
        <f>igazgatás!H341+adók!H341+temető!H341+rendezvények!H341+'téli közf.'!H341+hosszúi.közf.!H341+'út üzemelt.'!H341+közvilágítás!H341+zöldterület!H341+'város-község'!H341+könyvtár!H341+közművelődés!H341+gyermekjólét!H341+családtámogatás!H341+családseg.!H341</f>
        <v>0</v>
      </c>
      <c r="I341" s="77">
        <f>igazgatás!I341+adók!I341+temető!I341+rendezvények!I341+'téli közf.'!I341+hosszúi.közf.!I341+'út üzemelt.'!I341+közvilágítás!I341+zöldterület!I341+'város-község'!I341+könyvtár!I341+közművelődés!I341+gyermekjólét!I341+családtámogatás!I341+családseg.!I341</f>
        <v>0</v>
      </c>
      <c r="J341" s="153" t="str">
        <f t="shared" ref="J341:J404" si="18">IF(H341=0," ",I341/H341)</f>
        <v xml:space="preserve"> </v>
      </c>
      <c r="K341" s="77">
        <f>igazgatás!K341+adók!K341+temető!K341+rendezvények!K341+'téli közf.'!K341+hosszúi.közf.!K341+'út üzemelt.'!K341+közvilágítás!K341+zöldterület!K341+'város-község'!K341+könyvtár!K341+közművelődés!K341+gyermekjólét!K341+családtámogatás!K341+családseg.!K341+civilszerv!K341</f>
        <v>0</v>
      </c>
      <c r="L341" s="77">
        <f>igazgatás!L341+adók!L341+temető!L341+rendezvények!L341+'téli közf.'!L341+hosszúi.közf.!L341+'út üzemelt.'!L341+közvilágítás!L341+zöldterület!L341+'város-község'!L341+könyvtár!L341+közművelődés!L341+gyermekjólét!L341+családtámogatás!L341+családseg.!L341+civilszerv!L341</f>
        <v>0</v>
      </c>
      <c r="M341" s="77">
        <f>igazgatás!M341+adók!M341+temető!M341+rendezvények!M341+'téli közf.'!M341+hosszúi.közf.!M341+'út üzemelt.'!M341+közvilágítás!M341+zöldterület!M341+'város-község'!M341+könyvtár!M341+közművelődés!M341+gyermekjólét!M341+családtámogatás!M341+családseg.!M341+civilszerv!M341</f>
        <v>0</v>
      </c>
      <c r="N341" s="77">
        <f>igazgatás!N341+adók!N341+temető!N341+rendezvények!N341+'téli közf.'!N341+hosszúi.közf.!N341+'út üzemelt.'!N341+közvilágítás!N341+zöldterület!N341+'város-község'!N341+könyvtár!N341+közművelődés!N341+gyermekjólét!N341+családtámogatás!N341+családseg.!N341+civilszerv!N341</f>
        <v>0</v>
      </c>
      <c r="O341" s="153" t="str">
        <f t="shared" si="17"/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77">
        <f>igazgatás!F342+adók!F342+temető!F342+rendezvények!F342+'téli közf.'!F342+hosszúi.közf.!F342+'út üzemelt.'!F342+közvilágítás!F342+zöldterület!F342+'város-község'!F342+könyvtár!F342+közművelődés!F342+gyermekjólét!F342+családtámogatás!F342+családseg.!F342</f>
        <v>0</v>
      </c>
      <c r="G342" s="77">
        <f>igazgatás!G342+adók!G342+temető!G342+rendezvények!G342+'téli közf.'!G342+hosszúi.közf.!G342+'út üzemelt.'!G342+közvilágítás!G342+zöldterület!G342+'város-község'!G342+könyvtár!G342+közművelődés!G342+gyermekjólét!G342+családtámogatás!G342+családseg.!G342</f>
        <v>0</v>
      </c>
      <c r="H342" s="77">
        <f>igazgatás!H342+adók!H342+temető!H342+rendezvények!H342+'téli közf.'!H342+hosszúi.közf.!H342+'út üzemelt.'!H342+közvilágítás!H342+zöldterület!H342+'város-község'!H342+könyvtár!H342+közművelődés!H342+gyermekjólét!H342+családtámogatás!H342+családseg.!H342</f>
        <v>0</v>
      </c>
      <c r="I342" s="77">
        <f>igazgatás!I342+adók!I342+temető!I342+rendezvények!I342+'téli közf.'!I342+hosszúi.közf.!I342+'út üzemelt.'!I342+közvilágítás!I342+zöldterület!I342+'város-község'!I342+könyvtár!I342+közművelődés!I342+gyermekjólét!I342+családtámogatás!I342+családseg.!I342</f>
        <v>0</v>
      </c>
      <c r="J342" s="153" t="str">
        <f t="shared" si="18"/>
        <v xml:space="preserve"> </v>
      </c>
      <c r="K342" s="77">
        <f>igazgatás!K342+adók!K342+temető!K342+rendezvények!K342+'téli közf.'!K342+hosszúi.közf.!K342+'út üzemelt.'!K342+közvilágítás!K342+zöldterület!K342+'város-község'!K342+könyvtár!K342+közművelődés!K342+gyermekjólét!K342+családtámogatás!K342+családseg.!K342+civilszerv!K342</f>
        <v>0</v>
      </c>
      <c r="L342" s="77">
        <f>igazgatás!L342+adók!L342+temető!L342+rendezvények!L342+'téli közf.'!L342+hosszúi.közf.!L342+'út üzemelt.'!L342+közvilágítás!L342+zöldterület!L342+'város-község'!L342+könyvtár!L342+közművelődés!L342+gyermekjólét!L342+családtámogatás!L342+családseg.!L342+civilszerv!L342</f>
        <v>0</v>
      </c>
      <c r="M342" s="77">
        <f>igazgatás!M342+adók!M342+temető!M342+rendezvények!M342+'téli közf.'!M342+hosszúi.közf.!M342+'út üzemelt.'!M342+közvilágítás!M342+zöldterület!M342+'város-község'!M342+könyvtár!M342+közművelődés!M342+gyermekjólét!M342+családtámogatás!M342+családseg.!M342+civilszerv!M342</f>
        <v>0</v>
      </c>
      <c r="N342" s="77">
        <f>igazgatás!N342+adók!N342+temető!N342+rendezvények!N342+'téli közf.'!N342+hosszúi.közf.!N342+'út üzemelt.'!N342+közvilágítás!N342+zöldterület!N342+'város-község'!N342+könyvtár!N342+közművelődés!N342+gyermekjólét!N342+családtámogatás!N342+családseg.!N342+civilszerv!N342</f>
        <v>0</v>
      </c>
      <c r="O342" s="153" t="str">
        <f t="shared" ref="O342:O405" si="19">IF(M342=0," ",N342/M342)</f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77">
        <f>igazgatás!F343+adók!F343+temető!F343+rendezvények!F343+'téli közf.'!F343+hosszúi.közf.!F343+'út üzemelt.'!F343+közvilágítás!F343+zöldterület!F343+'város-község'!F343+könyvtár!F343+közművelődés!F343+gyermekjólét!F343+családtámogatás!F343+családseg.!F343</f>
        <v>0</v>
      </c>
      <c r="G343" s="77">
        <f>igazgatás!G343+adók!G343+temető!G343+rendezvények!G343+'téli közf.'!G343+hosszúi.közf.!G343+'út üzemelt.'!G343+közvilágítás!G343+zöldterület!G343+'város-község'!G343+könyvtár!G343+közművelődés!G343+gyermekjólét!G343+családtámogatás!G343+családseg.!G343</f>
        <v>0</v>
      </c>
      <c r="H343" s="77">
        <f>igazgatás!H343+adók!H343+temető!H343+rendezvények!H343+'téli közf.'!H343+hosszúi.közf.!H343+'út üzemelt.'!H343+közvilágítás!H343+zöldterület!H343+'város-község'!H343+könyvtár!H343+közművelődés!H343+gyermekjólét!H343+családtámogatás!H343+családseg.!H343</f>
        <v>0</v>
      </c>
      <c r="I343" s="77">
        <f>igazgatás!I343+adók!I343+temető!I343+rendezvények!I343+'téli közf.'!I343+hosszúi.közf.!I343+'út üzemelt.'!I343+közvilágítás!I343+zöldterület!I343+'város-község'!I343+könyvtár!I343+közművelődés!I343+gyermekjólét!I343+családtámogatás!I343+családseg.!I343</f>
        <v>0</v>
      </c>
      <c r="J343" s="153" t="str">
        <f t="shared" si="18"/>
        <v xml:space="preserve"> </v>
      </c>
      <c r="K343" s="77">
        <f>igazgatás!K343+adók!K343+temető!K343+rendezvények!K343+'téli közf.'!K343+hosszúi.közf.!K343+'út üzemelt.'!K343+közvilágítás!K343+zöldterület!K343+'város-község'!K343+könyvtár!K343+közművelődés!K343+gyermekjólét!K343+családtámogatás!K343+családseg.!K343+civilszerv!K343</f>
        <v>0</v>
      </c>
      <c r="L343" s="77">
        <f>igazgatás!L343+adók!L343+temető!L343+rendezvények!L343+'téli közf.'!L343+hosszúi.közf.!L343+'út üzemelt.'!L343+közvilágítás!L343+zöldterület!L343+'város-község'!L343+könyvtár!L343+közművelődés!L343+gyermekjólét!L343+családtámogatás!L343+családseg.!L343+civilszerv!L343</f>
        <v>0</v>
      </c>
      <c r="M343" s="77">
        <f>igazgatás!M343+adók!M343+temető!M343+rendezvények!M343+'téli közf.'!M343+hosszúi.közf.!M343+'út üzemelt.'!M343+közvilágítás!M343+zöldterület!M343+'város-község'!M343+könyvtár!M343+közművelődés!M343+gyermekjólét!M343+családtámogatás!M343+családseg.!M343+civilszerv!M343</f>
        <v>0</v>
      </c>
      <c r="N343" s="77">
        <f>igazgatás!N343+adók!N343+temető!N343+rendezvények!N343+'téli közf.'!N343+hosszúi.közf.!N343+'út üzemelt.'!N343+közvilágítás!N343+zöldterület!N343+'város-község'!N343+könyvtár!N343+közművelődés!N343+gyermekjólét!N343+családtámogatás!N343+családseg.!N343+civilszerv!N343</f>
        <v>0</v>
      </c>
      <c r="O343" s="153" t="str">
        <f t="shared" si="19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77">
        <f>igazgatás!F344+adók!F344+temető!F344+rendezvények!F344+'téli közf.'!F344+hosszúi.közf.!F344+'út üzemelt.'!F344+közvilágítás!F344+zöldterület!F344+'város-község'!F344+könyvtár!F344+közművelődés!F344+gyermekjólét!F344+családtámogatás!F344+családseg.!F344</f>
        <v>0</v>
      </c>
      <c r="G344" s="77">
        <f>igazgatás!G344+adók!G344+temető!G344+rendezvények!G344+'téli közf.'!G344+hosszúi.közf.!G344+'út üzemelt.'!G344+közvilágítás!G344+zöldterület!G344+'város-község'!G344+könyvtár!G344+közművelődés!G344+gyermekjólét!G344+családtámogatás!G344+családseg.!G344</f>
        <v>0</v>
      </c>
      <c r="H344" s="77">
        <f>igazgatás!H344+adók!H344+temető!H344+rendezvények!H344+'téli közf.'!H344+hosszúi.közf.!H344+'út üzemelt.'!H344+közvilágítás!H344+zöldterület!H344+'város-község'!H344+könyvtár!H344+közművelődés!H344+gyermekjólét!H344+családtámogatás!H344+családseg.!H344</f>
        <v>0</v>
      </c>
      <c r="I344" s="77">
        <f>igazgatás!I344+adók!I344+temető!I344+rendezvények!I344+'téli közf.'!I344+hosszúi.közf.!I344+'út üzemelt.'!I344+közvilágítás!I344+zöldterület!I344+'város-község'!I344+könyvtár!I344+közművelődés!I344+gyermekjólét!I344+családtámogatás!I344+családseg.!I344</f>
        <v>0</v>
      </c>
      <c r="J344" s="153" t="str">
        <f t="shared" si="18"/>
        <v xml:space="preserve"> </v>
      </c>
      <c r="K344" s="77">
        <f>igazgatás!K344+adók!K344+temető!K344+rendezvények!K344+'téli közf.'!K344+hosszúi.közf.!K344+'út üzemelt.'!K344+közvilágítás!K344+zöldterület!K344+'város-község'!K344+könyvtár!K344+közművelődés!K344+gyermekjólét!K344+családtámogatás!K344+családseg.!K344+civilszerv!K344</f>
        <v>0</v>
      </c>
      <c r="L344" s="77">
        <f>igazgatás!L344+adók!L344+temető!L344+rendezvények!L344+'téli közf.'!L344+hosszúi.közf.!L344+'út üzemelt.'!L344+közvilágítás!L344+zöldterület!L344+'város-község'!L344+könyvtár!L344+közművelődés!L344+gyermekjólét!L344+családtámogatás!L344+családseg.!L344+civilszerv!L344</f>
        <v>0</v>
      </c>
      <c r="M344" s="77">
        <f>igazgatás!M344+adók!M344+temető!M344+rendezvények!M344+'téli közf.'!M344+hosszúi.közf.!M344+'út üzemelt.'!M344+közvilágítás!M344+zöldterület!M344+'város-község'!M344+könyvtár!M344+közművelődés!M344+gyermekjólét!M344+családtámogatás!M344+családseg.!M344+civilszerv!M344</f>
        <v>0</v>
      </c>
      <c r="N344" s="77">
        <f>igazgatás!N344+adók!N344+temető!N344+rendezvények!N344+'téli közf.'!N344+hosszúi.közf.!N344+'út üzemelt.'!N344+közvilágítás!N344+zöldterület!N344+'város-község'!N344+könyvtár!N344+közművelődés!N344+gyermekjólét!N344+családtámogatás!N344+családseg.!N344+civilszerv!N344</f>
        <v>0</v>
      </c>
      <c r="O344" s="153" t="str">
        <f t="shared" si="19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77">
        <f>igazgatás!F345+adók!F345+temető!F345+rendezvények!F345+'téli közf.'!F345+hosszúi.közf.!F345+'út üzemelt.'!F345+közvilágítás!F345+zöldterület!F345+'város-község'!F345+könyvtár!F345+közművelődés!F345+gyermekjólét!F345+családtámogatás!F345+családseg.!F345</f>
        <v>0</v>
      </c>
      <c r="G345" s="77">
        <f>igazgatás!G345+adók!G345+temető!G345+rendezvények!G345+'téli közf.'!G345+hosszúi.közf.!G345+'út üzemelt.'!G345+közvilágítás!G345+zöldterület!G345+'város-község'!G345+könyvtár!G345+közművelődés!G345+gyermekjólét!G345+családtámogatás!G345+családseg.!G345</f>
        <v>0</v>
      </c>
      <c r="H345" s="77">
        <f>igazgatás!H345+adók!H345+temető!H345+rendezvények!H345+'téli közf.'!H345+hosszúi.közf.!H345+'út üzemelt.'!H345+közvilágítás!H345+zöldterület!H345+'város-község'!H345+könyvtár!H345+közművelődés!H345+gyermekjólét!H345+családtámogatás!H345+családseg.!H345</f>
        <v>0</v>
      </c>
      <c r="I345" s="77">
        <f>igazgatás!I345+adók!I345+temető!I345+rendezvények!I345+'téli közf.'!I345+hosszúi.közf.!I345+'út üzemelt.'!I345+közvilágítás!I345+zöldterület!I345+'város-község'!I345+könyvtár!I345+közművelődés!I345+gyermekjólét!I345+családtámogatás!I345+családseg.!I345</f>
        <v>0</v>
      </c>
      <c r="J345" s="153" t="str">
        <f t="shared" si="18"/>
        <v xml:space="preserve"> </v>
      </c>
      <c r="K345" s="77">
        <f>igazgatás!K345+adók!K345+temető!K345+rendezvények!K345+'téli közf.'!K345+hosszúi.közf.!K345+'út üzemelt.'!K345+közvilágítás!K345+zöldterület!K345+'város-község'!K345+könyvtár!K345+közművelődés!K345+gyermekjólét!K345+családtámogatás!K345+családseg.!K345+civilszerv!K345</f>
        <v>0</v>
      </c>
      <c r="L345" s="77">
        <f>igazgatás!L345+adók!L345+temető!L345+rendezvények!L345+'téli közf.'!L345+hosszúi.közf.!L345+'út üzemelt.'!L345+közvilágítás!L345+zöldterület!L345+'város-község'!L345+könyvtár!L345+közművelődés!L345+gyermekjólét!L345+családtámogatás!L345+családseg.!L345+civilszerv!L345</f>
        <v>0</v>
      </c>
      <c r="M345" s="77">
        <f>igazgatás!M345+adók!M345+temető!M345+rendezvények!M345+'téli közf.'!M345+hosszúi.közf.!M345+'út üzemelt.'!M345+közvilágítás!M345+zöldterület!M345+'város-község'!M345+könyvtár!M345+közművelődés!M345+gyermekjólét!M345+családtámogatás!M345+családseg.!M345+civilszerv!M345</f>
        <v>0</v>
      </c>
      <c r="N345" s="77">
        <f>igazgatás!N345+adók!N345+temető!N345+rendezvények!N345+'téli közf.'!N345+hosszúi.közf.!N345+'út üzemelt.'!N345+közvilágítás!N345+zöldterület!N345+'város-község'!N345+könyvtár!N345+közművelődés!N345+gyermekjólét!N345+családtámogatás!N345+családseg.!N345+civilszerv!N345</f>
        <v>0</v>
      </c>
      <c r="O345" s="153" t="str">
        <f t="shared" si="19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77">
        <f>igazgatás!F346+adók!F346+temető!F346+rendezvények!F346+'téli közf.'!F346+hosszúi.közf.!F346+'út üzemelt.'!F346+közvilágítás!F346+zöldterület!F346+'város-község'!F346+könyvtár!F346+közművelődés!F346+gyermekjólét!F346+családtámogatás!F346+családseg.!F346</f>
        <v>0</v>
      </c>
      <c r="G346" s="77">
        <f>igazgatás!G346+adók!G346+temető!G346+rendezvények!G346+'téli közf.'!G346+hosszúi.közf.!G346+'út üzemelt.'!G346+közvilágítás!G346+zöldterület!G346+'város-község'!G346+könyvtár!G346+közművelődés!G346+gyermekjólét!G346+családtámogatás!G346+családseg.!G346</f>
        <v>0</v>
      </c>
      <c r="H346" s="77">
        <f>igazgatás!H346+adók!H346+temető!H346+rendezvények!H346+'téli közf.'!H346+hosszúi.közf.!H346+'út üzemelt.'!H346+közvilágítás!H346+zöldterület!H346+'város-község'!H346+könyvtár!H346+közművelődés!H346+gyermekjólét!H346+családtámogatás!H346+családseg.!H346</f>
        <v>0</v>
      </c>
      <c r="I346" s="77">
        <f>igazgatás!I346+adók!I346+temető!I346+rendezvények!I346+'téli közf.'!I346+hosszúi.közf.!I346+'út üzemelt.'!I346+közvilágítás!I346+zöldterület!I346+'város-község'!I346+könyvtár!I346+közművelődés!I346+gyermekjólét!I346+családtámogatás!I346+családseg.!I346</f>
        <v>0</v>
      </c>
      <c r="J346" s="153" t="str">
        <f t="shared" si="18"/>
        <v xml:space="preserve"> </v>
      </c>
      <c r="K346" s="77">
        <f>igazgatás!K346+adók!K346+temető!K346+rendezvények!K346+'téli közf.'!K346+hosszúi.közf.!K346+'út üzemelt.'!K346+közvilágítás!K346+zöldterület!K346+'város-község'!K346+könyvtár!K346+közművelődés!K346+gyermekjólét!K346+családtámogatás!K346+családseg.!K346+civilszerv!K346</f>
        <v>0</v>
      </c>
      <c r="L346" s="77">
        <f>igazgatás!L346+adók!L346+temető!L346+rendezvények!L346+'téli közf.'!L346+hosszúi.közf.!L346+'út üzemelt.'!L346+közvilágítás!L346+zöldterület!L346+'város-község'!L346+könyvtár!L346+közművelődés!L346+gyermekjólét!L346+családtámogatás!L346+családseg.!L346+civilszerv!L346</f>
        <v>0</v>
      </c>
      <c r="M346" s="77">
        <f>igazgatás!M346+adók!M346+temető!M346+rendezvények!M346+'téli közf.'!M346+hosszúi.közf.!M346+'út üzemelt.'!M346+közvilágítás!M346+zöldterület!M346+'város-község'!M346+könyvtár!M346+közművelődés!M346+gyermekjólét!M346+családtámogatás!M346+családseg.!M346+civilszerv!M346</f>
        <v>0</v>
      </c>
      <c r="N346" s="77">
        <f>igazgatás!N346+adók!N346+temető!N346+rendezvények!N346+'téli közf.'!N346+hosszúi.közf.!N346+'út üzemelt.'!N346+közvilágítás!N346+zöldterület!N346+'város-község'!N346+könyvtár!N346+közművelődés!N346+gyermekjólét!N346+családtámogatás!N346+családseg.!N346+civilszerv!N346</f>
        <v>0</v>
      </c>
      <c r="O346" s="153" t="str">
        <f t="shared" si="19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77">
        <f>igazgatás!F347+adók!F347+temető!F347+rendezvények!F347+'téli közf.'!F347+hosszúi.közf.!F347+'út üzemelt.'!F347+közvilágítás!F347+zöldterület!F347+'város-község'!F347+könyvtár!F347+közművelődés!F347+gyermekjólét!F347+családtámogatás!F347+családseg.!F347</f>
        <v>0</v>
      </c>
      <c r="G347" s="77">
        <f>igazgatás!G347+adók!G347+temető!G347+rendezvények!G347+'téli közf.'!G347+hosszúi.közf.!G347+'út üzemelt.'!G347+közvilágítás!G347+zöldterület!G347+'város-község'!G347+könyvtár!G347+közművelődés!G347+gyermekjólét!G347+családtámogatás!G347+családseg.!G347</f>
        <v>0</v>
      </c>
      <c r="H347" s="77">
        <f>igazgatás!H347+adók!H347+temető!H347+rendezvények!H347+'téli közf.'!H347+hosszúi.közf.!H347+'út üzemelt.'!H347+közvilágítás!H347+zöldterület!H347+'város-község'!H347+könyvtár!H347+közművelődés!H347+gyermekjólét!H347+családtámogatás!H347+családseg.!H347</f>
        <v>0</v>
      </c>
      <c r="I347" s="77">
        <f>igazgatás!I347+adók!I347+temető!I347+rendezvények!I347+'téli közf.'!I347+hosszúi.közf.!I347+'út üzemelt.'!I347+közvilágítás!I347+zöldterület!I347+'város-község'!I347+könyvtár!I347+közművelődés!I347+gyermekjólét!I347+családtámogatás!I347+családseg.!I347</f>
        <v>0</v>
      </c>
      <c r="J347" s="153" t="str">
        <f t="shared" si="18"/>
        <v xml:space="preserve"> </v>
      </c>
      <c r="K347" s="77">
        <f>igazgatás!K347+adók!K347+temető!K347+rendezvények!K347+'téli közf.'!K347+hosszúi.közf.!K347+'út üzemelt.'!K347+közvilágítás!K347+zöldterület!K347+'város-község'!K347+könyvtár!K347+közművelődés!K347+gyermekjólét!K347+családtámogatás!K347+családseg.!K347+civilszerv!K347</f>
        <v>0</v>
      </c>
      <c r="L347" s="77">
        <f>igazgatás!L347+adók!L347+temető!L347+rendezvények!L347+'téli közf.'!L347+hosszúi.közf.!L347+'út üzemelt.'!L347+közvilágítás!L347+zöldterület!L347+'város-község'!L347+könyvtár!L347+közművelődés!L347+gyermekjólét!L347+családtámogatás!L347+családseg.!L347+civilszerv!L347</f>
        <v>0</v>
      </c>
      <c r="M347" s="77">
        <f>igazgatás!M347+adók!M347+temető!M347+rendezvények!M347+'téli közf.'!M347+hosszúi.közf.!M347+'út üzemelt.'!M347+közvilágítás!M347+zöldterület!M347+'város-község'!M347+könyvtár!M347+közművelődés!M347+gyermekjólét!M347+családtámogatás!M347+családseg.!M347+civilszerv!M347</f>
        <v>0</v>
      </c>
      <c r="N347" s="77">
        <f>igazgatás!N347+adók!N347+temető!N347+rendezvények!N347+'téli közf.'!N347+hosszúi.közf.!N347+'út üzemelt.'!N347+közvilágítás!N347+zöldterület!N347+'város-község'!N347+könyvtár!N347+közművelődés!N347+gyermekjólét!N347+családtámogatás!N347+családseg.!N347+civilszerv!N347</f>
        <v>0</v>
      </c>
      <c r="O347" s="153" t="str">
        <f t="shared" si="19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77">
        <f>igazgatás!F348+adók!F348+temető!F348+rendezvények!F348+'téli közf.'!F348+hosszúi.közf.!F348+'út üzemelt.'!F348+közvilágítás!F348+zöldterület!F348+'város-község'!F348+könyvtár!F348+közművelődés!F348+gyermekjólét!F348+családtámogatás!F348+családseg.!F348</f>
        <v>0</v>
      </c>
      <c r="G348" s="77">
        <f>igazgatás!G348+adók!G348+temető!G348+rendezvények!G348+'téli közf.'!G348+hosszúi.közf.!G348+'út üzemelt.'!G348+közvilágítás!G348+zöldterület!G348+'város-község'!G348+könyvtár!G348+közművelődés!G348+gyermekjólét!G348+családtámogatás!G348+családseg.!G348</f>
        <v>0</v>
      </c>
      <c r="H348" s="77">
        <f>igazgatás!H348+adók!H348+temető!H348+rendezvények!H348+'téli közf.'!H348+hosszúi.közf.!H348+'út üzemelt.'!H348+közvilágítás!H348+zöldterület!H348+'város-község'!H348+könyvtár!H348+közművelődés!H348+gyermekjólét!H348+családtámogatás!H348+családseg.!H348</f>
        <v>0</v>
      </c>
      <c r="I348" s="77">
        <f>igazgatás!I348+adók!I348+temető!I348+rendezvények!I348+'téli közf.'!I348+hosszúi.közf.!I348+'út üzemelt.'!I348+közvilágítás!I348+zöldterület!I348+'város-község'!I348+könyvtár!I348+közművelődés!I348+gyermekjólét!I348+családtámogatás!I348+családseg.!I348</f>
        <v>0</v>
      </c>
      <c r="J348" s="153" t="str">
        <f t="shared" si="18"/>
        <v xml:space="preserve"> </v>
      </c>
      <c r="K348" s="77">
        <f>igazgatás!K348+adók!K348+temető!K348+rendezvények!K348+'téli közf.'!K348+hosszúi.közf.!K348+'út üzemelt.'!K348+közvilágítás!K348+zöldterület!K348+'város-község'!K348+könyvtár!K348+közművelődés!K348+gyermekjólét!K348+családtámogatás!K348+családseg.!K348+civilszerv!K348</f>
        <v>0</v>
      </c>
      <c r="L348" s="77">
        <f>igazgatás!L348+adók!L348+temető!L348+rendezvények!L348+'téli közf.'!L348+hosszúi.közf.!L348+'út üzemelt.'!L348+közvilágítás!L348+zöldterület!L348+'város-község'!L348+könyvtár!L348+közművelődés!L348+gyermekjólét!L348+családtámogatás!L348+családseg.!L348+civilszerv!L348</f>
        <v>0</v>
      </c>
      <c r="M348" s="77">
        <f>igazgatás!M348+adók!M348+temető!M348+rendezvények!M348+'téli közf.'!M348+hosszúi.közf.!M348+'út üzemelt.'!M348+közvilágítás!M348+zöldterület!M348+'város-község'!M348+könyvtár!M348+közművelődés!M348+gyermekjólét!M348+családtámogatás!M348+családseg.!M348+civilszerv!M348</f>
        <v>0</v>
      </c>
      <c r="N348" s="77">
        <f>igazgatás!N348+adók!N348+temető!N348+rendezvények!N348+'téli közf.'!N348+hosszúi.közf.!N348+'út üzemelt.'!N348+közvilágítás!N348+zöldterület!N348+'város-község'!N348+könyvtár!N348+közművelődés!N348+gyermekjólét!N348+családtámogatás!N348+családseg.!N348+civilszerv!N348</f>
        <v>0</v>
      </c>
      <c r="O348" s="153" t="str">
        <f t="shared" si="19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77">
        <f>igazgatás!F349+adók!F349+temető!F349+rendezvények!F349+'téli közf.'!F349+hosszúi.közf.!F349+'út üzemelt.'!F349+közvilágítás!F349+zöldterület!F349+'város-község'!F349+könyvtár!F349+közművelődés!F349+gyermekjólét!F349+családtámogatás!F349+családseg.!F349</f>
        <v>0</v>
      </c>
      <c r="G349" s="77">
        <f>igazgatás!G349+adók!G349+temető!G349+rendezvények!G349+'téli közf.'!G349+hosszúi.közf.!G349+'út üzemelt.'!G349+közvilágítás!G349+zöldterület!G349+'város-község'!G349+könyvtár!G349+közművelődés!G349+gyermekjólét!G349+családtámogatás!G349+családseg.!G349</f>
        <v>0</v>
      </c>
      <c r="H349" s="77">
        <f>igazgatás!H349+adók!H349+temető!H349+rendezvények!H349+'téli közf.'!H349+hosszúi.közf.!H349+'út üzemelt.'!H349+közvilágítás!H349+zöldterület!H349+'város-község'!H349+könyvtár!H349+közművelődés!H349+gyermekjólét!H349+családtámogatás!H349+családseg.!H349</f>
        <v>0</v>
      </c>
      <c r="I349" s="77">
        <f>igazgatás!I349+adók!I349+temető!I349+rendezvények!I349+'téli közf.'!I349+hosszúi.közf.!I349+'út üzemelt.'!I349+közvilágítás!I349+zöldterület!I349+'város-község'!I349+könyvtár!I349+közművelődés!I349+gyermekjólét!I349+családtámogatás!I349+családseg.!I349</f>
        <v>0</v>
      </c>
      <c r="J349" s="153" t="str">
        <f t="shared" si="18"/>
        <v xml:space="preserve"> </v>
      </c>
      <c r="K349" s="77">
        <f>igazgatás!K349+adók!K349+temető!K349+rendezvények!K349+'téli közf.'!K349+hosszúi.közf.!K349+'út üzemelt.'!K349+közvilágítás!K349+zöldterület!K349+'város-község'!K349+könyvtár!K349+közművelődés!K349+gyermekjólét!K349+családtámogatás!K349+családseg.!K349+civilszerv!K349</f>
        <v>0</v>
      </c>
      <c r="L349" s="77">
        <f>igazgatás!L349+adók!L349+temető!L349+rendezvények!L349+'téli közf.'!L349+hosszúi.közf.!L349+'út üzemelt.'!L349+közvilágítás!L349+zöldterület!L349+'város-község'!L349+könyvtár!L349+közművelődés!L349+gyermekjólét!L349+családtámogatás!L349+családseg.!L349+civilszerv!L349</f>
        <v>0</v>
      </c>
      <c r="M349" s="77">
        <f>igazgatás!M349+adók!M349+temető!M349+rendezvények!M349+'téli közf.'!M349+hosszúi.közf.!M349+'út üzemelt.'!M349+közvilágítás!M349+zöldterület!M349+'város-község'!M349+könyvtár!M349+közművelődés!M349+gyermekjólét!M349+családtámogatás!M349+családseg.!M349+civilszerv!M349</f>
        <v>0</v>
      </c>
      <c r="N349" s="77">
        <f>igazgatás!N349+adók!N349+temető!N349+rendezvények!N349+'téli közf.'!N349+hosszúi.közf.!N349+'út üzemelt.'!N349+közvilágítás!N349+zöldterület!N349+'város-község'!N349+könyvtár!N349+közművelődés!N349+gyermekjólét!N349+családtámogatás!N349+családseg.!N349+civilszerv!N349</f>
        <v>0</v>
      </c>
      <c r="O349" s="153" t="str">
        <f t="shared" si="19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77">
        <f>igazgatás!F350+adók!F350+temető!F350+rendezvények!F350+'téli közf.'!F350+hosszúi.közf.!F350+'út üzemelt.'!F350+közvilágítás!F350+zöldterület!F350+'város-község'!F350+könyvtár!F350+közművelődés!F350+gyermekjólét!F350+családtámogatás!F350+családseg.!F350</f>
        <v>0</v>
      </c>
      <c r="G350" s="77">
        <f>igazgatás!G350+adók!G350+temető!G350+rendezvények!G350+'téli közf.'!G350+hosszúi.közf.!G350+'út üzemelt.'!G350+közvilágítás!G350+zöldterület!G350+'város-község'!G350+könyvtár!G350+közművelődés!G350+gyermekjólét!G350+családtámogatás!G350+családseg.!G350</f>
        <v>0</v>
      </c>
      <c r="H350" s="77">
        <f>igazgatás!H350+adók!H350+temető!H350+rendezvények!H350+'téli közf.'!H350+hosszúi.közf.!H350+'út üzemelt.'!H350+közvilágítás!H350+zöldterület!H350+'város-község'!H350+könyvtár!H350+közművelődés!H350+gyermekjólét!H350+családtámogatás!H350+családseg.!H350</f>
        <v>0</v>
      </c>
      <c r="I350" s="77">
        <f>igazgatás!I350+adók!I350+temető!I350+rendezvények!I350+'téli közf.'!I350+hosszúi.közf.!I350+'út üzemelt.'!I350+közvilágítás!I350+zöldterület!I350+'város-község'!I350+könyvtár!I350+közművelődés!I350+gyermekjólét!I350+családtámogatás!I350+családseg.!I350</f>
        <v>0</v>
      </c>
      <c r="J350" s="153" t="str">
        <f t="shared" si="18"/>
        <v xml:space="preserve"> </v>
      </c>
      <c r="K350" s="77">
        <f>igazgatás!K350+adók!K350+temető!K350+rendezvények!K350+'téli közf.'!K350+hosszúi.közf.!K350+'út üzemelt.'!K350+közvilágítás!K350+zöldterület!K350+'város-község'!K350+könyvtár!K350+közművelődés!K350+gyermekjólét!K350+családtámogatás!K350+családseg.!K350+civilszerv!K350</f>
        <v>0</v>
      </c>
      <c r="L350" s="77">
        <f>igazgatás!L350+adók!L350+temető!L350+rendezvények!L350+'téli közf.'!L350+hosszúi.közf.!L350+'út üzemelt.'!L350+közvilágítás!L350+zöldterület!L350+'város-község'!L350+könyvtár!L350+közművelődés!L350+gyermekjólét!L350+családtámogatás!L350+családseg.!L350+civilszerv!L350</f>
        <v>0</v>
      </c>
      <c r="M350" s="77">
        <f>igazgatás!M350+adók!M350+temető!M350+rendezvények!M350+'téli közf.'!M350+hosszúi.közf.!M350+'út üzemelt.'!M350+közvilágítás!M350+zöldterület!M350+'város-község'!M350+könyvtár!M350+közművelődés!M350+gyermekjólét!M350+családtámogatás!M350+családseg.!M350+civilszerv!M350</f>
        <v>0</v>
      </c>
      <c r="N350" s="77">
        <f>igazgatás!N350+adók!N350+temető!N350+rendezvények!N350+'téli közf.'!N350+hosszúi.közf.!N350+'út üzemelt.'!N350+közvilágítás!N350+zöldterület!N350+'város-község'!N350+könyvtár!N350+közművelődés!N350+gyermekjólét!N350+családtámogatás!N350+családseg.!N350+civilszerv!N350</f>
        <v>0</v>
      </c>
      <c r="O350" s="153" t="str">
        <f t="shared" si="19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77">
        <f>igazgatás!F351+adók!F351+temető!F351+rendezvények!F351+'téli közf.'!F351+hosszúi.közf.!F351+'út üzemelt.'!F351+közvilágítás!F351+zöldterület!F351+'város-község'!F351+könyvtár!F351+közművelődés!F351+gyermekjólét!F351+családtámogatás!F351+családseg.!F351</f>
        <v>0</v>
      </c>
      <c r="G351" s="77">
        <f>igazgatás!G351+adók!G351+temető!G351+rendezvények!G351+'téli közf.'!G351+hosszúi.közf.!G351+'út üzemelt.'!G351+közvilágítás!G351+zöldterület!G351+'város-község'!G351+könyvtár!G351+közművelődés!G351+gyermekjólét!G351+családtámogatás!G351+családseg.!G351</f>
        <v>0</v>
      </c>
      <c r="H351" s="77">
        <f>igazgatás!H351+adók!H351+temető!H351+rendezvények!H351+'téli közf.'!H351+hosszúi.közf.!H351+'út üzemelt.'!H351+közvilágítás!H351+zöldterület!H351+'város-község'!H351+könyvtár!H351+közművelődés!H351+gyermekjólét!H351+családtámogatás!H351+családseg.!H351</f>
        <v>0</v>
      </c>
      <c r="I351" s="77">
        <f>igazgatás!I351+adók!I351+temető!I351+rendezvények!I351+'téli közf.'!I351+hosszúi.közf.!I351+'út üzemelt.'!I351+közvilágítás!I351+zöldterület!I351+'város-község'!I351+könyvtár!I351+közművelődés!I351+gyermekjólét!I351+családtámogatás!I351+családseg.!I351</f>
        <v>0</v>
      </c>
      <c r="J351" s="153" t="str">
        <f t="shared" si="18"/>
        <v xml:space="preserve"> </v>
      </c>
      <c r="K351" s="77">
        <f>igazgatás!K351+adók!K351+temető!K351+rendezvények!K351+'téli közf.'!K351+hosszúi.közf.!K351+'út üzemelt.'!K351+közvilágítás!K351+zöldterület!K351+'város-község'!K351+könyvtár!K351+közművelődés!K351+gyermekjólét!K351+családtámogatás!K351+családseg.!K351+civilszerv!K351</f>
        <v>0</v>
      </c>
      <c r="L351" s="77">
        <f>igazgatás!L351+adók!L351+temető!L351+rendezvények!L351+'téli közf.'!L351+hosszúi.közf.!L351+'út üzemelt.'!L351+közvilágítás!L351+zöldterület!L351+'város-község'!L351+könyvtár!L351+közművelődés!L351+gyermekjólét!L351+családtámogatás!L351+családseg.!L351+civilszerv!L351</f>
        <v>0</v>
      </c>
      <c r="M351" s="77">
        <f>igazgatás!M351+adók!M351+temető!M351+rendezvények!M351+'téli közf.'!M351+hosszúi.közf.!M351+'út üzemelt.'!M351+közvilágítás!M351+zöldterület!M351+'város-község'!M351+könyvtár!M351+közművelődés!M351+gyermekjólét!M351+családtámogatás!M351+családseg.!M351+civilszerv!M351</f>
        <v>0</v>
      </c>
      <c r="N351" s="77">
        <f>igazgatás!N351+adók!N351+temető!N351+rendezvények!N351+'téli közf.'!N351+hosszúi.közf.!N351+'út üzemelt.'!N351+közvilágítás!N351+zöldterület!N351+'város-község'!N351+könyvtár!N351+közművelődés!N351+gyermekjólét!N351+családtámogatás!N351+családseg.!N351+civilszerv!N351</f>
        <v>0</v>
      </c>
      <c r="O351" s="153" t="str">
        <f t="shared" si="19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77">
        <f>igazgatás!F352+adók!F352+temető!F352+rendezvények!F352+'téli közf.'!F352+hosszúi.közf.!F352+'út üzemelt.'!F352+közvilágítás!F352+zöldterület!F352+'város-község'!F352+könyvtár!F352+közművelődés!F352+gyermekjólét!F352+családtámogatás!F352+családseg.!F352</f>
        <v>0</v>
      </c>
      <c r="G352" s="77">
        <f>igazgatás!G352+adók!G352+temető!G352+rendezvények!G352+'téli közf.'!G352+hosszúi.közf.!G352+'út üzemelt.'!G352+közvilágítás!G352+zöldterület!G352+'város-község'!G352+könyvtár!G352+közművelődés!G352+gyermekjólét!G352+családtámogatás!G352+családseg.!G352</f>
        <v>0</v>
      </c>
      <c r="H352" s="77">
        <f>igazgatás!H352+adók!H352+temető!H352+rendezvények!H352+'téli közf.'!H352+hosszúi.közf.!H352+'út üzemelt.'!H352+közvilágítás!H352+zöldterület!H352+'város-község'!H352+könyvtár!H352+közművelődés!H352+gyermekjólét!H352+családtámogatás!H352+családseg.!H352</f>
        <v>0</v>
      </c>
      <c r="I352" s="77">
        <f>igazgatás!I352+adók!I352+temető!I352+rendezvények!I352+'téli közf.'!I352+hosszúi.közf.!I352+'út üzemelt.'!I352+közvilágítás!I352+zöldterület!I352+'város-község'!I352+könyvtár!I352+közművelődés!I352+gyermekjólét!I352+családtámogatás!I352+családseg.!I352</f>
        <v>0</v>
      </c>
      <c r="J352" s="153" t="str">
        <f t="shared" si="18"/>
        <v xml:space="preserve"> </v>
      </c>
      <c r="K352" s="77">
        <f>igazgatás!K352+adók!K352+temető!K352+rendezvények!K352+'téli közf.'!K352+hosszúi.közf.!K352+'út üzemelt.'!K352+közvilágítás!K352+zöldterület!K352+'város-község'!K352+könyvtár!K352+közművelődés!K352+gyermekjólét!K352+családtámogatás!K352+családseg.!K352+civilszerv!K352</f>
        <v>0</v>
      </c>
      <c r="L352" s="77">
        <f>igazgatás!L352+adók!L352+temető!L352+rendezvények!L352+'téli közf.'!L352+hosszúi.közf.!L352+'út üzemelt.'!L352+közvilágítás!L352+zöldterület!L352+'város-község'!L352+könyvtár!L352+közművelődés!L352+gyermekjólét!L352+családtámogatás!L352+családseg.!L352+civilszerv!L352</f>
        <v>0</v>
      </c>
      <c r="M352" s="77">
        <f>igazgatás!M352+adók!M352+temető!M352+rendezvények!M352+'téli közf.'!M352+hosszúi.közf.!M352+'út üzemelt.'!M352+közvilágítás!M352+zöldterület!M352+'város-község'!M352+könyvtár!M352+közművelődés!M352+gyermekjólét!M352+családtámogatás!M352+családseg.!M352+civilszerv!M352</f>
        <v>0</v>
      </c>
      <c r="N352" s="77">
        <f>igazgatás!N352+adók!N352+temető!N352+rendezvények!N352+'téli közf.'!N352+hosszúi.közf.!N352+'út üzemelt.'!N352+közvilágítás!N352+zöldterület!N352+'város-község'!N352+könyvtár!N352+közművelődés!N352+gyermekjólét!N352+családtámogatás!N352+családseg.!N352+civilszerv!N352</f>
        <v>0</v>
      </c>
      <c r="O352" s="153" t="str">
        <f t="shared" si="19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77">
        <f>igazgatás!F353+adók!F353+temető!F353+rendezvények!F353+'téli közf.'!F353+hosszúi.közf.!F353+'út üzemelt.'!F353+közvilágítás!F353+zöldterület!F353+'város-község'!F353+könyvtár!F353+közművelődés!F353+gyermekjólét!F353+családtámogatás!F353+családseg.!F353</f>
        <v>0</v>
      </c>
      <c r="G353" s="77">
        <f>igazgatás!G353+adók!G353+temető!G353+rendezvények!G353+'téli közf.'!G353+hosszúi.közf.!G353+'út üzemelt.'!G353+közvilágítás!G353+zöldterület!G353+'város-község'!G353+könyvtár!G353+közművelődés!G353+gyermekjólét!G353+családtámogatás!G353+családseg.!G353</f>
        <v>0</v>
      </c>
      <c r="H353" s="77">
        <f>igazgatás!H353+adók!H353+temető!H353+rendezvények!H353+'téli közf.'!H353+hosszúi.közf.!H353+'út üzemelt.'!H353+közvilágítás!H353+zöldterület!H353+'város-község'!H353+könyvtár!H353+közművelődés!H353+gyermekjólét!H353+családtámogatás!H353+családseg.!H353</f>
        <v>0</v>
      </c>
      <c r="I353" s="77">
        <f>igazgatás!I353+adók!I353+temető!I353+rendezvények!I353+'téli közf.'!I353+hosszúi.közf.!I353+'út üzemelt.'!I353+közvilágítás!I353+zöldterület!I353+'város-község'!I353+könyvtár!I353+közművelődés!I353+gyermekjólét!I353+családtámogatás!I353+családseg.!I353</f>
        <v>0</v>
      </c>
      <c r="J353" s="153" t="str">
        <f t="shared" si="18"/>
        <v xml:space="preserve"> </v>
      </c>
      <c r="K353" s="77">
        <f>igazgatás!K353+adók!K353+temető!K353+rendezvények!K353+'téli közf.'!K353+hosszúi.közf.!K353+'út üzemelt.'!K353+közvilágítás!K353+zöldterület!K353+'város-község'!K353+könyvtár!K353+közművelődés!K353+gyermekjólét!K353+családtámogatás!K353+családseg.!K353+civilszerv!K353</f>
        <v>0</v>
      </c>
      <c r="L353" s="77">
        <f>igazgatás!L353+adók!L353+temető!L353+rendezvények!L353+'téli közf.'!L353+hosszúi.közf.!L353+'út üzemelt.'!L353+közvilágítás!L353+zöldterület!L353+'város-község'!L353+könyvtár!L353+közművelődés!L353+gyermekjólét!L353+családtámogatás!L353+családseg.!L353+civilszerv!L353</f>
        <v>0</v>
      </c>
      <c r="M353" s="77">
        <f>igazgatás!M353+adók!M353+temető!M353+rendezvények!M353+'téli közf.'!M353+hosszúi.közf.!M353+'út üzemelt.'!M353+közvilágítás!M353+zöldterület!M353+'város-község'!M353+könyvtár!M353+közművelődés!M353+gyermekjólét!M353+családtámogatás!M353+családseg.!M353+civilszerv!M353</f>
        <v>0</v>
      </c>
      <c r="N353" s="77">
        <f>igazgatás!N353+adók!N353+temető!N353+rendezvények!N353+'téli közf.'!N353+hosszúi.közf.!N353+'út üzemelt.'!N353+közvilágítás!N353+zöldterület!N353+'város-község'!N353+könyvtár!N353+közművelődés!N353+gyermekjólét!N353+családtámogatás!N353+családseg.!N353+civilszerv!N353</f>
        <v>0</v>
      </c>
      <c r="O353" s="153" t="str">
        <f t="shared" si="19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77">
        <f>igazgatás!F354+adók!F354+temető!F354+rendezvények!F354+'téli közf.'!F354+hosszúi.közf.!F354+'út üzemelt.'!F354+közvilágítás!F354+zöldterület!F354+'város-község'!F354+könyvtár!F354+közművelődés!F354+gyermekjólét!F354+családtámogatás!F354+családseg.!F354</f>
        <v>0</v>
      </c>
      <c r="G354" s="77">
        <f>igazgatás!G354+adók!G354+temető!G354+rendezvények!G354+'téli közf.'!G354+hosszúi.közf.!G354+'út üzemelt.'!G354+közvilágítás!G354+zöldterület!G354+'város-község'!G354+könyvtár!G354+közművelődés!G354+gyermekjólét!G354+családtámogatás!G354+családseg.!G354</f>
        <v>0</v>
      </c>
      <c r="H354" s="77">
        <f>igazgatás!H354+adók!H354+temető!H354+rendezvények!H354+'téli közf.'!H354+hosszúi.közf.!H354+'út üzemelt.'!H354+közvilágítás!H354+zöldterület!H354+'város-község'!H354+könyvtár!H354+közművelődés!H354+gyermekjólét!H354+családtámogatás!H354+családseg.!H354</f>
        <v>0</v>
      </c>
      <c r="I354" s="77">
        <f>igazgatás!I354+adók!I354+temető!I354+rendezvények!I354+'téli közf.'!I354+hosszúi.közf.!I354+'út üzemelt.'!I354+közvilágítás!I354+zöldterület!I354+'város-község'!I354+könyvtár!I354+közművelődés!I354+gyermekjólét!I354+családtámogatás!I354+családseg.!I354</f>
        <v>0</v>
      </c>
      <c r="J354" s="153" t="str">
        <f t="shared" si="18"/>
        <v xml:space="preserve"> </v>
      </c>
      <c r="K354" s="77">
        <f>igazgatás!K354+adók!K354+temető!K354+rendezvények!K354+'téli közf.'!K354+hosszúi.közf.!K354+'út üzemelt.'!K354+közvilágítás!K354+zöldterület!K354+'város-község'!K354+könyvtár!K354+közművelődés!K354+gyermekjólét!K354+családtámogatás!K354+családseg.!K354+civilszerv!K354</f>
        <v>0</v>
      </c>
      <c r="L354" s="77">
        <f>igazgatás!L354+adók!L354+temető!L354+rendezvények!L354+'téli közf.'!L354+hosszúi.közf.!L354+'út üzemelt.'!L354+közvilágítás!L354+zöldterület!L354+'város-község'!L354+könyvtár!L354+közművelődés!L354+gyermekjólét!L354+családtámogatás!L354+családseg.!L354+civilszerv!L354</f>
        <v>0</v>
      </c>
      <c r="M354" s="77">
        <f>igazgatás!M354+adók!M354+temető!M354+rendezvények!M354+'téli közf.'!M354+hosszúi.közf.!M354+'út üzemelt.'!M354+közvilágítás!M354+zöldterület!M354+'város-község'!M354+könyvtár!M354+közművelődés!M354+gyermekjólét!M354+családtámogatás!M354+családseg.!M354+civilszerv!M354</f>
        <v>0</v>
      </c>
      <c r="N354" s="77">
        <f>igazgatás!N354+adók!N354+temető!N354+rendezvények!N354+'téli közf.'!N354+hosszúi.közf.!N354+'út üzemelt.'!N354+közvilágítás!N354+zöldterület!N354+'város-község'!N354+könyvtár!N354+közművelődés!N354+gyermekjólét!N354+családtámogatás!N354+családseg.!N354+civilszerv!N354</f>
        <v>0</v>
      </c>
      <c r="O354" s="153" t="str">
        <f t="shared" si="19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77">
        <f>igazgatás!F355+adók!F355+temető!F355+rendezvények!F355+'téli közf.'!F355+hosszúi.közf.!F355+'út üzemelt.'!F355+közvilágítás!F355+zöldterület!F355+'város-község'!F355+könyvtár!F355+közművelődés!F355+gyermekjólét!F355+családtámogatás!F355+családseg.!F355</f>
        <v>0</v>
      </c>
      <c r="G355" s="77">
        <f>igazgatás!G355+adók!G355+temető!G355+rendezvények!G355+'téli közf.'!G355+hosszúi.közf.!G355+'út üzemelt.'!G355+közvilágítás!G355+zöldterület!G355+'város-község'!G355+könyvtár!G355+közművelődés!G355+gyermekjólét!G355+családtámogatás!G355+családseg.!G355</f>
        <v>0</v>
      </c>
      <c r="H355" s="77">
        <f>igazgatás!H355+adók!H355+temető!H355+rendezvények!H355+'téli közf.'!H355+hosszúi.közf.!H355+'út üzemelt.'!H355+közvilágítás!H355+zöldterület!H355+'város-község'!H355+könyvtár!H355+közművelődés!H355+gyermekjólét!H355+családtámogatás!H355+családseg.!H355</f>
        <v>0</v>
      </c>
      <c r="I355" s="77">
        <f>igazgatás!I355+adók!I355+temető!I355+rendezvények!I355+'téli közf.'!I355+hosszúi.közf.!I355+'út üzemelt.'!I355+közvilágítás!I355+zöldterület!I355+'város-község'!I355+könyvtár!I355+közművelődés!I355+gyermekjólét!I355+családtámogatás!I355+családseg.!I355</f>
        <v>0</v>
      </c>
      <c r="J355" s="153" t="str">
        <f t="shared" si="18"/>
        <v xml:space="preserve"> </v>
      </c>
      <c r="K355" s="77">
        <f>igazgatás!K355+adók!K355+temető!K355+rendezvények!K355+'téli közf.'!K355+hosszúi.közf.!K355+'út üzemelt.'!K355+közvilágítás!K355+zöldterület!K355+'város-község'!K355+könyvtár!K355+közművelődés!K355+gyermekjólét!K355+családtámogatás!K355+családseg.!K355+civilszerv!K355</f>
        <v>0</v>
      </c>
      <c r="L355" s="77">
        <f>igazgatás!L355+adók!L355+temető!L355+rendezvények!L355+'téli közf.'!L355+hosszúi.közf.!L355+'út üzemelt.'!L355+közvilágítás!L355+zöldterület!L355+'város-község'!L355+könyvtár!L355+közművelődés!L355+gyermekjólét!L355+családtámogatás!L355+családseg.!L355+civilszerv!L355</f>
        <v>0</v>
      </c>
      <c r="M355" s="77">
        <f>igazgatás!M355+adók!M355+temető!M355+rendezvények!M355+'téli közf.'!M355+hosszúi.közf.!M355+'út üzemelt.'!M355+közvilágítás!M355+zöldterület!M355+'város-község'!M355+könyvtár!M355+közművelődés!M355+gyermekjólét!M355+családtámogatás!M355+családseg.!M355+civilszerv!M355</f>
        <v>0</v>
      </c>
      <c r="N355" s="77">
        <f>igazgatás!N355+adók!N355+temető!N355+rendezvények!N355+'téli közf.'!N355+hosszúi.közf.!N355+'út üzemelt.'!N355+közvilágítás!N355+zöldterület!N355+'város-község'!N355+könyvtár!N355+közművelődés!N355+gyermekjólét!N355+családtámogatás!N355+családseg.!N355+civilszerv!N355</f>
        <v>0</v>
      </c>
      <c r="O355" s="153" t="str">
        <f t="shared" si="19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77">
        <f>igazgatás!F356+adók!F356+temető!F356+rendezvények!F356+'téli közf.'!F356+hosszúi.közf.!F356+'út üzemelt.'!F356+közvilágítás!F356+zöldterület!F356+'város-község'!F356+könyvtár!F356+közművelődés!F356+gyermekjólét!F356+családtámogatás!F356+családseg.!F356</f>
        <v>0</v>
      </c>
      <c r="G356" s="77">
        <f>igazgatás!G356+adók!G356+temető!G356+rendezvények!G356+'téli közf.'!G356+hosszúi.közf.!G356+'út üzemelt.'!G356+közvilágítás!G356+zöldterület!G356+'város-község'!G356+könyvtár!G356+közművelődés!G356+gyermekjólét!G356+családtámogatás!G356+családseg.!G356</f>
        <v>0</v>
      </c>
      <c r="H356" s="77">
        <f>igazgatás!H356+adók!H356+temető!H356+rendezvények!H356+'téli közf.'!H356+hosszúi.közf.!H356+'út üzemelt.'!H356+közvilágítás!H356+zöldterület!H356+'város-község'!H356+könyvtár!H356+közművelődés!H356+gyermekjólét!H356+családtámogatás!H356+családseg.!H356</f>
        <v>0</v>
      </c>
      <c r="I356" s="77">
        <f>igazgatás!I356+adók!I356+temető!I356+rendezvények!I356+'téli közf.'!I356+hosszúi.közf.!I356+'út üzemelt.'!I356+közvilágítás!I356+zöldterület!I356+'város-község'!I356+könyvtár!I356+közművelődés!I356+gyermekjólét!I356+családtámogatás!I356+családseg.!I356</f>
        <v>0</v>
      </c>
      <c r="J356" s="153" t="str">
        <f t="shared" si="18"/>
        <v xml:space="preserve"> </v>
      </c>
      <c r="K356" s="77">
        <f>igazgatás!K356+adók!K356+temető!K356+rendezvények!K356+'téli közf.'!K356+hosszúi.közf.!K356+'út üzemelt.'!K356+közvilágítás!K356+zöldterület!K356+'város-község'!K356+könyvtár!K356+közművelődés!K356+gyermekjólét!K356+családtámogatás!K356+családseg.!K356+civilszerv!K356</f>
        <v>0</v>
      </c>
      <c r="L356" s="77">
        <f>igazgatás!L356+adók!L356+temető!L356+rendezvények!L356+'téli közf.'!L356+hosszúi.közf.!L356+'út üzemelt.'!L356+közvilágítás!L356+zöldterület!L356+'város-község'!L356+könyvtár!L356+közművelődés!L356+gyermekjólét!L356+családtámogatás!L356+családseg.!L356+civilszerv!L356</f>
        <v>0</v>
      </c>
      <c r="M356" s="77">
        <f>igazgatás!M356+adók!M356+temető!M356+rendezvények!M356+'téli közf.'!M356+hosszúi.közf.!M356+'út üzemelt.'!M356+közvilágítás!M356+zöldterület!M356+'város-község'!M356+könyvtár!M356+közművelődés!M356+gyermekjólét!M356+családtámogatás!M356+családseg.!M356+civilszerv!M356</f>
        <v>0</v>
      </c>
      <c r="N356" s="77">
        <f>igazgatás!N356+adók!N356+temető!N356+rendezvények!N356+'téli közf.'!N356+hosszúi.közf.!N356+'út üzemelt.'!N356+közvilágítás!N356+zöldterület!N356+'város-község'!N356+könyvtár!N356+közművelődés!N356+gyermekjólét!N356+családtámogatás!N356+családseg.!N356+civilszerv!N356</f>
        <v>0</v>
      </c>
      <c r="O356" s="153" t="str">
        <f t="shared" si="19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77">
        <f>igazgatás!F357+adók!F357+temető!F357+rendezvények!F357+'téli közf.'!F357+hosszúi.közf.!F357+'út üzemelt.'!F357+közvilágítás!F357+zöldterület!F357+'város-község'!F357+könyvtár!F357+közművelődés!F357+gyermekjólét!F357+családtámogatás!F357+családseg.!F357</f>
        <v>0</v>
      </c>
      <c r="G357" s="77">
        <f>igazgatás!G357+adók!G357+temető!G357+rendezvények!G357+'téli közf.'!G357+hosszúi.közf.!G357+'út üzemelt.'!G357+közvilágítás!G357+zöldterület!G357+'város-község'!G357+könyvtár!G357+közművelődés!G357+gyermekjólét!G357+családtámogatás!G357+családseg.!G357</f>
        <v>0</v>
      </c>
      <c r="H357" s="77">
        <f>igazgatás!H357+adók!H357+temető!H357+rendezvények!H357+'téli közf.'!H357+hosszúi.közf.!H357+'út üzemelt.'!H357+közvilágítás!H357+zöldterület!H357+'város-község'!H357+könyvtár!H357+közművelődés!H357+gyermekjólét!H357+családtámogatás!H357+családseg.!H357</f>
        <v>0</v>
      </c>
      <c r="I357" s="77">
        <f>igazgatás!I357+adók!I357+temető!I357+rendezvények!I357+'téli közf.'!I357+hosszúi.közf.!I357+'út üzemelt.'!I357+közvilágítás!I357+zöldterület!I357+'város-község'!I357+könyvtár!I357+közművelődés!I357+gyermekjólét!I357+családtámogatás!I357+családseg.!I357</f>
        <v>0</v>
      </c>
      <c r="J357" s="153" t="str">
        <f t="shared" si="18"/>
        <v xml:space="preserve"> </v>
      </c>
      <c r="K357" s="77">
        <f>igazgatás!K357+adók!K357+temető!K357+rendezvények!K357+'téli közf.'!K357+hosszúi.közf.!K357+'út üzemelt.'!K357+közvilágítás!K357+zöldterület!K357+'város-község'!K357+könyvtár!K357+közművelődés!K357+gyermekjólét!K357+családtámogatás!K357+családseg.!K357+civilszerv!K357</f>
        <v>0</v>
      </c>
      <c r="L357" s="77">
        <f>igazgatás!L357+adók!L357+temető!L357+rendezvények!L357+'téli közf.'!L357+hosszúi.közf.!L357+'út üzemelt.'!L357+közvilágítás!L357+zöldterület!L357+'város-község'!L357+könyvtár!L357+közművelődés!L357+gyermekjólét!L357+családtámogatás!L357+családseg.!L357+civilszerv!L357</f>
        <v>0</v>
      </c>
      <c r="M357" s="77">
        <f>igazgatás!M357+adók!M357+temető!M357+rendezvények!M357+'téli közf.'!M357+hosszúi.közf.!M357+'út üzemelt.'!M357+közvilágítás!M357+zöldterület!M357+'város-község'!M357+könyvtár!M357+közművelődés!M357+gyermekjólét!M357+családtámogatás!M357+családseg.!M357+civilszerv!M357</f>
        <v>0</v>
      </c>
      <c r="N357" s="77">
        <f>igazgatás!N357+adók!N357+temető!N357+rendezvények!N357+'téli közf.'!N357+hosszúi.közf.!N357+'út üzemelt.'!N357+közvilágítás!N357+zöldterület!N357+'város-község'!N357+könyvtár!N357+közművelődés!N357+gyermekjólét!N357+családtámogatás!N357+családseg.!N357+civilszerv!N357</f>
        <v>0</v>
      </c>
      <c r="O357" s="153" t="str">
        <f t="shared" si="19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77">
        <f>igazgatás!F358+adók!F358+temető!F358+rendezvények!F358+'téli közf.'!F358+hosszúi.közf.!F358+'út üzemelt.'!F358+közvilágítás!F358+zöldterület!F358+'város-község'!F358+könyvtár!F358+közművelődés!F358+gyermekjólét!F358+családtámogatás!F358+családseg.!F358</f>
        <v>0</v>
      </c>
      <c r="G358" s="77">
        <f>igazgatás!G358+adók!G358+temető!G358+rendezvények!G358+'téli közf.'!G358+hosszúi.közf.!G358+'út üzemelt.'!G358+közvilágítás!G358+zöldterület!G358+'város-község'!G358+könyvtár!G358+közművelődés!G358+gyermekjólét!G358+családtámogatás!G358+családseg.!G358</f>
        <v>0</v>
      </c>
      <c r="H358" s="77">
        <f>igazgatás!H358+adók!H358+temető!H358+rendezvények!H358+'téli közf.'!H358+hosszúi.közf.!H358+'út üzemelt.'!H358+közvilágítás!H358+zöldterület!H358+'város-község'!H358+könyvtár!H358+közművelődés!H358+gyermekjólét!H358+családtámogatás!H358+családseg.!H358</f>
        <v>0</v>
      </c>
      <c r="I358" s="77">
        <f>igazgatás!I358+adók!I358+temető!I358+rendezvények!I358+'téli közf.'!I358+hosszúi.közf.!I358+'út üzemelt.'!I358+közvilágítás!I358+zöldterület!I358+'város-község'!I358+könyvtár!I358+közművelődés!I358+gyermekjólét!I358+családtámogatás!I358+családseg.!I358</f>
        <v>0</v>
      </c>
      <c r="J358" s="153" t="str">
        <f t="shared" si="18"/>
        <v xml:space="preserve"> </v>
      </c>
      <c r="K358" s="77">
        <f>igazgatás!K358+adók!K358+temető!K358+rendezvények!K358+'téli közf.'!K358+hosszúi.közf.!K358+'út üzemelt.'!K358+közvilágítás!K358+zöldterület!K358+'város-község'!K358+könyvtár!K358+közművelődés!K358+gyermekjólét!K358+családtámogatás!K358+családseg.!K358+civilszerv!K358</f>
        <v>0</v>
      </c>
      <c r="L358" s="77">
        <f>igazgatás!L358+adók!L358+temető!L358+rendezvények!L358+'téli közf.'!L358+hosszúi.közf.!L358+'út üzemelt.'!L358+közvilágítás!L358+zöldterület!L358+'város-község'!L358+könyvtár!L358+közművelődés!L358+gyermekjólét!L358+családtámogatás!L358+családseg.!L358+civilszerv!L358</f>
        <v>0</v>
      </c>
      <c r="M358" s="77">
        <f>igazgatás!M358+adók!M358+temető!M358+rendezvények!M358+'téli közf.'!M358+hosszúi.közf.!M358+'út üzemelt.'!M358+közvilágítás!M358+zöldterület!M358+'város-község'!M358+könyvtár!M358+közművelődés!M358+gyermekjólét!M358+családtámogatás!M358+családseg.!M358+civilszerv!M358</f>
        <v>0</v>
      </c>
      <c r="N358" s="77">
        <f>igazgatás!N358+adók!N358+temető!N358+rendezvények!N358+'téli közf.'!N358+hosszúi.közf.!N358+'út üzemelt.'!N358+közvilágítás!N358+zöldterület!N358+'város-község'!N358+könyvtár!N358+közművelődés!N358+gyermekjólét!N358+családtámogatás!N358+családseg.!N358+civilszerv!N358</f>
        <v>0</v>
      </c>
      <c r="O358" s="153" t="str">
        <f t="shared" si="19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77">
        <f>igazgatás!F359+adók!F359+temető!F359+rendezvények!F359+'téli közf.'!F359+hosszúi.közf.!F359+'út üzemelt.'!F359+közvilágítás!F359+zöldterület!F359+'város-község'!F359+könyvtár!F359+közművelődés!F359+gyermekjólét!F359+családtámogatás!F359+családseg.!F359</f>
        <v>0</v>
      </c>
      <c r="G359" s="77">
        <f>igazgatás!G359+adók!G359+temető!G359+rendezvények!G359+'téli közf.'!G359+hosszúi.közf.!G359+'út üzemelt.'!G359+közvilágítás!G359+zöldterület!G359+'város-község'!G359+könyvtár!G359+közművelődés!G359+gyermekjólét!G359+családtámogatás!G359+családseg.!G359</f>
        <v>0</v>
      </c>
      <c r="H359" s="77">
        <f>igazgatás!H359+adók!H359+temető!H359+rendezvények!H359+'téli közf.'!H359+hosszúi.közf.!H359+'út üzemelt.'!H359+közvilágítás!H359+zöldterület!H359+'város-község'!H359+könyvtár!H359+közművelődés!H359+gyermekjólét!H359+családtámogatás!H359+családseg.!H359</f>
        <v>0</v>
      </c>
      <c r="I359" s="77">
        <f>igazgatás!I359+adók!I359+temető!I359+rendezvények!I359+'téli közf.'!I359+hosszúi.közf.!I359+'út üzemelt.'!I359+közvilágítás!I359+zöldterület!I359+'város-község'!I359+könyvtár!I359+közművelődés!I359+gyermekjólét!I359+családtámogatás!I359+családseg.!I359</f>
        <v>0</v>
      </c>
      <c r="J359" s="153" t="str">
        <f t="shared" si="18"/>
        <v xml:space="preserve"> </v>
      </c>
      <c r="K359" s="77">
        <f>igazgatás!K359+adók!K359+temető!K359+rendezvények!K359+'téli közf.'!K359+hosszúi.közf.!K359+'út üzemelt.'!K359+közvilágítás!K359+zöldterület!K359+'város-község'!K359+könyvtár!K359+közművelődés!K359+gyermekjólét!K359+családtámogatás!K359+családseg.!K359+civilszerv!K359</f>
        <v>0</v>
      </c>
      <c r="L359" s="77">
        <f>igazgatás!L359+adók!L359+temető!L359+rendezvények!L359+'téli közf.'!L359+hosszúi.közf.!L359+'út üzemelt.'!L359+közvilágítás!L359+zöldterület!L359+'város-község'!L359+könyvtár!L359+közművelődés!L359+gyermekjólét!L359+családtámogatás!L359+családseg.!L359+civilszerv!L359</f>
        <v>0</v>
      </c>
      <c r="M359" s="77">
        <f>igazgatás!M359+adók!M359+temető!M359+rendezvények!M359+'téli közf.'!M359+hosszúi.közf.!M359+'út üzemelt.'!M359+közvilágítás!M359+zöldterület!M359+'város-község'!M359+könyvtár!M359+közművelődés!M359+gyermekjólét!M359+családtámogatás!M359+családseg.!M359+civilszerv!M359</f>
        <v>0</v>
      </c>
      <c r="N359" s="77">
        <f>igazgatás!N359+adók!N359+temető!N359+rendezvények!N359+'téli közf.'!N359+hosszúi.közf.!N359+'út üzemelt.'!N359+közvilágítás!N359+zöldterület!N359+'város-község'!N359+könyvtár!N359+közművelődés!N359+gyermekjólét!N359+családtámogatás!N359+családseg.!N359+civilszerv!N359</f>
        <v>0</v>
      </c>
      <c r="O359" s="153" t="str">
        <f t="shared" si="19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77">
        <f>igazgatás!F360+adók!F360+temető!F360+rendezvények!F360+'téli közf.'!F360+hosszúi.közf.!F360+'út üzemelt.'!F360+közvilágítás!F360+zöldterület!F360+'város-község'!F360+könyvtár!F360+közművelődés!F360+gyermekjólét!F360+családtámogatás!F360+családseg.!F360</f>
        <v>0</v>
      </c>
      <c r="G360" s="77">
        <f>igazgatás!G360+adók!G360+temető!G360+rendezvények!G360+'téli közf.'!G360+hosszúi.közf.!G360+'út üzemelt.'!G360+közvilágítás!G360+zöldterület!G360+'város-község'!G360+könyvtár!G360+közművelődés!G360+gyermekjólét!G360+családtámogatás!G360+családseg.!G360</f>
        <v>0</v>
      </c>
      <c r="H360" s="77">
        <f>igazgatás!H360+adók!H360+temető!H360+rendezvények!H360+'téli közf.'!H360+hosszúi.közf.!H360+'út üzemelt.'!H360+közvilágítás!H360+zöldterület!H360+'város-község'!H360+könyvtár!H360+közművelődés!H360+gyermekjólét!H360+családtámogatás!H360+családseg.!H360</f>
        <v>0</v>
      </c>
      <c r="I360" s="77">
        <f>igazgatás!I360+adók!I360+temető!I360+rendezvények!I360+'téli közf.'!I360+hosszúi.közf.!I360+'út üzemelt.'!I360+közvilágítás!I360+zöldterület!I360+'város-község'!I360+könyvtár!I360+közművelődés!I360+gyermekjólét!I360+családtámogatás!I360+családseg.!I360</f>
        <v>0</v>
      </c>
      <c r="J360" s="153" t="str">
        <f t="shared" si="18"/>
        <v xml:space="preserve"> </v>
      </c>
      <c r="K360" s="77">
        <f>igazgatás!K360+adók!K360+temető!K360+rendezvények!K360+'téli közf.'!K360+hosszúi.közf.!K360+'út üzemelt.'!K360+közvilágítás!K360+zöldterület!K360+'város-község'!K360+könyvtár!K360+közművelődés!K360+gyermekjólét!K360+családtámogatás!K360+családseg.!K360+civilszerv!K360</f>
        <v>0</v>
      </c>
      <c r="L360" s="77">
        <f>igazgatás!L360+adók!L360+temető!L360+rendezvények!L360+'téli közf.'!L360+hosszúi.közf.!L360+'út üzemelt.'!L360+közvilágítás!L360+zöldterület!L360+'város-község'!L360+könyvtár!L360+közművelődés!L360+gyermekjólét!L360+családtámogatás!L360+családseg.!L360+civilszerv!L360</f>
        <v>0</v>
      </c>
      <c r="M360" s="77">
        <f>igazgatás!M360+adók!M360+temető!M360+rendezvények!M360+'téli közf.'!M360+hosszúi.közf.!M360+'út üzemelt.'!M360+közvilágítás!M360+zöldterület!M360+'város-község'!M360+könyvtár!M360+közművelődés!M360+gyermekjólét!M360+családtámogatás!M360+családseg.!M360+civilszerv!M360</f>
        <v>0</v>
      </c>
      <c r="N360" s="77">
        <f>igazgatás!N360+adók!N360+temető!N360+rendezvények!N360+'téli közf.'!N360+hosszúi.közf.!N360+'út üzemelt.'!N360+közvilágítás!N360+zöldterület!N360+'város-község'!N360+könyvtár!N360+közművelődés!N360+gyermekjólét!N360+családtámogatás!N360+családseg.!N360+civilszerv!N360</f>
        <v>0</v>
      </c>
      <c r="O360" s="153" t="str">
        <f t="shared" si="19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77">
        <f>igazgatás!F361+adók!F361+temető!F361+rendezvények!F361+'téli közf.'!F361+hosszúi.közf.!F361+'út üzemelt.'!F361+közvilágítás!F361+zöldterület!F361+'város-község'!F361+könyvtár!F361+közművelődés!F361+gyermekjólét!F361+családtámogatás!F361+családseg.!F361</f>
        <v>0</v>
      </c>
      <c r="G361" s="77">
        <f>igazgatás!G361+adók!G361+temető!G361+rendezvények!G361+'téli közf.'!G361+hosszúi.közf.!G361+'út üzemelt.'!G361+közvilágítás!G361+zöldterület!G361+'város-község'!G361+könyvtár!G361+közművelődés!G361+gyermekjólét!G361+családtámogatás!G361+családseg.!G361</f>
        <v>0</v>
      </c>
      <c r="H361" s="77">
        <f>igazgatás!H361+adók!H361+temető!H361+rendezvények!H361+'téli közf.'!H361+hosszúi.közf.!H361+'út üzemelt.'!H361+közvilágítás!H361+zöldterület!H361+'város-község'!H361+könyvtár!H361+közművelődés!H361+gyermekjólét!H361+családtámogatás!H361+családseg.!H361</f>
        <v>0</v>
      </c>
      <c r="I361" s="77">
        <f>igazgatás!I361+adók!I361+temető!I361+rendezvények!I361+'téli közf.'!I361+hosszúi.közf.!I361+'út üzemelt.'!I361+közvilágítás!I361+zöldterület!I361+'város-község'!I361+könyvtár!I361+közművelődés!I361+gyermekjólét!I361+családtámogatás!I361+családseg.!I361</f>
        <v>0</v>
      </c>
      <c r="J361" s="153" t="str">
        <f t="shared" si="18"/>
        <v xml:space="preserve"> </v>
      </c>
      <c r="K361" s="77">
        <f>igazgatás!K361+adók!K361+temető!K361+rendezvények!K361+'téli közf.'!K361+hosszúi.közf.!K361+'út üzemelt.'!K361+közvilágítás!K361+zöldterület!K361+'város-község'!K361+könyvtár!K361+közművelődés!K361+gyermekjólét!K361+családtámogatás!K361+családseg.!K361+civilszerv!K361</f>
        <v>0</v>
      </c>
      <c r="L361" s="77">
        <f>igazgatás!L361+adók!L361+temető!L361+rendezvények!L361+'téli közf.'!L361+hosszúi.közf.!L361+'út üzemelt.'!L361+közvilágítás!L361+zöldterület!L361+'város-község'!L361+könyvtár!L361+közművelődés!L361+gyermekjólét!L361+családtámogatás!L361+családseg.!L361+civilszerv!L361</f>
        <v>0</v>
      </c>
      <c r="M361" s="77">
        <f>igazgatás!M361+adók!M361+temető!M361+rendezvények!M361+'téli közf.'!M361+hosszúi.közf.!M361+'út üzemelt.'!M361+közvilágítás!M361+zöldterület!M361+'város-község'!M361+könyvtár!M361+közművelődés!M361+gyermekjólét!M361+családtámogatás!M361+családseg.!M361+civilszerv!M361</f>
        <v>0</v>
      </c>
      <c r="N361" s="77">
        <f>igazgatás!N361+adók!N361+temető!N361+rendezvények!N361+'téli közf.'!N361+hosszúi.közf.!N361+'út üzemelt.'!N361+közvilágítás!N361+zöldterület!N361+'város-község'!N361+könyvtár!N361+közművelődés!N361+gyermekjólét!N361+családtámogatás!N361+családseg.!N361+civilszerv!N361</f>
        <v>0</v>
      </c>
      <c r="O361" s="153" t="str">
        <f t="shared" si="19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77">
        <f>igazgatás!F362+adók!F362+temető!F362+rendezvények!F362+'téli közf.'!F362+hosszúi.közf.!F362+'út üzemelt.'!F362+közvilágítás!F362+zöldterület!F362+'város-község'!F362+könyvtár!F362+közművelődés!F362+gyermekjólét!F362+családtámogatás!F362+családseg.!F362</f>
        <v>0</v>
      </c>
      <c r="G362" s="77">
        <f>igazgatás!G362+adók!G362+temető!G362+rendezvények!G362+'téli közf.'!G362+hosszúi.közf.!G362+'út üzemelt.'!G362+közvilágítás!G362+zöldterület!G362+'város-község'!G362+könyvtár!G362+közművelődés!G362+gyermekjólét!G362+családtámogatás!G362+családseg.!G362</f>
        <v>0</v>
      </c>
      <c r="H362" s="77">
        <f>igazgatás!H362+adók!H362+temető!H362+rendezvények!H362+'téli közf.'!H362+hosszúi.közf.!H362+'út üzemelt.'!H362+közvilágítás!H362+zöldterület!H362+'város-község'!H362+könyvtár!H362+közművelődés!H362+gyermekjólét!H362+családtámogatás!H362+családseg.!H362</f>
        <v>0</v>
      </c>
      <c r="I362" s="77">
        <f>igazgatás!I362+adók!I362+temető!I362+rendezvények!I362+'téli közf.'!I362+hosszúi.közf.!I362+'út üzemelt.'!I362+közvilágítás!I362+zöldterület!I362+'város-község'!I362+könyvtár!I362+közművelődés!I362+gyermekjólét!I362+családtámogatás!I362+családseg.!I362</f>
        <v>0</v>
      </c>
      <c r="J362" s="153" t="str">
        <f t="shared" si="18"/>
        <v xml:space="preserve"> </v>
      </c>
      <c r="K362" s="77">
        <f>igazgatás!K362+adók!K362+temető!K362+rendezvények!K362+'téli közf.'!K362+hosszúi.közf.!K362+'út üzemelt.'!K362+közvilágítás!K362+zöldterület!K362+'város-község'!K362+könyvtár!K362+közművelődés!K362+gyermekjólét!K362+családtámogatás!K362+családseg.!K362+civilszerv!K362</f>
        <v>0</v>
      </c>
      <c r="L362" s="77">
        <f>igazgatás!L362+adók!L362+temető!L362+rendezvények!L362+'téli közf.'!L362+hosszúi.közf.!L362+'út üzemelt.'!L362+közvilágítás!L362+zöldterület!L362+'város-község'!L362+könyvtár!L362+közművelődés!L362+gyermekjólét!L362+családtámogatás!L362+családseg.!L362+civilszerv!L362</f>
        <v>0</v>
      </c>
      <c r="M362" s="77">
        <f>igazgatás!M362+adók!M362+temető!M362+rendezvények!M362+'téli közf.'!M362+hosszúi.közf.!M362+'út üzemelt.'!M362+közvilágítás!M362+zöldterület!M362+'város-község'!M362+könyvtár!M362+közművelődés!M362+gyermekjólét!M362+családtámogatás!M362+családseg.!M362+civilszerv!M362</f>
        <v>0</v>
      </c>
      <c r="N362" s="77">
        <f>igazgatás!N362+adók!N362+temető!N362+rendezvények!N362+'téli közf.'!N362+hosszúi.közf.!N362+'út üzemelt.'!N362+közvilágítás!N362+zöldterület!N362+'város-község'!N362+könyvtár!N362+közművelődés!N362+gyermekjólét!N362+családtámogatás!N362+családseg.!N362+civilszerv!N362</f>
        <v>0</v>
      </c>
      <c r="O362" s="153" t="str">
        <f t="shared" si="19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77">
        <f>igazgatás!F363+adók!F363+temető!F363+rendezvények!F363+'téli közf.'!F363+hosszúi.közf.!F363+'út üzemelt.'!F363+közvilágítás!F363+zöldterület!F363+'város-község'!F363+könyvtár!F363+közművelődés!F363+gyermekjólét!F363+családtámogatás!F363+családseg.!F363</f>
        <v>0</v>
      </c>
      <c r="G363" s="77">
        <f>igazgatás!G363+adók!G363+temető!G363+rendezvények!G363+'téli közf.'!G363+hosszúi.közf.!G363+'út üzemelt.'!G363+közvilágítás!G363+zöldterület!G363+'város-község'!G363+könyvtár!G363+közművelődés!G363+gyermekjólét!G363+családtámogatás!G363+családseg.!G363</f>
        <v>0</v>
      </c>
      <c r="H363" s="77">
        <f>igazgatás!H363+adók!H363+temető!H363+rendezvények!H363+'téli közf.'!H363+hosszúi.közf.!H363+'út üzemelt.'!H363+közvilágítás!H363+zöldterület!H363+'város-község'!H363+könyvtár!H363+közművelődés!H363+gyermekjólét!H363+családtámogatás!H363+családseg.!H363</f>
        <v>0</v>
      </c>
      <c r="I363" s="77">
        <f>igazgatás!I363+adók!I363+temető!I363+rendezvények!I363+'téli közf.'!I363+hosszúi.közf.!I363+'út üzemelt.'!I363+közvilágítás!I363+zöldterület!I363+'város-község'!I363+könyvtár!I363+közművelődés!I363+gyermekjólét!I363+családtámogatás!I363+családseg.!I363</f>
        <v>0</v>
      </c>
      <c r="J363" s="153" t="str">
        <f t="shared" si="18"/>
        <v xml:space="preserve"> </v>
      </c>
      <c r="K363" s="77">
        <f>igazgatás!K363+adók!K363+temető!K363+rendezvények!K363+'téli közf.'!K363+hosszúi.közf.!K363+'út üzemelt.'!K363+közvilágítás!K363+zöldterület!K363+'város-község'!K363+könyvtár!K363+közművelődés!K363+gyermekjólét!K363+családtámogatás!K363+családseg.!K363+civilszerv!K363</f>
        <v>0</v>
      </c>
      <c r="L363" s="77">
        <f>igazgatás!L363+adók!L363+temető!L363+rendezvények!L363+'téli közf.'!L363+hosszúi.közf.!L363+'út üzemelt.'!L363+közvilágítás!L363+zöldterület!L363+'város-község'!L363+könyvtár!L363+közművelődés!L363+gyermekjólét!L363+családtámogatás!L363+családseg.!L363+civilszerv!L363</f>
        <v>0</v>
      </c>
      <c r="M363" s="77">
        <f>igazgatás!M363+adók!M363+temető!M363+rendezvények!M363+'téli közf.'!M363+hosszúi.közf.!M363+'út üzemelt.'!M363+közvilágítás!M363+zöldterület!M363+'város-község'!M363+könyvtár!M363+közművelődés!M363+gyermekjólét!M363+családtámogatás!M363+családseg.!M363+civilszerv!M363</f>
        <v>0</v>
      </c>
      <c r="N363" s="77">
        <f>igazgatás!N363+adók!N363+temető!N363+rendezvények!N363+'téli közf.'!N363+hosszúi.közf.!N363+'út üzemelt.'!N363+közvilágítás!N363+zöldterület!N363+'város-község'!N363+könyvtár!N363+közművelődés!N363+gyermekjólét!N363+családtámogatás!N363+családseg.!N363+civilszerv!N363</f>
        <v>0</v>
      </c>
      <c r="O363" s="153" t="str">
        <f t="shared" si="19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77">
        <f>igazgatás!F364+adók!F364+temető!F364+rendezvények!F364+'téli közf.'!F364+hosszúi.közf.!F364+'út üzemelt.'!F364+közvilágítás!F364+zöldterület!F364+'város-község'!F364+könyvtár!F364+közművelődés!F364+gyermekjólét!F364+családtámogatás!F364+családseg.!F364</f>
        <v>0</v>
      </c>
      <c r="G364" s="77">
        <f>igazgatás!G364+adók!G364+temető!G364+rendezvények!G364+'téli közf.'!G364+hosszúi.közf.!G364+'út üzemelt.'!G364+közvilágítás!G364+zöldterület!G364+'város-község'!G364+könyvtár!G364+közművelődés!G364+gyermekjólét!G364+családtámogatás!G364+családseg.!G364</f>
        <v>0</v>
      </c>
      <c r="H364" s="77">
        <f>igazgatás!H364+adók!H364+temető!H364+rendezvények!H364+'téli közf.'!H364+hosszúi.közf.!H364+'út üzemelt.'!H364+közvilágítás!H364+zöldterület!H364+'város-község'!H364+könyvtár!H364+közművelődés!H364+gyermekjólét!H364+családtámogatás!H364+családseg.!H364</f>
        <v>0</v>
      </c>
      <c r="I364" s="77">
        <f>igazgatás!I364+adók!I364+temető!I364+rendezvények!I364+'téli közf.'!I364+hosszúi.közf.!I364+'út üzemelt.'!I364+közvilágítás!I364+zöldterület!I364+'város-község'!I364+könyvtár!I364+közművelődés!I364+gyermekjólét!I364+családtámogatás!I364+családseg.!I364</f>
        <v>0</v>
      </c>
      <c r="J364" s="153" t="str">
        <f t="shared" si="18"/>
        <v xml:space="preserve"> </v>
      </c>
      <c r="K364" s="77">
        <f>igazgatás!K364+adók!K364+temető!K364+rendezvények!K364+'téli közf.'!K364+hosszúi.közf.!K364+'út üzemelt.'!K364+közvilágítás!K364+zöldterület!K364+'város-község'!K364+könyvtár!K364+közművelődés!K364+gyermekjólét!K364+családtámogatás!K364+családseg.!K364+civilszerv!K364</f>
        <v>0</v>
      </c>
      <c r="L364" s="77">
        <f>igazgatás!L364+adók!L364+temető!L364+rendezvények!L364+'téli közf.'!L364+hosszúi.közf.!L364+'út üzemelt.'!L364+közvilágítás!L364+zöldterület!L364+'város-község'!L364+könyvtár!L364+közművelődés!L364+gyermekjólét!L364+családtámogatás!L364+családseg.!L364+civilszerv!L364</f>
        <v>0</v>
      </c>
      <c r="M364" s="77">
        <f>igazgatás!M364+adók!M364+temető!M364+rendezvények!M364+'téli közf.'!M364+hosszúi.közf.!M364+'út üzemelt.'!M364+közvilágítás!M364+zöldterület!M364+'város-község'!M364+könyvtár!M364+közművelődés!M364+gyermekjólét!M364+családtámogatás!M364+családseg.!M364+civilszerv!M364</f>
        <v>0</v>
      </c>
      <c r="N364" s="77">
        <f>igazgatás!N364+adók!N364+temető!N364+rendezvények!N364+'téli közf.'!N364+hosszúi.közf.!N364+'út üzemelt.'!N364+közvilágítás!N364+zöldterület!N364+'város-község'!N364+könyvtár!N364+közművelődés!N364+gyermekjólét!N364+családtámogatás!N364+családseg.!N364+civilszerv!N364</f>
        <v>0</v>
      </c>
      <c r="O364" s="153" t="str">
        <f t="shared" si="19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77">
        <f>igazgatás!F365+adók!F365+temető!F365+rendezvények!F365+'téli közf.'!F365+hosszúi.közf.!F365+'út üzemelt.'!F365+közvilágítás!F365+zöldterület!F365+'város-község'!F365+könyvtár!F365+közművelődés!F365+gyermekjólét!F365+családtámogatás!F365+családseg.!F365</f>
        <v>0</v>
      </c>
      <c r="G365" s="77">
        <f>igazgatás!G365+adók!G365+temető!G365+rendezvények!G365+'téli közf.'!G365+hosszúi.közf.!G365+'út üzemelt.'!G365+közvilágítás!G365+zöldterület!G365+'város-község'!G365+könyvtár!G365+közművelődés!G365+gyermekjólét!G365+családtámogatás!G365+családseg.!G365</f>
        <v>0</v>
      </c>
      <c r="H365" s="77">
        <f>igazgatás!H365+adók!H365+temető!H365+rendezvények!H365+'téli közf.'!H365+hosszúi.közf.!H365+'út üzemelt.'!H365+közvilágítás!H365+zöldterület!H365+'város-község'!H365+könyvtár!H365+közművelődés!H365+gyermekjólét!H365+családtámogatás!H365+családseg.!H365</f>
        <v>0</v>
      </c>
      <c r="I365" s="77">
        <f>igazgatás!I365+adók!I365+temető!I365+rendezvények!I365+'téli közf.'!I365+hosszúi.közf.!I365+'út üzemelt.'!I365+közvilágítás!I365+zöldterület!I365+'város-község'!I365+könyvtár!I365+közművelődés!I365+gyermekjólét!I365+családtámogatás!I365+családseg.!I365</f>
        <v>0</v>
      </c>
      <c r="J365" s="153" t="str">
        <f t="shared" si="18"/>
        <v xml:space="preserve"> </v>
      </c>
      <c r="K365" s="77">
        <f>igazgatás!K365+adók!K365+temető!K365+rendezvények!K365+'téli közf.'!K365+hosszúi.közf.!K365+'út üzemelt.'!K365+közvilágítás!K365+zöldterület!K365+'város-község'!K365+könyvtár!K365+közművelődés!K365+gyermekjólét!K365+családtámogatás!K365+családseg.!K365+civilszerv!K365</f>
        <v>0</v>
      </c>
      <c r="L365" s="77">
        <f>igazgatás!L365+adók!L365+temető!L365+rendezvények!L365+'téli közf.'!L365+hosszúi.közf.!L365+'út üzemelt.'!L365+közvilágítás!L365+zöldterület!L365+'város-község'!L365+könyvtár!L365+közművelődés!L365+gyermekjólét!L365+családtámogatás!L365+családseg.!L365+civilszerv!L365</f>
        <v>0</v>
      </c>
      <c r="M365" s="77">
        <f>igazgatás!M365+adók!M365+temető!M365+rendezvények!M365+'téli közf.'!M365+hosszúi.közf.!M365+'út üzemelt.'!M365+közvilágítás!M365+zöldterület!M365+'város-község'!M365+könyvtár!M365+közművelődés!M365+gyermekjólét!M365+családtámogatás!M365+családseg.!M365+civilszerv!M365</f>
        <v>0</v>
      </c>
      <c r="N365" s="77">
        <f>igazgatás!N365+adók!N365+temető!N365+rendezvények!N365+'téli közf.'!N365+hosszúi.közf.!N365+'út üzemelt.'!N365+közvilágítás!N365+zöldterület!N365+'város-község'!N365+könyvtár!N365+közművelődés!N365+gyermekjólét!N365+családtámogatás!N365+családseg.!N365+civilszerv!N365</f>
        <v>0</v>
      </c>
      <c r="O365" s="153" t="str">
        <f t="shared" si="19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77">
        <f>igazgatás!F366+adók!F366+temető!F366+rendezvények!F366+'téli közf.'!F366+hosszúi.közf.!F366+'út üzemelt.'!F366+közvilágítás!F366+zöldterület!F366+'város-község'!F366+könyvtár!F366+közművelődés!F366+gyermekjólét!F366+családtámogatás!F366+családseg.!F366</f>
        <v>0</v>
      </c>
      <c r="G366" s="77">
        <f>igazgatás!G366+adók!G366+temető!G366+rendezvények!G366+'téli közf.'!G366+hosszúi.közf.!G366+'út üzemelt.'!G366+közvilágítás!G366+zöldterület!G366+'város-község'!G366+könyvtár!G366+közművelődés!G366+gyermekjólét!G366+családtámogatás!G366+családseg.!G366</f>
        <v>0</v>
      </c>
      <c r="H366" s="77">
        <f>igazgatás!H366+adók!H366+temető!H366+rendezvények!H366+'téli közf.'!H366+hosszúi.közf.!H366+'út üzemelt.'!H366+közvilágítás!H366+zöldterület!H366+'város-község'!H366+könyvtár!H366+közművelődés!H366+gyermekjólét!H366+családtámogatás!H366+családseg.!H366</f>
        <v>0</v>
      </c>
      <c r="I366" s="77">
        <f>igazgatás!I366+adók!I366+temető!I366+rendezvények!I366+'téli közf.'!I366+hosszúi.közf.!I366+'út üzemelt.'!I366+közvilágítás!I366+zöldterület!I366+'város-község'!I366+könyvtár!I366+közművelődés!I366+gyermekjólét!I366+családtámogatás!I366+családseg.!I366</f>
        <v>0</v>
      </c>
      <c r="J366" s="153" t="str">
        <f t="shared" si="18"/>
        <v xml:space="preserve"> </v>
      </c>
      <c r="K366" s="77">
        <f>igazgatás!K366+adók!K366+temető!K366+rendezvények!K366+'téli közf.'!K366+hosszúi.közf.!K366+'út üzemelt.'!K366+közvilágítás!K366+zöldterület!K366+'város-község'!K366+könyvtár!K366+közművelődés!K366+gyermekjólét!K366+családtámogatás!K366+családseg.!K366+civilszerv!K366</f>
        <v>0</v>
      </c>
      <c r="L366" s="77">
        <f>igazgatás!L366+adók!L366+temető!L366+rendezvények!L366+'téli közf.'!L366+hosszúi.közf.!L366+'út üzemelt.'!L366+közvilágítás!L366+zöldterület!L366+'város-község'!L366+könyvtár!L366+közművelődés!L366+gyermekjólét!L366+családtámogatás!L366+családseg.!L366+civilszerv!L366</f>
        <v>0</v>
      </c>
      <c r="M366" s="77">
        <f>igazgatás!M366+adók!M366+temető!M366+rendezvények!M366+'téli közf.'!M366+hosszúi.közf.!M366+'út üzemelt.'!M366+közvilágítás!M366+zöldterület!M366+'város-község'!M366+könyvtár!M366+közművelődés!M366+gyermekjólét!M366+családtámogatás!M366+családseg.!M366+civilszerv!M366</f>
        <v>0</v>
      </c>
      <c r="N366" s="77">
        <f>igazgatás!N366+adók!N366+temető!N366+rendezvények!N366+'téli közf.'!N366+hosszúi.közf.!N366+'út üzemelt.'!N366+közvilágítás!N366+zöldterület!N366+'város-község'!N366+könyvtár!N366+közművelődés!N366+gyermekjólét!N366+családtámogatás!N366+családseg.!N366+civilszerv!N366</f>
        <v>0</v>
      </c>
      <c r="O366" s="153" t="str">
        <f t="shared" si="19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77">
        <f>igazgatás!F367+adók!F367+temető!F367+rendezvények!F367+'téli közf.'!F367+hosszúi.közf.!F367+'út üzemelt.'!F367+közvilágítás!F367+zöldterület!F367+'város-község'!F367+könyvtár!F367+közművelődés!F367+gyermekjólét!F367+családtámogatás!F367+családseg.!F367</f>
        <v>0</v>
      </c>
      <c r="G367" s="77">
        <f>igazgatás!G367+adók!G367+temető!G367+rendezvények!G367+'téli közf.'!G367+hosszúi.közf.!G367+'út üzemelt.'!G367+közvilágítás!G367+zöldterület!G367+'város-község'!G367+könyvtár!G367+közművelődés!G367+gyermekjólét!G367+családtámogatás!G367+családseg.!G367</f>
        <v>0</v>
      </c>
      <c r="H367" s="77">
        <f>igazgatás!H367+adók!H367+temető!H367+rendezvények!H367+'téli közf.'!H367+hosszúi.közf.!H367+'út üzemelt.'!H367+közvilágítás!H367+zöldterület!H367+'város-község'!H367+könyvtár!H367+közművelődés!H367+gyermekjólét!H367+családtámogatás!H367+családseg.!H367</f>
        <v>0</v>
      </c>
      <c r="I367" s="77">
        <f>igazgatás!I367+adók!I367+temető!I367+rendezvények!I367+'téli közf.'!I367+hosszúi.közf.!I367+'út üzemelt.'!I367+közvilágítás!I367+zöldterület!I367+'város-község'!I367+könyvtár!I367+közművelődés!I367+gyermekjólét!I367+családtámogatás!I367+családseg.!I367</f>
        <v>0</v>
      </c>
      <c r="J367" s="153" t="str">
        <f t="shared" si="18"/>
        <v xml:space="preserve"> </v>
      </c>
      <c r="K367" s="77">
        <f>igazgatás!K367+adók!K367+temető!K367+rendezvények!K367+'téli közf.'!K367+hosszúi.közf.!K367+'út üzemelt.'!K367+közvilágítás!K367+zöldterület!K367+'város-község'!K367+könyvtár!K367+közművelődés!K367+gyermekjólét!K367+családtámogatás!K367+családseg.!K367+civilszerv!K367</f>
        <v>0</v>
      </c>
      <c r="L367" s="77">
        <f>igazgatás!L367+adók!L367+temető!L367+rendezvények!L367+'téli közf.'!L367+hosszúi.közf.!L367+'út üzemelt.'!L367+közvilágítás!L367+zöldterület!L367+'város-község'!L367+könyvtár!L367+közművelődés!L367+gyermekjólét!L367+családtámogatás!L367+családseg.!L367+civilszerv!L367</f>
        <v>0</v>
      </c>
      <c r="M367" s="77">
        <f>igazgatás!M367+adók!M367+temető!M367+rendezvények!M367+'téli közf.'!M367+hosszúi.közf.!M367+'út üzemelt.'!M367+közvilágítás!M367+zöldterület!M367+'város-község'!M367+könyvtár!M367+közművelődés!M367+gyermekjólét!M367+családtámogatás!M367+családseg.!M367+civilszerv!M367</f>
        <v>0</v>
      </c>
      <c r="N367" s="77">
        <f>igazgatás!N367+adók!N367+temető!N367+rendezvények!N367+'téli közf.'!N367+hosszúi.közf.!N367+'út üzemelt.'!N367+közvilágítás!N367+zöldterület!N367+'város-község'!N367+könyvtár!N367+közművelődés!N367+gyermekjólét!N367+családtámogatás!N367+családseg.!N367+civilszerv!N367</f>
        <v>0</v>
      </c>
      <c r="O367" s="153" t="str">
        <f t="shared" si="19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77">
        <f>igazgatás!F368+adók!F368+temető!F368+rendezvények!F368+'téli közf.'!F368+hosszúi.közf.!F368+'út üzemelt.'!F368+közvilágítás!F368+zöldterület!F368+'város-község'!F368+könyvtár!F368+közművelődés!F368+gyermekjólét!F368+családtámogatás!F368+családseg.!F368</f>
        <v>0</v>
      </c>
      <c r="G368" s="77">
        <f>igazgatás!G368+adók!G368+temető!G368+rendezvények!G368+'téli közf.'!G368+hosszúi.közf.!G368+'út üzemelt.'!G368+közvilágítás!G368+zöldterület!G368+'város-község'!G368+könyvtár!G368+közművelődés!G368+gyermekjólét!G368+családtámogatás!G368+családseg.!G368</f>
        <v>0</v>
      </c>
      <c r="H368" s="77">
        <f>igazgatás!H368+adók!H368+temető!H368+rendezvények!H368+'téli közf.'!H368+hosszúi.közf.!H368+'út üzemelt.'!H368+közvilágítás!H368+zöldterület!H368+'város-község'!H368+könyvtár!H368+közművelődés!H368+gyermekjólét!H368+családtámogatás!H368+családseg.!H368</f>
        <v>0</v>
      </c>
      <c r="I368" s="77">
        <f>igazgatás!I368+adók!I368+temető!I368+rendezvények!I368+'téli közf.'!I368+hosszúi.közf.!I368+'út üzemelt.'!I368+közvilágítás!I368+zöldterület!I368+'város-község'!I368+könyvtár!I368+közművelődés!I368+gyermekjólét!I368+családtámogatás!I368+családseg.!I368</f>
        <v>0</v>
      </c>
      <c r="J368" s="153" t="str">
        <f t="shared" si="18"/>
        <v xml:space="preserve"> </v>
      </c>
      <c r="K368" s="77">
        <f>igazgatás!K368+adók!K368+temető!K368+rendezvények!K368+'téli közf.'!K368+hosszúi.közf.!K368+'út üzemelt.'!K368+közvilágítás!K368+zöldterület!K368+'város-község'!K368+könyvtár!K368+közművelődés!K368+gyermekjólét!K368+családtámogatás!K368+családseg.!K368+civilszerv!K368</f>
        <v>0</v>
      </c>
      <c r="L368" s="77">
        <f>igazgatás!L368+adók!L368+temető!L368+rendezvények!L368+'téli közf.'!L368+hosszúi.közf.!L368+'út üzemelt.'!L368+közvilágítás!L368+zöldterület!L368+'város-község'!L368+könyvtár!L368+közművelődés!L368+gyermekjólét!L368+családtámogatás!L368+családseg.!L368+civilszerv!L368</f>
        <v>0</v>
      </c>
      <c r="M368" s="77">
        <f>igazgatás!M368+adók!M368+temető!M368+rendezvények!M368+'téli közf.'!M368+hosszúi.közf.!M368+'út üzemelt.'!M368+közvilágítás!M368+zöldterület!M368+'város-község'!M368+könyvtár!M368+közművelődés!M368+gyermekjólét!M368+családtámogatás!M368+családseg.!M368+civilszerv!M368</f>
        <v>0</v>
      </c>
      <c r="N368" s="77">
        <f>igazgatás!N368+adók!N368+temető!N368+rendezvények!N368+'téli közf.'!N368+hosszúi.közf.!N368+'út üzemelt.'!N368+közvilágítás!N368+zöldterület!N368+'város-község'!N368+könyvtár!N368+közművelődés!N368+gyermekjólét!N368+családtámogatás!N368+családseg.!N368+civilszerv!N368</f>
        <v>0</v>
      </c>
      <c r="O368" s="153" t="str">
        <f t="shared" si="19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77">
        <f>igazgatás!F369+adók!F369+temető!F369+rendezvények!F369+'téli közf.'!F369+hosszúi.közf.!F369+'út üzemelt.'!F369+közvilágítás!F369+zöldterület!F369+'város-község'!F369+könyvtár!F369+közművelődés!F369+gyermekjólét!F369+családtámogatás!F369+családseg.!F369</f>
        <v>0</v>
      </c>
      <c r="G369" s="77">
        <f>igazgatás!G369+adók!G369+temető!G369+rendezvények!G369+'téli közf.'!G369+hosszúi.közf.!G369+'út üzemelt.'!G369+közvilágítás!G369+zöldterület!G369+'város-község'!G369+könyvtár!G369+közművelődés!G369+gyermekjólét!G369+családtámogatás!G369+családseg.!G369</f>
        <v>0</v>
      </c>
      <c r="H369" s="77">
        <f>igazgatás!H369+adók!H369+temető!H369+rendezvények!H369+'téli közf.'!H369+hosszúi.közf.!H369+'út üzemelt.'!H369+közvilágítás!H369+zöldterület!H369+'város-község'!H369+könyvtár!H369+közművelődés!H369+gyermekjólét!H369+családtámogatás!H369+családseg.!H369</f>
        <v>0</v>
      </c>
      <c r="I369" s="77">
        <f>igazgatás!I369+adók!I369+temető!I369+rendezvények!I369+'téli közf.'!I369+hosszúi.közf.!I369+'út üzemelt.'!I369+közvilágítás!I369+zöldterület!I369+'város-község'!I369+könyvtár!I369+közművelődés!I369+gyermekjólét!I369+családtámogatás!I369+családseg.!I369</f>
        <v>0</v>
      </c>
      <c r="J369" s="153" t="str">
        <f t="shared" si="18"/>
        <v xml:space="preserve"> </v>
      </c>
      <c r="K369" s="77">
        <f>igazgatás!K369+adók!K369+temető!K369+rendezvények!K369+'téli közf.'!K369+hosszúi.közf.!K369+'út üzemelt.'!K369+közvilágítás!K369+zöldterület!K369+'város-község'!K369+könyvtár!K369+közművelődés!K369+gyermekjólét!K369+családtámogatás!K369+családseg.!K369+civilszerv!K369</f>
        <v>0</v>
      </c>
      <c r="L369" s="77">
        <f>igazgatás!L369+adók!L369+temető!L369+rendezvények!L369+'téli közf.'!L369+hosszúi.közf.!L369+'út üzemelt.'!L369+közvilágítás!L369+zöldterület!L369+'város-község'!L369+könyvtár!L369+közművelődés!L369+gyermekjólét!L369+családtámogatás!L369+családseg.!L369+civilszerv!L369</f>
        <v>0</v>
      </c>
      <c r="M369" s="77">
        <f>igazgatás!M369+adók!M369+temető!M369+rendezvények!M369+'téli közf.'!M369+hosszúi.közf.!M369+'út üzemelt.'!M369+közvilágítás!M369+zöldterület!M369+'város-község'!M369+könyvtár!M369+közművelődés!M369+gyermekjólét!M369+családtámogatás!M369+családseg.!M369+civilszerv!M369</f>
        <v>0</v>
      </c>
      <c r="N369" s="77">
        <f>igazgatás!N369+adók!N369+temető!N369+rendezvények!N369+'téli közf.'!N369+hosszúi.közf.!N369+'út üzemelt.'!N369+közvilágítás!N369+zöldterület!N369+'város-község'!N369+könyvtár!N369+közművelődés!N369+gyermekjólét!N369+családtámogatás!N369+családseg.!N369+civilszerv!N369</f>
        <v>0</v>
      </c>
      <c r="O369" s="153" t="str">
        <f t="shared" si="19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77">
        <f>igazgatás!F370+adók!F370+temető!F370+rendezvények!F370+'téli közf.'!F370+hosszúi.közf.!F370+'út üzemelt.'!F370+közvilágítás!F370+zöldterület!F370+'város-község'!F370+könyvtár!F370+közművelődés!F370+gyermekjólét!F370+családtámogatás!F370+családseg.!F370</f>
        <v>0</v>
      </c>
      <c r="G370" s="77">
        <f>igazgatás!G370+adók!G370+temető!G370+rendezvények!G370+'téli közf.'!G370+hosszúi.közf.!G370+'út üzemelt.'!G370+közvilágítás!G370+zöldterület!G370+'város-község'!G370+könyvtár!G370+közművelődés!G370+gyermekjólét!G370+családtámogatás!G370+családseg.!G370</f>
        <v>0</v>
      </c>
      <c r="H370" s="77">
        <f>igazgatás!H370+adók!H370+temető!H370+rendezvények!H370+'téli közf.'!H370+hosszúi.közf.!H370+'út üzemelt.'!H370+közvilágítás!H370+zöldterület!H370+'város-község'!H370+könyvtár!H370+közművelődés!H370+gyermekjólét!H370+családtámogatás!H370+családseg.!H370</f>
        <v>0</v>
      </c>
      <c r="I370" s="77">
        <f>igazgatás!I370+adók!I370+temető!I370+rendezvények!I370+'téli közf.'!I370+hosszúi.közf.!I370+'út üzemelt.'!I370+közvilágítás!I370+zöldterület!I370+'város-község'!I370+könyvtár!I370+közművelődés!I370+gyermekjólét!I370+családtámogatás!I370+családseg.!I370</f>
        <v>0</v>
      </c>
      <c r="J370" s="153" t="str">
        <f t="shared" si="18"/>
        <v xml:space="preserve"> </v>
      </c>
      <c r="K370" s="77">
        <f>igazgatás!K370+adók!K370+temető!K370+rendezvények!K370+'téli közf.'!K370+hosszúi.közf.!K370+'út üzemelt.'!K370+közvilágítás!K370+zöldterület!K370+'város-község'!K370+könyvtár!K370+közművelődés!K370+gyermekjólét!K370+családtámogatás!K370+családseg.!K370+civilszerv!K370</f>
        <v>0</v>
      </c>
      <c r="L370" s="77">
        <f>igazgatás!L370+adók!L370+temető!L370+rendezvények!L370+'téli közf.'!L370+hosszúi.közf.!L370+'út üzemelt.'!L370+közvilágítás!L370+zöldterület!L370+'város-község'!L370+könyvtár!L370+közművelődés!L370+gyermekjólét!L370+családtámogatás!L370+családseg.!L370+civilszerv!L370</f>
        <v>0</v>
      </c>
      <c r="M370" s="77">
        <f>igazgatás!M370+adók!M370+temető!M370+rendezvények!M370+'téli közf.'!M370+hosszúi.közf.!M370+'út üzemelt.'!M370+közvilágítás!M370+zöldterület!M370+'város-község'!M370+könyvtár!M370+közművelődés!M370+gyermekjólét!M370+családtámogatás!M370+családseg.!M370+civilszerv!M370</f>
        <v>0</v>
      </c>
      <c r="N370" s="77">
        <f>igazgatás!N370+adók!N370+temető!N370+rendezvények!N370+'téli közf.'!N370+hosszúi.közf.!N370+'út üzemelt.'!N370+közvilágítás!N370+zöldterület!N370+'város-község'!N370+könyvtár!N370+közművelődés!N370+gyermekjólét!N370+családtámogatás!N370+családseg.!N370+civilszerv!N370</f>
        <v>0</v>
      </c>
      <c r="O370" s="153" t="str">
        <f t="shared" si="19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77">
        <f>igazgatás!F371+adók!F371+temető!F371+rendezvények!F371+'téli közf.'!F371+hosszúi.közf.!F371+'út üzemelt.'!F371+közvilágítás!F371+zöldterület!F371+'város-község'!F371+könyvtár!F371+közművelődés!F371+gyermekjólét!F371+családtámogatás!F371+családseg.!F371</f>
        <v>0</v>
      </c>
      <c r="G371" s="77">
        <f>igazgatás!G371+adók!G371+temető!G371+rendezvények!G371+'téli közf.'!G371+hosszúi.közf.!G371+'út üzemelt.'!G371+közvilágítás!G371+zöldterület!G371+'város-község'!G371+könyvtár!G371+közművelődés!G371+gyermekjólét!G371+családtámogatás!G371+családseg.!G371</f>
        <v>0</v>
      </c>
      <c r="H371" s="77">
        <f>igazgatás!H371+adók!H371+temető!H371+rendezvények!H371+'téli közf.'!H371+hosszúi.közf.!H371+'út üzemelt.'!H371+közvilágítás!H371+zöldterület!H371+'város-község'!H371+könyvtár!H371+közművelődés!H371+gyermekjólét!H371+családtámogatás!H371+családseg.!H371</f>
        <v>0</v>
      </c>
      <c r="I371" s="77">
        <f>igazgatás!I371+adók!I371+temető!I371+rendezvények!I371+'téli közf.'!I371+hosszúi.közf.!I371+'út üzemelt.'!I371+közvilágítás!I371+zöldterület!I371+'város-község'!I371+könyvtár!I371+közművelődés!I371+gyermekjólét!I371+családtámogatás!I371+családseg.!I371</f>
        <v>0</v>
      </c>
      <c r="J371" s="153" t="str">
        <f t="shared" si="18"/>
        <v xml:space="preserve"> </v>
      </c>
      <c r="K371" s="77">
        <f>igazgatás!K371+adók!K371+temető!K371+rendezvények!K371+'téli közf.'!K371+hosszúi.közf.!K371+'út üzemelt.'!K371+közvilágítás!K371+zöldterület!K371+'város-község'!K371+könyvtár!K371+közművelődés!K371+gyermekjólét!K371+családtámogatás!K371+családseg.!K371+civilszerv!K371</f>
        <v>0</v>
      </c>
      <c r="L371" s="77">
        <f>igazgatás!L371+adók!L371+temető!L371+rendezvények!L371+'téli közf.'!L371+hosszúi.közf.!L371+'út üzemelt.'!L371+közvilágítás!L371+zöldterület!L371+'város-község'!L371+könyvtár!L371+közművelődés!L371+gyermekjólét!L371+családtámogatás!L371+családseg.!L371+civilszerv!L371</f>
        <v>0</v>
      </c>
      <c r="M371" s="77">
        <f>igazgatás!M371+adók!M371+temető!M371+rendezvények!M371+'téli közf.'!M371+hosszúi.közf.!M371+'út üzemelt.'!M371+közvilágítás!M371+zöldterület!M371+'város-község'!M371+könyvtár!M371+közművelődés!M371+gyermekjólét!M371+családtámogatás!M371+családseg.!M371+civilszerv!M371</f>
        <v>0</v>
      </c>
      <c r="N371" s="77">
        <f>igazgatás!N371+adók!N371+temető!N371+rendezvények!N371+'téli közf.'!N371+hosszúi.közf.!N371+'út üzemelt.'!N371+közvilágítás!N371+zöldterület!N371+'város-község'!N371+könyvtár!N371+közművelődés!N371+gyermekjólét!N371+családtámogatás!N371+családseg.!N371+civilszerv!N371</f>
        <v>0</v>
      </c>
      <c r="O371" s="153" t="str">
        <f t="shared" si="19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77">
        <f>igazgatás!F372+adók!F372+temető!F372+rendezvények!F372+'téli közf.'!F372+hosszúi.közf.!F372+'út üzemelt.'!F372+közvilágítás!F372+zöldterület!F372+'város-község'!F372+könyvtár!F372+közművelődés!F372+gyermekjólét!F372+családtámogatás!F372+családseg.!F372</f>
        <v>0</v>
      </c>
      <c r="G372" s="77">
        <f>igazgatás!G372+adók!G372+temető!G372+rendezvények!G372+'téli közf.'!G372+hosszúi.közf.!G372+'út üzemelt.'!G372+közvilágítás!G372+zöldterület!G372+'város-község'!G372+könyvtár!G372+közművelődés!G372+gyermekjólét!G372+családtámogatás!G372+családseg.!G372</f>
        <v>0</v>
      </c>
      <c r="H372" s="77">
        <f>igazgatás!H372+adók!H372+temető!H372+rendezvények!H372+'téli közf.'!H372+hosszúi.közf.!H372+'út üzemelt.'!H372+közvilágítás!H372+zöldterület!H372+'város-község'!H372+könyvtár!H372+közművelődés!H372+gyermekjólét!H372+családtámogatás!H372+családseg.!H372</f>
        <v>0</v>
      </c>
      <c r="I372" s="77">
        <f>igazgatás!I372+adók!I372+temető!I372+rendezvények!I372+'téli közf.'!I372+hosszúi.közf.!I372+'út üzemelt.'!I372+közvilágítás!I372+zöldterület!I372+'város-község'!I372+könyvtár!I372+közművelődés!I372+gyermekjólét!I372+családtámogatás!I372+családseg.!I372</f>
        <v>0</v>
      </c>
      <c r="J372" s="153" t="str">
        <f t="shared" si="18"/>
        <v xml:space="preserve"> </v>
      </c>
      <c r="K372" s="77">
        <f>igazgatás!K372+adók!K372+temető!K372+rendezvények!K372+'téli közf.'!K372+hosszúi.közf.!K372+'út üzemelt.'!K372+közvilágítás!K372+zöldterület!K372+'város-község'!K372+könyvtár!K372+közművelődés!K372+gyermekjólét!K372+családtámogatás!K372+családseg.!K372+civilszerv!K372</f>
        <v>0</v>
      </c>
      <c r="L372" s="77">
        <f>igazgatás!L372+adók!L372+temető!L372+rendezvények!L372+'téli közf.'!L372+hosszúi.közf.!L372+'út üzemelt.'!L372+közvilágítás!L372+zöldterület!L372+'város-község'!L372+könyvtár!L372+közművelődés!L372+gyermekjólét!L372+családtámogatás!L372+családseg.!L372+civilszerv!L372</f>
        <v>0</v>
      </c>
      <c r="M372" s="77">
        <f>igazgatás!M372+adók!M372+temető!M372+rendezvények!M372+'téli közf.'!M372+hosszúi.közf.!M372+'út üzemelt.'!M372+közvilágítás!M372+zöldterület!M372+'város-község'!M372+könyvtár!M372+közművelődés!M372+gyermekjólét!M372+családtámogatás!M372+családseg.!M372+civilszerv!M372</f>
        <v>0</v>
      </c>
      <c r="N372" s="77">
        <f>igazgatás!N372+adók!N372+temető!N372+rendezvények!N372+'téli közf.'!N372+hosszúi.közf.!N372+'út üzemelt.'!N372+közvilágítás!N372+zöldterület!N372+'város-község'!N372+könyvtár!N372+közművelődés!N372+gyermekjólét!N372+családtámogatás!N372+családseg.!N372+civilszerv!N372</f>
        <v>0</v>
      </c>
      <c r="O372" s="153" t="str">
        <f t="shared" si="19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77">
        <f>igazgatás!F373+adók!F373+temető!F373+rendezvények!F373+'téli közf.'!F373+hosszúi.közf.!F373+'út üzemelt.'!F373+közvilágítás!F373+zöldterület!F373+'város-község'!F373+könyvtár!F373+közművelődés!F373+gyermekjólét!F373+családtámogatás!F373+családseg.!F373</f>
        <v>0</v>
      </c>
      <c r="G373" s="77">
        <f>igazgatás!G373+adók!G373+temető!G373+rendezvények!G373+'téli közf.'!G373+hosszúi.közf.!G373+'út üzemelt.'!G373+közvilágítás!G373+zöldterület!G373+'város-község'!G373+könyvtár!G373+közművelődés!G373+gyermekjólét!G373+családtámogatás!G373+családseg.!G373</f>
        <v>0</v>
      </c>
      <c r="H373" s="77">
        <f>igazgatás!H373+adók!H373+temető!H373+rendezvények!H373+'téli közf.'!H373+hosszúi.közf.!H373+'út üzemelt.'!H373+közvilágítás!H373+zöldterület!H373+'város-község'!H373+könyvtár!H373+közművelődés!H373+gyermekjólét!H373+családtámogatás!H373+családseg.!H373</f>
        <v>0</v>
      </c>
      <c r="I373" s="77">
        <f>igazgatás!I373+adók!I373+temető!I373+rendezvények!I373+'téli közf.'!I373+hosszúi.közf.!I373+'út üzemelt.'!I373+közvilágítás!I373+zöldterület!I373+'város-község'!I373+könyvtár!I373+közművelődés!I373+gyermekjólét!I373+családtámogatás!I373+családseg.!I373</f>
        <v>0</v>
      </c>
      <c r="J373" s="153" t="str">
        <f t="shared" si="18"/>
        <v xml:space="preserve"> </v>
      </c>
      <c r="K373" s="77">
        <f>igazgatás!K373+adók!K373+temető!K373+rendezvények!K373+'téli közf.'!K373+hosszúi.közf.!K373+'út üzemelt.'!K373+közvilágítás!K373+zöldterület!K373+'város-község'!K373+könyvtár!K373+közművelődés!K373+gyermekjólét!K373+családtámogatás!K373+családseg.!K373+civilszerv!K373</f>
        <v>0</v>
      </c>
      <c r="L373" s="77">
        <f>igazgatás!L373+adók!L373+temető!L373+rendezvények!L373+'téli közf.'!L373+hosszúi.közf.!L373+'út üzemelt.'!L373+közvilágítás!L373+zöldterület!L373+'város-község'!L373+könyvtár!L373+közművelődés!L373+gyermekjólét!L373+családtámogatás!L373+családseg.!L373+civilszerv!L373</f>
        <v>0</v>
      </c>
      <c r="M373" s="77">
        <f>igazgatás!M373+adók!M373+temető!M373+rendezvények!M373+'téli közf.'!M373+hosszúi.közf.!M373+'út üzemelt.'!M373+közvilágítás!M373+zöldterület!M373+'város-község'!M373+könyvtár!M373+közművelődés!M373+gyermekjólét!M373+családtámogatás!M373+családseg.!M373+civilszerv!M373</f>
        <v>0</v>
      </c>
      <c r="N373" s="77">
        <f>igazgatás!N373+adók!N373+temető!N373+rendezvények!N373+'téli közf.'!N373+hosszúi.közf.!N373+'út üzemelt.'!N373+közvilágítás!N373+zöldterület!N373+'város-község'!N373+könyvtár!N373+közművelődés!N373+gyermekjólét!N373+családtámogatás!N373+családseg.!N373+civilszerv!N373</f>
        <v>0</v>
      </c>
      <c r="O373" s="153" t="str">
        <f t="shared" si="19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77">
        <f>igazgatás!F374+adók!F374+temető!F374+rendezvények!F374+'téli közf.'!F374+hosszúi.közf.!F374+'út üzemelt.'!F374+közvilágítás!F374+zöldterület!F374+'város-község'!F374+könyvtár!F374+közművelődés!F374+gyermekjólét!F374+családtámogatás!F374+családseg.!F374</f>
        <v>0</v>
      </c>
      <c r="G374" s="77">
        <f>igazgatás!G374+adók!G374+temető!G374+rendezvények!G374+'téli közf.'!G374+hosszúi.közf.!G374+'út üzemelt.'!G374+közvilágítás!G374+zöldterület!G374+'város-község'!G374+könyvtár!G374+közművelődés!G374+gyermekjólét!G374+családtámogatás!G374+családseg.!G374</f>
        <v>0</v>
      </c>
      <c r="H374" s="77">
        <f>igazgatás!H374+adók!H374+temető!H374+rendezvények!H374+'téli közf.'!H374+hosszúi.közf.!H374+'út üzemelt.'!H374+közvilágítás!H374+zöldterület!H374+'város-község'!H374+könyvtár!H374+közművelődés!H374+gyermekjólét!H374+családtámogatás!H374+családseg.!H374</f>
        <v>0</v>
      </c>
      <c r="I374" s="77">
        <f>igazgatás!I374+adók!I374+temető!I374+rendezvények!I374+'téli közf.'!I374+hosszúi.közf.!I374+'út üzemelt.'!I374+közvilágítás!I374+zöldterület!I374+'város-község'!I374+könyvtár!I374+közművelődés!I374+gyermekjólét!I374+családtámogatás!I374+családseg.!I374</f>
        <v>0</v>
      </c>
      <c r="J374" s="153" t="str">
        <f t="shared" si="18"/>
        <v xml:space="preserve"> </v>
      </c>
      <c r="K374" s="77">
        <f>igazgatás!K374+adók!K374+temető!K374+rendezvények!K374+'téli közf.'!K374+hosszúi.közf.!K374+'út üzemelt.'!K374+közvilágítás!K374+zöldterület!K374+'város-község'!K374+könyvtár!K374+közművelődés!K374+gyermekjólét!K374+családtámogatás!K374+családseg.!K374+civilszerv!K374</f>
        <v>0</v>
      </c>
      <c r="L374" s="77">
        <f>igazgatás!L374+adók!L374+temető!L374+rendezvények!L374+'téli közf.'!L374+hosszúi.közf.!L374+'út üzemelt.'!L374+közvilágítás!L374+zöldterület!L374+'város-község'!L374+könyvtár!L374+közművelődés!L374+gyermekjólét!L374+családtámogatás!L374+családseg.!L374+civilszerv!L374</f>
        <v>0</v>
      </c>
      <c r="M374" s="77">
        <f>igazgatás!M374+adók!M374+temető!M374+rendezvények!M374+'téli közf.'!M374+hosszúi.közf.!M374+'út üzemelt.'!M374+közvilágítás!M374+zöldterület!M374+'város-község'!M374+könyvtár!M374+közművelődés!M374+gyermekjólét!M374+családtámogatás!M374+családseg.!M374+civilszerv!M374</f>
        <v>0</v>
      </c>
      <c r="N374" s="77">
        <f>igazgatás!N374+adók!N374+temető!N374+rendezvények!N374+'téli közf.'!N374+hosszúi.közf.!N374+'út üzemelt.'!N374+közvilágítás!N374+zöldterület!N374+'város-község'!N374+könyvtár!N374+közművelődés!N374+gyermekjólét!N374+családtámogatás!N374+családseg.!N374+civilszerv!N374</f>
        <v>0</v>
      </c>
      <c r="O374" s="153" t="str">
        <f t="shared" si="19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77">
        <f>igazgatás!F375+adók!F375+temető!F375+rendezvények!F375+'téli közf.'!F375+hosszúi.közf.!F375+'út üzemelt.'!F375+közvilágítás!F375+zöldterület!F375+'város-község'!F375+könyvtár!F375+közművelődés!F375+gyermekjólét!F375+családtámogatás!F375+családseg.!F375</f>
        <v>0</v>
      </c>
      <c r="G375" s="77">
        <f>igazgatás!G375+adók!G375+temető!G375+rendezvények!G375+'téli közf.'!G375+hosszúi.közf.!G375+'út üzemelt.'!G375+közvilágítás!G375+zöldterület!G375+'város-község'!G375+könyvtár!G375+közművelődés!G375+gyermekjólét!G375+családtámogatás!G375+családseg.!G375</f>
        <v>0</v>
      </c>
      <c r="H375" s="77">
        <f>igazgatás!H375+adók!H375+temető!H375+rendezvények!H375+'téli közf.'!H375+hosszúi.közf.!H375+'út üzemelt.'!H375+közvilágítás!H375+zöldterület!H375+'város-község'!H375+könyvtár!H375+közművelődés!H375+gyermekjólét!H375+családtámogatás!H375+családseg.!H375</f>
        <v>0</v>
      </c>
      <c r="I375" s="77">
        <f>igazgatás!I375+adók!I375+temető!I375+rendezvények!I375+'téli közf.'!I375+hosszúi.közf.!I375+'út üzemelt.'!I375+közvilágítás!I375+zöldterület!I375+'város-község'!I375+könyvtár!I375+közművelődés!I375+gyermekjólét!I375+családtámogatás!I375+családseg.!I375</f>
        <v>0</v>
      </c>
      <c r="J375" s="153" t="str">
        <f t="shared" si="18"/>
        <v xml:space="preserve"> </v>
      </c>
      <c r="K375" s="77">
        <f>igazgatás!K375+adók!K375+temető!K375+rendezvények!K375+'téli közf.'!K375+hosszúi.közf.!K375+'út üzemelt.'!K375+közvilágítás!K375+zöldterület!K375+'város-község'!K375+könyvtár!K375+közművelődés!K375+gyermekjólét!K375+családtámogatás!K375+családseg.!K375+civilszerv!K375</f>
        <v>0</v>
      </c>
      <c r="L375" s="77">
        <f>igazgatás!L375+adók!L375+temető!L375+rendezvények!L375+'téli közf.'!L375+hosszúi.közf.!L375+'út üzemelt.'!L375+közvilágítás!L375+zöldterület!L375+'város-község'!L375+könyvtár!L375+közművelődés!L375+gyermekjólét!L375+családtámogatás!L375+családseg.!L375+civilszerv!L375</f>
        <v>0</v>
      </c>
      <c r="M375" s="77">
        <f>igazgatás!M375+adók!M375+temető!M375+rendezvények!M375+'téli közf.'!M375+hosszúi.közf.!M375+'út üzemelt.'!M375+közvilágítás!M375+zöldterület!M375+'város-község'!M375+könyvtár!M375+közművelődés!M375+gyermekjólét!M375+családtámogatás!M375+családseg.!M375+civilszerv!M375</f>
        <v>0</v>
      </c>
      <c r="N375" s="77">
        <f>igazgatás!N375+adók!N375+temető!N375+rendezvények!N375+'téli közf.'!N375+hosszúi.közf.!N375+'út üzemelt.'!N375+közvilágítás!N375+zöldterület!N375+'város-község'!N375+könyvtár!N375+közművelődés!N375+gyermekjólét!N375+családtámogatás!N375+családseg.!N375+civilszerv!N375</f>
        <v>0</v>
      </c>
      <c r="O375" s="153" t="str">
        <f t="shared" si="19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77">
        <f>igazgatás!F376+adók!F376+temető!F376+rendezvények!F376+'téli közf.'!F376+hosszúi.közf.!F376+'út üzemelt.'!F376+közvilágítás!F376+zöldterület!F376+'város-község'!F376+könyvtár!F376+közművelődés!F376+gyermekjólét!F376+családtámogatás!F376+családseg.!F376</f>
        <v>0</v>
      </c>
      <c r="G376" s="77">
        <f>igazgatás!G376+adók!G376+temető!G376+rendezvények!G376+'téli közf.'!G376+hosszúi.közf.!G376+'út üzemelt.'!G376+közvilágítás!G376+zöldterület!G376+'város-község'!G376+könyvtár!G376+közművelődés!G376+gyermekjólét!G376+családtámogatás!G376+családseg.!G376</f>
        <v>0</v>
      </c>
      <c r="H376" s="77">
        <f>igazgatás!H376+adók!H376+temető!H376+rendezvények!H376+'téli közf.'!H376+hosszúi.közf.!H376+'út üzemelt.'!H376+közvilágítás!H376+zöldterület!H376+'város-község'!H376+könyvtár!H376+közművelődés!H376+gyermekjólét!H376+családtámogatás!H376+családseg.!H376</f>
        <v>0</v>
      </c>
      <c r="I376" s="77">
        <f>igazgatás!I376+adók!I376+temető!I376+rendezvények!I376+'téli közf.'!I376+hosszúi.közf.!I376+'út üzemelt.'!I376+közvilágítás!I376+zöldterület!I376+'város-község'!I376+könyvtár!I376+közművelődés!I376+gyermekjólét!I376+családtámogatás!I376+családseg.!I376</f>
        <v>0</v>
      </c>
      <c r="J376" s="153" t="str">
        <f t="shared" si="18"/>
        <v xml:space="preserve"> </v>
      </c>
      <c r="K376" s="77">
        <f>igazgatás!K376+adók!K376+temető!K376+rendezvények!K376+'téli közf.'!K376+hosszúi.közf.!K376+'út üzemelt.'!K376+közvilágítás!K376+zöldterület!K376+'város-község'!K376+könyvtár!K376+közművelődés!K376+gyermekjólét!K376+családtámogatás!K376+családseg.!K376+civilszerv!K376</f>
        <v>0</v>
      </c>
      <c r="L376" s="77">
        <f>igazgatás!L376+adók!L376+temető!L376+rendezvények!L376+'téli közf.'!L376+hosszúi.közf.!L376+'út üzemelt.'!L376+közvilágítás!L376+zöldterület!L376+'város-község'!L376+könyvtár!L376+közművelődés!L376+gyermekjólét!L376+családtámogatás!L376+családseg.!L376+civilszerv!L376</f>
        <v>0</v>
      </c>
      <c r="M376" s="77">
        <f>igazgatás!M376+adók!M376+temető!M376+rendezvények!M376+'téli közf.'!M376+hosszúi.közf.!M376+'út üzemelt.'!M376+közvilágítás!M376+zöldterület!M376+'város-község'!M376+könyvtár!M376+közművelődés!M376+gyermekjólét!M376+családtámogatás!M376+családseg.!M376+civilszerv!M376</f>
        <v>0</v>
      </c>
      <c r="N376" s="77">
        <f>igazgatás!N376+adók!N376+temető!N376+rendezvények!N376+'téli közf.'!N376+hosszúi.közf.!N376+'út üzemelt.'!N376+közvilágítás!N376+zöldterület!N376+'város-község'!N376+könyvtár!N376+közművelődés!N376+gyermekjólét!N376+családtámogatás!N376+családseg.!N376+civilszerv!N376</f>
        <v>0</v>
      </c>
      <c r="O376" s="153" t="str">
        <f t="shared" si="19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77">
        <f>igazgatás!F377+adók!F377+temető!F377+rendezvények!F377+'téli közf.'!F377+hosszúi.közf.!F377+'út üzemelt.'!F377+közvilágítás!F377+zöldterület!F377+'város-község'!F377+könyvtár!F377+közművelődés!F377+gyermekjólét!F377+családtámogatás!F377+családseg.!F377</f>
        <v>0</v>
      </c>
      <c r="G377" s="77">
        <f>igazgatás!G377+adók!G377+temető!G377+rendezvények!G377+'téli közf.'!G377+hosszúi.közf.!G377+'út üzemelt.'!G377+közvilágítás!G377+zöldterület!G377+'város-község'!G377+könyvtár!G377+közművelődés!G377+gyermekjólét!G377+családtámogatás!G377+családseg.!G377</f>
        <v>0</v>
      </c>
      <c r="H377" s="77">
        <f>igazgatás!H377+adók!H377+temető!H377+rendezvények!H377+'téli közf.'!H377+hosszúi.közf.!H377+'út üzemelt.'!H377+közvilágítás!H377+zöldterület!H377+'város-község'!H377+könyvtár!H377+közművelődés!H377+gyermekjólét!H377+családtámogatás!H377+családseg.!H377</f>
        <v>0</v>
      </c>
      <c r="I377" s="77">
        <f>igazgatás!I377+adók!I377+temető!I377+rendezvények!I377+'téli közf.'!I377+hosszúi.közf.!I377+'út üzemelt.'!I377+közvilágítás!I377+zöldterület!I377+'város-község'!I377+könyvtár!I377+közművelődés!I377+gyermekjólét!I377+családtámogatás!I377+családseg.!I377</f>
        <v>0</v>
      </c>
      <c r="J377" s="153" t="str">
        <f t="shared" si="18"/>
        <v xml:space="preserve"> </v>
      </c>
      <c r="K377" s="77">
        <f>igazgatás!K377+adók!K377+temető!K377+rendezvények!K377+'téli közf.'!K377+hosszúi.közf.!K377+'út üzemelt.'!K377+közvilágítás!K377+zöldterület!K377+'város-község'!K377+könyvtár!K377+közművelődés!K377+gyermekjólét!K377+családtámogatás!K377+családseg.!K377+civilszerv!K377</f>
        <v>0</v>
      </c>
      <c r="L377" s="77">
        <f>igazgatás!L377+adók!L377+temető!L377+rendezvények!L377+'téli közf.'!L377+hosszúi.közf.!L377+'út üzemelt.'!L377+közvilágítás!L377+zöldterület!L377+'város-község'!L377+könyvtár!L377+közművelődés!L377+gyermekjólét!L377+családtámogatás!L377+családseg.!L377+civilszerv!L377</f>
        <v>0</v>
      </c>
      <c r="M377" s="77">
        <f>igazgatás!M377+adók!M377+temető!M377+rendezvények!M377+'téli közf.'!M377+hosszúi.közf.!M377+'út üzemelt.'!M377+közvilágítás!M377+zöldterület!M377+'város-község'!M377+könyvtár!M377+közművelődés!M377+gyermekjólét!M377+családtámogatás!M377+családseg.!M377+civilszerv!M377</f>
        <v>0</v>
      </c>
      <c r="N377" s="77">
        <f>igazgatás!N377+adók!N377+temető!N377+rendezvények!N377+'téli közf.'!N377+hosszúi.közf.!N377+'út üzemelt.'!N377+közvilágítás!N377+zöldterület!N377+'város-község'!N377+könyvtár!N377+közművelődés!N377+gyermekjólét!N377+családtámogatás!N377+családseg.!N377+civilszerv!N377</f>
        <v>0</v>
      </c>
      <c r="O377" s="153" t="str">
        <f t="shared" si="19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77">
        <f>igazgatás!F378+adók!F378+temető!F378+rendezvények!F378+'téli közf.'!F378+hosszúi.közf.!F378+'út üzemelt.'!F378+közvilágítás!F378+zöldterület!F378+'város-község'!F378+könyvtár!F378+közművelődés!F378+gyermekjólét!F378+családtámogatás!F378+családseg.!F378</f>
        <v>0</v>
      </c>
      <c r="G378" s="77">
        <f>igazgatás!G378+adók!G378+temető!G378+rendezvények!G378+'téli közf.'!G378+hosszúi.közf.!G378+'út üzemelt.'!G378+közvilágítás!G378+zöldterület!G378+'város-község'!G378+könyvtár!G378+közművelődés!G378+gyermekjólét!G378+családtámogatás!G378+családseg.!G378</f>
        <v>0</v>
      </c>
      <c r="H378" s="77">
        <f>igazgatás!H378+adók!H378+temető!H378+rendezvények!H378+'téli közf.'!H378+hosszúi.közf.!H378+'út üzemelt.'!H378+közvilágítás!H378+zöldterület!H378+'város-község'!H378+könyvtár!H378+közművelődés!H378+gyermekjólét!H378+családtámogatás!H378+családseg.!H378</f>
        <v>0</v>
      </c>
      <c r="I378" s="77">
        <f>igazgatás!I378+adók!I378+temető!I378+rendezvények!I378+'téli közf.'!I378+hosszúi.közf.!I378+'út üzemelt.'!I378+közvilágítás!I378+zöldterület!I378+'város-község'!I378+könyvtár!I378+közművelődés!I378+gyermekjólét!I378+családtámogatás!I378+családseg.!I378</f>
        <v>0</v>
      </c>
      <c r="J378" s="153" t="str">
        <f t="shared" si="18"/>
        <v xml:space="preserve"> </v>
      </c>
      <c r="K378" s="77">
        <f>igazgatás!K378+adók!K378+temető!K378+rendezvények!K378+'téli közf.'!K378+hosszúi.közf.!K378+'út üzemelt.'!K378+közvilágítás!K378+zöldterület!K378+'város-község'!K378+könyvtár!K378+közművelődés!K378+gyermekjólét!K378+családtámogatás!K378+családseg.!K378+civilszerv!K378</f>
        <v>0</v>
      </c>
      <c r="L378" s="77">
        <f>igazgatás!L378+adók!L378+temető!L378+rendezvények!L378+'téli közf.'!L378+hosszúi.közf.!L378+'út üzemelt.'!L378+közvilágítás!L378+zöldterület!L378+'város-község'!L378+könyvtár!L378+közművelődés!L378+gyermekjólét!L378+családtámogatás!L378+családseg.!L378+civilszerv!L378</f>
        <v>0</v>
      </c>
      <c r="M378" s="77">
        <f>igazgatás!M378+adók!M378+temető!M378+rendezvények!M378+'téli közf.'!M378+hosszúi.közf.!M378+'út üzemelt.'!M378+közvilágítás!M378+zöldterület!M378+'város-község'!M378+könyvtár!M378+közművelődés!M378+gyermekjólét!M378+családtámogatás!M378+családseg.!M378+civilszerv!M378</f>
        <v>0</v>
      </c>
      <c r="N378" s="77">
        <f>igazgatás!N378+adók!N378+temető!N378+rendezvények!N378+'téli közf.'!N378+hosszúi.közf.!N378+'út üzemelt.'!N378+közvilágítás!N378+zöldterület!N378+'város-község'!N378+könyvtár!N378+közművelődés!N378+gyermekjólét!N378+családtámogatás!N378+családseg.!N378+civilszerv!N378</f>
        <v>0</v>
      </c>
      <c r="O378" s="153" t="str">
        <f t="shared" si="19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77">
        <f>igazgatás!F379+adók!F379+temető!F379+rendezvények!F379+'téli közf.'!F379+hosszúi.közf.!F379+'út üzemelt.'!F379+közvilágítás!F379+zöldterület!F379+'város-község'!F379+könyvtár!F379+közművelődés!F379+gyermekjólét!F379+családtámogatás!F379+családseg.!F379</f>
        <v>0</v>
      </c>
      <c r="G379" s="77">
        <f>igazgatás!G379+adók!G379+temető!G379+rendezvények!G379+'téli közf.'!G379+hosszúi.közf.!G379+'út üzemelt.'!G379+közvilágítás!G379+zöldterület!G379+'város-község'!G379+könyvtár!G379+közművelődés!G379+gyermekjólét!G379+családtámogatás!G379+családseg.!G379</f>
        <v>0</v>
      </c>
      <c r="H379" s="77">
        <f>igazgatás!H379+adók!H379+temető!H379+rendezvények!H379+'téli közf.'!H379+hosszúi.közf.!H379+'út üzemelt.'!H379+közvilágítás!H379+zöldterület!H379+'város-község'!H379+könyvtár!H379+közművelődés!H379+gyermekjólét!H379+családtámogatás!H379+családseg.!H379</f>
        <v>0</v>
      </c>
      <c r="I379" s="77">
        <f>igazgatás!I379+adók!I379+temető!I379+rendezvények!I379+'téli közf.'!I379+hosszúi.közf.!I379+'út üzemelt.'!I379+közvilágítás!I379+zöldterület!I379+'város-község'!I379+könyvtár!I379+közművelődés!I379+gyermekjólét!I379+családtámogatás!I379+családseg.!I379</f>
        <v>0</v>
      </c>
      <c r="J379" s="153" t="str">
        <f t="shared" si="18"/>
        <v xml:space="preserve"> </v>
      </c>
      <c r="K379" s="77">
        <f>igazgatás!K379+adók!K379+temető!K379+rendezvények!K379+'téli közf.'!K379+hosszúi.közf.!K379+'út üzemelt.'!K379+közvilágítás!K379+zöldterület!K379+'város-község'!K379+könyvtár!K379+közművelődés!K379+gyermekjólét!K379+családtámogatás!K379+családseg.!K379+civilszerv!K379</f>
        <v>0</v>
      </c>
      <c r="L379" s="77">
        <f>igazgatás!L379+adók!L379+temető!L379+rendezvények!L379+'téli közf.'!L379+hosszúi.közf.!L379+'út üzemelt.'!L379+közvilágítás!L379+zöldterület!L379+'város-község'!L379+könyvtár!L379+közművelődés!L379+gyermekjólét!L379+családtámogatás!L379+családseg.!L379+civilszerv!L379</f>
        <v>0</v>
      </c>
      <c r="M379" s="77">
        <f>igazgatás!M379+adók!M379+temető!M379+rendezvények!M379+'téli közf.'!M379+hosszúi.közf.!M379+'út üzemelt.'!M379+közvilágítás!M379+zöldterület!M379+'város-község'!M379+könyvtár!M379+közművelődés!M379+gyermekjólét!M379+családtámogatás!M379+családseg.!M379+civilszerv!M379</f>
        <v>0</v>
      </c>
      <c r="N379" s="77">
        <f>igazgatás!N379+adók!N379+temető!N379+rendezvények!N379+'téli közf.'!N379+hosszúi.közf.!N379+'út üzemelt.'!N379+közvilágítás!N379+zöldterület!N379+'város-község'!N379+könyvtár!N379+közművelődés!N379+gyermekjólét!N379+családtámogatás!N379+családseg.!N379+civilszerv!N379</f>
        <v>0</v>
      </c>
      <c r="O379" s="153" t="str">
        <f t="shared" si="19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77">
        <f>igazgatás!F380+adók!F380+temető!F380+rendezvények!F380+'téli közf.'!F380+hosszúi.közf.!F380+'út üzemelt.'!F380+közvilágítás!F380+zöldterület!F380+'város-község'!F380+könyvtár!F380+közművelődés!F380+gyermekjólét!F380+családtámogatás!F380+családseg.!F380</f>
        <v>0</v>
      </c>
      <c r="G380" s="77">
        <f>igazgatás!G380+adók!G380+temető!G380+rendezvények!G380+'téli közf.'!G380+hosszúi.közf.!G380+'út üzemelt.'!G380+közvilágítás!G380+zöldterület!G380+'város-község'!G380+könyvtár!G380+közművelődés!G380+gyermekjólét!G380+családtámogatás!G380+családseg.!G380</f>
        <v>0</v>
      </c>
      <c r="H380" s="77">
        <f>igazgatás!H380+adók!H380+temető!H380+rendezvények!H380+'téli közf.'!H380+hosszúi.közf.!H380+'út üzemelt.'!H380+közvilágítás!H380+zöldterület!H380+'város-község'!H380+könyvtár!H380+közművelődés!H380+gyermekjólét!H380+családtámogatás!H380+családseg.!H380</f>
        <v>0</v>
      </c>
      <c r="I380" s="77">
        <f>igazgatás!I380+adók!I380+temető!I380+rendezvények!I380+'téli közf.'!I380+hosszúi.közf.!I380+'út üzemelt.'!I380+közvilágítás!I380+zöldterület!I380+'város-község'!I380+könyvtár!I380+közművelődés!I380+gyermekjólét!I380+családtámogatás!I380+családseg.!I380</f>
        <v>0</v>
      </c>
      <c r="J380" s="153" t="str">
        <f t="shared" si="18"/>
        <v xml:space="preserve"> </v>
      </c>
      <c r="K380" s="77">
        <f>igazgatás!K380+adók!K380+temető!K380+rendezvények!K380+'téli közf.'!K380+hosszúi.közf.!K380+'út üzemelt.'!K380+közvilágítás!K380+zöldterület!K380+'város-község'!K380+könyvtár!K380+közművelődés!K380+gyermekjólét!K380+családtámogatás!K380+családseg.!K380+civilszerv!K380</f>
        <v>0</v>
      </c>
      <c r="L380" s="77">
        <f>igazgatás!L380+adók!L380+temető!L380+rendezvények!L380+'téli közf.'!L380+hosszúi.közf.!L380+'út üzemelt.'!L380+közvilágítás!L380+zöldterület!L380+'város-község'!L380+könyvtár!L380+közművelődés!L380+gyermekjólét!L380+családtámogatás!L380+családseg.!L380+civilszerv!L380</f>
        <v>0</v>
      </c>
      <c r="M380" s="77">
        <f>igazgatás!M380+adók!M380+temető!M380+rendezvények!M380+'téli közf.'!M380+hosszúi.közf.!M380+'út üzemelt.'!M380+közvilágítás!M380+zöldterület!M380+'város-község'!M380+könyvtár!M380+közművelődés!M380+gyermekjólét!M380+családtámogatás!M380+családseg.!M380+civilszerv!M380</f>
        <v>0</v>
      </c>
      <c r="N380" s="77">
        <f>igazgatás!N380+adók!N380+temető!N380+rendezvények!N380+'téli közf.'!N380+hosszúi.közf.!N380+'út üzemelt.'!N380+közvilágítás!N380+zöldterület!N380+'város-község'!N380+könyvtár!N380+közművelődés!N380+gyermekjólét!N380+családtámogatás!N380+családseg.!N380+civilszerv!N380</f>
        <v>0</v>
      </c>
      <c r="O380" s="153" t="str">
        <f t="shared" si="19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77">
        <f>igazgatás!F381+adók!F381+temető!F381+rendezvények!F381+'téli közf.'!F381+hosszúi.közf.!F381+'út üzemelt.'!F381+közvilágítás!F381+zöldterület!F381+'város-község'!F381+könyvtár!F381+közművelődés!F381+gyermekjólét!F381+családtámogatás!F381+családseg.!F381</f>
        <v>0</v>
      </c>
      <c r="G381" s="77">
        <f>igazgatás!G381+adók!G381+temető!G381+rendezvények!G381+'téli közf.'!G381+hosszúi.közf.!G381+'út üzemelt.'!G381+közvilágítás!G381+zöldterület!G381+'város-község'!G381+könyvtár!G381+közművelődés!G381+gyermekjólét!G381+családtámogatás!G381+családseg.!G381</f>
        <v>0</v>
      </c>
      <c r="H381" s="77">
        <f>igazgatás!H381+adók!H381+temető!H381+rendezvények!H381+'téli közf.'!H381+hosszúi.közf.!H381+'út üzemelt.'!H381+közvilágítás!H381+zöldterület!H381+'város-község'!H381+könyvtár!H381+közművelődés!H381+gyermekjólét!H381+családtámogatás!H381+családseg.!H381</f>
        <v>0</v>
      </c>
      <c r="I381" s="77">
        <f>igazgatás!I381+adók!I381+temető!I381+rendezvények!I381+'téli közf.'!I381+hosszúi.közf.!I381+'út üzemelt.'!I381+közvilágítás!I381+zöldterület!I381+'város-község'!I381+könyvtár!I381+közművelődés!I381+gyermekjólét!I381+családtámogatás!I381+családseg.!I381</f>
        <v>0</v>
      </c>
      <c r="J381" s="153" t="str">
        <f t="shared" si="18"/>
        <v xml:space="preserve"> </v>
      </c>
      <c r="K381" s="77">
        <f>igazgatás!K381+adók!K381+temető!K381+rendezvények!K381+'téli közf.'!K381+hosszúi.közf.!K381+'út üzemelt.'!K381+közvilágítás!K381+zöldterület!K381+'város-község'!K381+könyvtár!K381+közművelődés!K381+gyermekjólét!K381+családtámogatás!K381+családseg.!K381+civilszerv!K381</f>
        <v>0</v>
      </c>
      <c r="L381" s="77">
        <f>igazgatás!L381+adók!L381+temető!L381+rendezvények!L381+'téli közf.'!L381+hosszúi.közf.!L381+'út üzemelt.'!L381+közvilágítás!L381+zöldterület!L381+'város-község'!L381+könyvtár!L381+közművelődés!L381+gyermekjólét!L381+családtámogatás!L381+családseg.!L381+civilszerv!L381</f>
        <v>0</v>
      </c>
      <c r="M381" s="77">
        <f>igazgatás!M381+adók!M381+temető!M381+rendezvények!M381+'téli közf.'!M381+hosszúi.közf.!M381+'út üzemelt.'!M381+közvilágítás!M381+zöldterület!M381+'város-község'!M381+könyvtár!M381+közművelődés!M381+gyermekjólét!M381+családtámogatás!M381+családseg.!M381+civilszerv!M381</f>
        <v>0</v>
      </c>
      <c r="N381" s="77">
        <f>igazgatás!N381+adók!N381+temető!N381+rendezvények!N381+'téli közf.'!N381+hosszúi.közf.!N381+'út üzemelt.'!N381+közvilágítás!N381+zöldterület!N381+'város-község'!N381+könyvtár!N381+közművelődés!N381+gyermekjólét!N381+családtámogatás!N381+családseg.!N381+civilszerv!N381</f>
        <v>0</v>
      </c>
      <c r="O381" s="153" t="str">
        <f t="shared" si="19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77">
        <f>igazgatás!F382+adók!F382+temető!F382+rendezvények!F382+'téli közf.'!F382+hosszúi.közf.!F382+'út üzemelt.'!F382+közvilágítás!F382+zöldterület!F382+'város-község'!F382+könyvtár!F382+közművelődés!F382+gyermekjólét!F382+családtámogatás!F382+családseg.!F382</f>
        <v>0</v>
      </c>
      <c r="G382" s="77">
        <f>igazgatás!G382+adók!G382+temető!G382+rendezvények!G382+'téli közf.'!G382+hosszúi.közf.!G382+'út üzemelt.'!G382+közvilágítás!G382+zöldterület!G382+'város-község'!G382+könyvtár!G382+közművelődés!G382+gyermekjólét!G382+családtámogatás!G382+családseg.!G382</f>
        <v>0</v>
      </c>
      <c r="H382" s="77">
        <f>igazgatás!H382+adók!H382+temető!H382+rendezvények!H382+'téli közf.'!H382+hosszúi.közf.!H382+'út üzemelt.'!H382+közvilágítás!H382+zöldterület!H382+'város-község'!H382+könyvtár!H382+közművelődés!H382+gyermekjólét!H382+családtámogatás!H382+családseg.!H382</f>
        <v>0</v>
      </c>
      <c r="I382" s="77">
        <f>igazgatás!I382+adók!I382+temető!I382+rendezvények!I382+'téli közf.'!I382+hosszúi.közf.!I382+'út üzemelt.'!I382+közvilágítás!I382+zöldterület!I382+'város-község'!I382+könyvtár!I382+közművelődés!I382+gyermekjólét!I382+családtámogatás!I382+családseg.!I382</f>
        <v>0</v>
      </c>
      <c r="J382" s="153" t="str">
        <f t="shared" si="18"/>
        <v xml:space="preserve"> </v>
      </c>
      <c r="K382" s="77">
        <f>igazgatás!K382+adók!K382+temető!K382+rendezvények!K382+'téli közf.'!K382+hosszúi.közf.!K382+'út üzemelt.'!K382+közvilágítás!K382+zöldterület!K382+'város-község'!K382+könyvtár!K382+közművelődés!K382+gyermekjólét!K382+családtámogatás!K382+családseg.!K382+civilszerv!K382</f>
        <v>0</v>
      </c>
      <c r="L382" s="77">
        <f>igazgatás!L382+adók!L382+temető!L382+rendezvények!L382+'téli közf.'!L382+hosszúi.közf.!L382+'út üzemelt.'!L382+közvilágítás!L382+zöldterület!L382+'város-község'!L382+könyvtár!L382+közművelődés!L382+gyermekjólét!L382+családtámogatás!L382+családseg.!L382+civilszerv!L382</f>
        <v>0</v>
      </c>
      <c r="M382" s="77">
        <f>igazgatás!M382+adók!M382+temető!M382+rendezvények!M382+'téli közf.'!M382+hosszúi.közf.!M382+'út üzemelt.'!M382+közvilágítás!M382+zöldterület!M382+'város-község'!M382+könyvtár!M382+közművelődés!M382+gyermekjólét!M382+családtámogatás!M382+családseg.!M382+civilszerv!M382</f>
        <v>0</v>
      </c>
      <c r="N382" s="77">
        <f>igazgatás!N382+adók!N382+temető!N382+rendezvények!N382+'téli közf.'!N382+hosszúi.közf.!N382+'út üzemelt.'!N382+közvilágítás!N382+zöldterület!N382+'város-község'!N382+könyvtár!N382+közművelődés!N382+gyermekjólét!N382+családtámogatás!N382+családseg.!N382+civilszerv!N382</f>
        <v>0</v>
      </c>
      <c r="O382" s="153" t="str">
        <f t="shared" si="19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77">
        <f>igazgatás!F383+adók!F383+temető!F383+rendezvények!F383+'téli közf.'!F383+hosszúi.közf.!F383+'út üzemelt.'!F383+közvilágítás!F383+zöldterület!F383+'város-község'!F383+könyvtár!F383+közművelődés!F383+gyermekjólét!F383+családtámogatás!F383+családseg.!F383</f>
        <v>0</v>
      </c>
      <c r="G383" s="77">
        <f>igazgatás!G383+adók!G383+temető!G383+rendezvények!G383+'téli közf.'!G383+hosszúi.közf.!G383+'út üzemelt.'!G383+közvilágítás!G383+zöldterület!G383+'város-község'!G383+könyvtár!G383+közművelődés!G383+gyermekjólét!G383+családtámogatás!G383+családseg.!G383</f>
        <v>0</v>
      </c>
      <c r="H383" s="77">
        <f>igazgatás!H383+adók!H383+temető!H383+rendezvények!H383+'téli közf.'!H383+hosszúi.közf.!H383+'út üzemelt.'!H383+közvilágítás!H383+zöldterület!H383+'város-község'!H383+könyvtár!H383+közművelődés!H383+gyermekjólét!H383+családtámogatás!H383+családseg.!H383</f>
        <v>0</v>
      </c>
      <c r="I383" s="77">
        <f>igazgatás!I383+adók!I383+temető!I383+rendezvények!I383+'téli közf.'!I383+hosszúi.közf.!I383+'út üzemelt.'!I383+közvilágítás!I383+zöldterület!I383+'város-község'!I383+könyvtár!I383+közművelődés!I383+gyermekjólét!I383+családtámogatás!I383+családseg.!I383</f>
        <v>0</v>
      </c>
      <c r="J383" s="153" t="str">
        <f t="shared" si="18"/>
        <v xml:space="preserve"> </v>
      </c>
      <c r="K383" s="77">
        <f>igazgatás!K383+adók!K383+temető!K383+rendezvények!K383+'téli közf.'!K383+hosszúi.közf.!K383+'út üzemelt.'!K383+közvilágítás!K383+zöldterület!K383+'város-község'!K383+könyvtár!K383+közművelődés!K383+gyermekjólét!K383+családtámogatás!K383+családseg.!K383+civilszerv!K383</f>
        <v>0</v>
      </c>
      <c r="L383" s="77">
        <f>igazgatás!L383+adók!L383+temető!L383+rendezvények!L383+'téli közf.'!L383+hosszúi.közf.!L383+'út üzemelt.'!L383+közvilágítás!L383+zöldterület!L383+'város-község'!L383+könyvtár!L383+közművelődés!L383+gyermekjólét!L383+családtámogatás!L383+családseg.!L383+civilszerv!L383</f>
        <v>0</v>
      </c>
      <c r="M383" s="77">
        <f>igazgatás!M383+adók!M383+temető!M383+rendezvények!M383+'téli közf.'!M383+hosszúi.közf.!M383+'út üzemelt.'!M383+közvilágítás!M383+zöldterület!M383+'város-község'!M383+könyvtár!M383+közművelődés!M383+gyermekjólét!M383+családtámogatás!M383+családseg.!M383+civilszerv!M383</f>
        <v>0</v>
      </c>
      <c r="N383" s="77">
        <f>igazgatás!N383+adók!N383+temető!N383+rendezvények!N383+'téli közf.'!N383+hosszúi.közf.!N383+'út üzemelt.'!N383+közvilágítás!N383+zöldterület!N383+'város-község'!N383+könyvtár!N383+közművelődés!N383+gyermekjólét!N383+családtámogatás!N383+családseg.!N383+civilszerv!N383</f>
        <v>0</v>
      </c>
      <c r="O383" s="153" t="str">
        <f t="shared" si="19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77">
        <f>igazgatás!F384+adók!F384+temető!F384+rendezvények!F384+'téli közf.'!F384+hosszúi.közf.!F384+'út üzemelt.'!F384+közvilágítás!F384+zöldterület!F384+'város-község'!F384+könyvtár!F384+közművelődés!F384+gyermekjólét!F384+családtámogatás!F384+családseg.!F384</f>
        <v>0</v>
      </c>
      <c r="G384" s="77">
        <f>igazgatás!G384+adók!G384+temető!G384+rendezvények!G384+'téli közf.'!G384+hosszúi.közf.!G384+'út üzemelt.'!G384+közvilágítás!G384+zöldterület!G384+'város-község'!G384+könyvtár!G384+közművelődés!G384+gyermekjólét!G384+családtámogatás!G384+családseg.!G384</f>
        <v>0</v>
      </c>
      <c r="H384" s="77">
        <f>igazgatás!H384+adók!H384+temető!H384+rendezvények!H384+'téli közf.'!H384+hosszúi.közf.!H384+'út üzemelt.'!H384+közvilágítás!H384+zöldterület!H384+'város-község'!H384+könyvtár!H384+közművelődés!H384+gyermekjólét!H384+családtámogatás!H384+családseg.!H384</f>
        <v>0</v>
      </c>
      <c r="I384" s="77">
        <f>igazgatás!I384+adók!I384+temető!I384+rendezvények!I384+'téli közf.'!I384+hosszúi.közf.!I384+'út üzemelt.'!I384+közvilágítás!I384+zöldterület!I384+'város-község'!I384+könyvtár!I384+közművelődés!I384+gyermekjólét!I384+családtámogatás!I384+családseg.!I384</f>
        <v>0</v>
      </c>
      <c r="J384" s="153" t="str">
        <f t="shared" si="18"/>
        <v xml:space="preserve"> </v>
      </c>
      <c r="K384" s="77">
        <f>igazgatás!K384+adók!K384+temető!K384+rendezvények!K384+'téli közf.'!K384+hosszúi.közf.!K384+'út üzemelt.'!K384+közvilágítás!K384+zöldterület!K384+'város-község'!K384+könyvtár!K384+közművelődés!K384+gyermekjólét!K384+családtámogatás!K384+családseg.!K384+civilszerv!K384</f>
        <v>0</v>
      </c>
      <c r="L384" s="77">
        <f>igazgatás!L384+adók!L384+temető!L384+rendezvények!L384+'téli közf.'!L384+hosszúi.közf.!L384+'út üzemelt.'!L384+közvilágítás!L384+zöldterület!L384+'város-község'!L384+könyvtár!L384+közművelődés!L384+gyermekjólét!L384+családtámogatás!L384+családseg.!L384+civilszerv!L384</f>
        <v>0</v>
      </c>
      <c r="M384" s="77">
        <f>igazgatás!M384+adók!M384+temető!M384+rendezvények!M384+'téli közf.'!M384+hosszúi.közf.!M384+'út üzemelt.'!M384+közvilágítás!M384+zöldterület!M384+'város-község'!M384+könyvtár!M384+közművelődés!M384+gyermekjólét!M384+családtámogatás!M384+családseg.!M384+civilszerv!M384</f>
        <v>0</v>
      </c>
      <c r="N384" s="77">
        <f>igazgatás!N384+adók!N384+temető!N384+rendezvények!N384+'téli közf.'!N384+hosszúi.közf.!N384+'út üzemelt.'!N384+közvilágítás!N384+zöldterület!N384+'város-község'!N384+könyvtár!N384+közművelődés!N384+gyermekjólét!N384+családtámogatás!N384+családseg.!N384+civilszerv!N384</f>
        <v>0</v>
      </c>
      <c r="O384" s="153" t="str">
        <f t="shared" si="19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77">
        <f>igazgatás!F385+adók!F385+temető!F385+rendezvények!F385+'téli közf.'!F385+hosszúi.közf.!F385+'út üzemelt.'!F385+közvilágítás!F385+zöldterület!F385+'város-község'!F385+könyvtár!F385+közművelődés!F385+gyermekjólét!F385+családtámogatás!F385+családseg.!F385</f>
        <v>0</v>
      </c>
      <c r="G385" s="77">
        <f>igazgatás!G385+adók!G385+temető!G385+rendezvények!G385+'téli közf.'!G385+hosszúi.közf.!G385+'út üzemelt.'!G385+közvilágítás!G385+zöldterület!G385+'város-község'!G385+könyvtár!G385+közművelődés!G385+gyermekjólét!G385+családtámogatás!G385+családseg.!G385</f>
        <v>0</v>
      </c>
      <c r="H385" s="77">
        <f>igazgatás!H385+adók!H385+temető!H385+rendezvények!H385+'téli közf.'!H385+hosszúi.közf.!H385+'út üzemelt.'!H385+közvilágítás!H385+zöldterület!H385+'város-község'!H385+könyvtár!H385+közművelődés!H385+gyermekjólét!H385+családtámogatás!H385+családseg.!H385</f>
        <v>0</v>
      </c>
      <c r="I385" s="77">
        <f>igazgatás!I385+adók!I385+temető!I385+rendezvények!I385+'téli közf.'!I385+hosszúi.közf.!I385+'út üzemelt.'!I385+közvilágítás!I385+zöldterület!I385+'város-község'!I385+könyvtár!I385+közművelődés!I385+gyermekjólét!I385+családtámogatás!I385+családseg.!I385</f>
        <v>0</v>
      </c>
      <c r="J385" s="153" t="str">
        <f t="shared" si="18"/>
        <v xml:space="preserve"> </v>
      </c>
      <c r="K385" s="77">
        <f>igazgatás!K385+adók!K385+temető!K385+rendezvények!K385+'téli közf.'!K385+hosszúi.közf.!K385+'út üzemelt.'!K385+közvilágítás!K385+zöldterület!K385+'város-község'!K385+könyvtár!K385+közművelődés!K385+gyermekjólét!K385+családtámogatás!K385+családseg.!K385+civilszerv!K385</f>
        <v>0</v>
      </c>
      <c r="L385" s="77">
        <f>igazgatás!L385+adók!L385+temető!L385+rendezvények!L385+'téli közf.'!L385+hosszúi.közf.!L385+'út üzemelt.'!L385+közvilágítás!L385+zöldterület!L385+'város-község'!L385+könyvtár!L385+közművelődés!L385+gyermekjólét!L385+családtámogatás!L385+családseg.!L385+civilszerv!L385</f>
        <v>0</v>
      </c>
      <c r="M385" s="77">
        <f>igazgatás!M385+adók!M385+temető!M385+rendezvények!M385+'téli közf.'!M385+hosszúi.közf.!M385+'út üzemelt.'!M385+közvilágítás!M385+zöldterület!M385+'város-község'!M385+könyvtár!M385+közművelődés!M385+gyermekjólét!M385+családtámogatás!M385+családseg.!M385+civilszerv!M385</f>
        <v>0</v>
      </c>
      <c r="N385" s="77">
        <f>igazgatás!N385+adók!N385+temető!N385+rendezvények!N385+'téli közf.'!N385+hosszúi.közf.!N385+'út üzemelt.'!N385+közvilágítás!N385+zöldterület!N385+'város-község'!N385+könyvtár!N385+közművelődés!N385+gyermekjólét!N385+családtámogatás!N385+családseg.!N385+civilszerv!N385</f>
        <v>0</v>
      </c>
      <c r="O385" s="153" t="str">
        <f t="shared" si="19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77">
        <f>igazgatás!F386+adók!F386+temető!F386+rendezvények!F386+'téli közf.'!F386+hosszúi.közf.!F386+'út üzemelt.'!F386+közvilágítás!F386+zöldterület!F386+'város-község'!F386+könyvtár!F386+közművelődés!F386+gyermekjólét!F386+családtámogatás!F386+családseg.!F386</f>
        <v>0</v>
      </c>
      <c r="G386" s="77">
        <f>igazgatás!G386+adók!G386+temető!G386+rendezvények!G386+'téli közf.'!G386+hosszúi.közf.!G386+'út üzemelt.'!G386+közvilágítás!G386+zöldterület!G386+'város-község'!G386+könyvtár!G386+közművelődés!G386+gyermekjólét!G386+családtámogatás!G386+családseg.!G386</f>
        <v>0</v>
      </c>
      <c r="H386" s="77">
        <f>igazgatás!H386+adók!H386+temető!H386+rendezvények!H386+'téli közf.'!H386+hosszúi.közf.!H386+'út üzemelt.'!H386+közvilágítás!H386+zöldterület!H386+'város-község'!H386+könyvtár!H386+közművelődés!H386+gyermekjólét!H386+családtámogatás!H386+családseg.!H386</f>
        <v>0</v>
      </c>
      <c r="I386" s="77">
        <f>igazgatás!I386+adók!I386+temető!I386+rendezvények!I386+'téli közf.'!I386+hosszúi.közf.!I386+'út üzemelt.'!I386+közvilágítás!I386+zöldterület!I386+'város-község'!I386+könyvtár!I386+közművelődés!I386+gyermekjólét!I386+családtámogatás!I386+családseg.!I386</f>
        <v>0</v>
      </c>
      <c r="J386" s="153" t="str">
        <f t="shared" si="18"/>
        <v xml:space="preserve"> </v>
      </c>
      <c r="K386" s="77">
        <f>igazgatás!K386+adók!K386+temető!K386+rendezvények!K386+'téli közf.'!K386+hosszúi.közf.!K386+'út üzemelt.'!K386+közvilágítás!K386+zöldterület!K386+'város-község'!K386+könyvtár!K386+közművelődés!K386+gyermekjólét!K386+családtámogatás!K386+családseg.!K386+civilszerv!K386</f>
        <v>0</v>
      </c>
      <c r="L386" s="77">
        <f>igazgatás!L386+adók!L386+temető!L386+rendezvények!L386+'téli közf.'!L386+hosszúi.közf.!L386+'út üzemelt.'!L386+közvilágítás!L386+zöldterület!L386+'város-község'!L386+könyvtár!L386+közművelődés!L386+gyermekjólét!L386+családtámogatás!L386+családseg.!L386+civilszerv!L386</f>
        <v>0</v>
      </c>
      <c r="M386" s="77">
        <f>igazgatás!M386+adók!M386+temető!M386+rendezvények!M386+'téli közf.'!M386+hosszúi.közf.!M386+'út üzemelt.'!M386+közvilágítás!M386+zöldterület!M386+'város-község'!M386+könyvtár!M386+közművelődés!M386+gyermekjólét!M386+családtámogatás!M386+családseg.!M386+civilszerv!M386</f>
        <v>0</v>
      </c>
      <c r="N386" s="77">
        <f>igazgatás!N386+adók!N386+temető!N386+rendezvények!N386+'téli közf.'!N386+hosszúi.közf.!N386+'út üzemelt.'!N386+közvilágítás!N386+zöldterület!N386+'város-község'!N386+könyvtár!N386+közművelődés!N386+gyermekjólét!N386+családtámogatás!N386+családseg.!N386+civilszerv!N386</f>
        <v>0</v>
      </c>
      <c r="O386" s="153" t="str">
        <f t="shared" si="19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77">
        <f>igazgatás!F387+adók!F387+temető!F387+rendezvények!F387+'téli közf.'!F387+hosszúi.közf.!F387+'út üzemelt.'!F387+közvilágítás!F387+zöldterület!F387+'város-község'!F387+könyvtár!F387+közművelődés!F387+gyermekjólét!F387+családtámogatás!F387+családseg.!F387</f>
        <v>0</v>
      </c>
      <c r="G387" s="77">
        <f>igazgatás!G387+adók!G387+temető!G387+rendezvények!G387+'téli közf.'!G387+hosszúi.közf.!G387+'út üzemelt.'!G387+közvilágítás!G387+zöldterület!G387+'város-község'!G387+könyvtár!G387+közművelődés!G387+gyermekjólét!G387+családtámogatás!G387+családseg.!G387</f>
        <v>0</v>
      </c>
      <c r="H387" s="77">
        <f>igazgatás!H387+adók!H387+temető!H387+rendezvények!H387+'téli közf.'!H387+hosszúi.közf.!H387+'út üzemelt.'!H387+közvilágítás!H387+zöldterület!H387+'város-község'!H387+könyvtár!H387+közművelődés!H387+gyermekjólét!H387+családtámogatás!H387+családseg.!H387</f>
        <v>0</v>
      </c>
      <c r="I387" s="77">
        <f>igazgatás!I387+adók!I387+temető!I387+rendezvények!I387+'téli közf.'!I387+hosszúi.közf.!I387+'út üzemelt.'!I387+közvilágítás!I387+zöldterület!I387+'város-község'!I387+könyvtár!I387+közművelődés!I387+gyermekjólét!I387+családtámogatás!I387+családseg.!I387</f>
        <v>0</v>
      </c>
      <c r="J387" s="153" t="str">
        <f t="shared" si="18"/>
        <v xml:space="preserve"> </v>
      </c>
      <c r="K387" s="77">
        <f>igazgatás!K387+adók!K387+temető!K387+rendezvények!K387+'téli közf.'!K387+hosszúi.közf.!K387+'út üzemelt.'!K387+közvilágítás!K387+zöldterület!K387+'város-község'!K387+könyvtár!K387+közművelődés!K387+gyermekjólét!K387+családtámogatás!K387+családseg.!K387+civilszerv!K387</f>
        <v>0</v>
      </c>
      <c r="L387" s="77">
        <f>igazgatás!L387+adók!L387+temető!L387+rendezvények!L387+'téli közf.'!L387+hosszúi.közf.!L387+'út üzemelt.'!L387+közvilágítás!L387+zöldterület!L387+'város-község'!L387+könyvtár!L387+közművelődés!L387+gyermekjólét!L387+családtámogatás!L387+családseg.!L387+civilszerv!L387</f>
        <v>0</v>
      </c>
      <c r="M387" s="77">
        <f>igazgatás!M387+adók!M387+temető!M387+rendezvények!M387+'téli közf.'!M387+hosszúi.közf.!M387+'út üzemelt.'!M387+közvilágítás!M387+zöldterület!M387+'város-község'!M387+könyvtár!M387+közművelődés!M387+gyermekjólét!M387+családtámogatás!M387+családseg.!M387+civilszerv!M387</f>
        <v>0</v>
      </c>
      <c r="N387" s="77">
        <f>igazgatás!N387+adók!N387+temető!N387+rendezvények!N387+'téli közf.'!N387+hosszúi.közf.!N387+'út üzemelt.'!N387+közvilágítás!N387+zöldterület!N387+'város-község'!N387+könyvtár!N387+közművelődés!N387+gyermekjólét!N387+családtámogatás!N387+családseg.!N387+civilszerv!N387</f>
        <v>0</v>
      </c>
      <c r="O387" s="153" t="str">
        <f t="shared" si="19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77">
        <f>igazgatás!F388+adók!F388+temető!F388+rendezvények!F388+'téli közf.'!F388+hosszúi.közf.!F388+'út üzemelt.'!F388+közvilágítás!F388+zöldterület!F388+'város-község'!F388+könyvtár!F388+közművelődés!F388+gyermekjólét!F388+családtámogatás!F388+családseg.!F388</f>
        <v>0</v>
      </c>
      <c r="G388" s="77">
        <f>igazgatás!G388+adók!G388+temető!G388+rendezvények!G388+'téli közf.'!G388+hosszúi.közf.!G388+'út üzemelt.'!G388+közvilágítás!G388+zöldterület!G388+'város-község'!G388+könyvtár!G388+közművelődés!G388+gyermekjólét!G388+családtámogatás!G388+családseg.!G388</f>
        <v>0</v>
      </c>
      <c r="H388" s="77">
        <f>igazgatás!H388+adók!H388+temető!H388+rendezvények!H388+'téli közf.'!H388+hosszúi.közf.!H388+'út üzemelt.'!H388+közvilágítás!H388+zöldterület!H388+'város-község'!H388+könyvtár!H388+közművelődés!H388+gyermekjólét!H388+családtámogatás!H388+családseg.!H388</f>
        <v>0</v>
      </c>
      <c r="I388" s="77">
        <f>igazgatás!I388+adók!I388+temető!I388+rendezvények!I388+'téli közf.'!I388+hosszúi.közf.!I388+'út üzemelt.'!I388+közvilágítás!I388+zöldterület!I388+'város-község'!I388+könyvtár!I388+közművelődés!I388+gyermekjólét!I388+családtámogatás!I388+családseg.!I388</f>
        <v>0</v>
      </c>
      <c r="J388" s="153" t="str">
        <f t="shared" si="18"/>
        <v xml:space="preserve"> </v>
      </c>
      <c r="K388" s="77">
        <f>igazgatás!K388+adók!K388+temető!K388+rendezvények!K388+'téli közf.'!K388+hosszúi.közf.!K388+'út üzemelt.'!K388+közvilágítás!K388+zöldterület!K388+'város-község'!K388+könyvtár!K388+közművelődés!K388+gyermekjólét!K388+családtámogatás!K388+családseg.!K388+civilszerv!K388</f>
        <v>0</v>
      </c>
      <c r="L388" s="77">
        <f>igazgatás!L388+adók!L388+temető!L388+rendezvények!L388+'téli közf.'!L388+hosszúi.közf.!L388+'út üzemelt.'!L388+közvilágítás!L388+zöldterület!L388+'város-község'!L388+könyvtár!L388+közművelődés!L388+gyermekjólét!L388+családtámogatás!L388+családseg.!L388+civilszerv!L388</f>
        <v>0</v>
      </c>
      <c r="M388" s="77">
        <f>igazgatás!M388+adók!M388+temető!M388+rendezvények!M388+'téli közf.'!M388+hosszúi.közf.!M388+'út üzemelt.'!M388+közvilágítás!M388+zöldterület!M388+'város-község'!M388+könyvtár!M388+közművelődés!M388+gyermekjólét!M388+családtámogatás!M388+családseg.!M388+civilszerv!M388</f>
        <v>0</v>
      </c>
      <c r="N388" s="77">
        <f>igazgatás!N388+adók!N388+temető!N388+rendezvények!N388+'téli közf.'!N388+hosszúi.közf.!N388+'út üzemelt.'!N388+közvilágítás!N388+zöldterület!N388+'város-község'!N388+könyvtár!N388+közművelődés!N388+gyermekjólét!N388+családtámogatás!N388+családseg.!N388+civilszerv!N388</f>
        <v>0</v>
      </c>
      <c r="O388" s="153" t="str">
        <f t="shared" si="19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77">
        <f>igazgatás!F389+adók!F389+temető!F389+rendezvények!F389+'téli közf.'!F389+hosszúi.közf.!F389+'út üzemelt.'!F389+közvilágítás!F389+zöldterület!F389+'város-község'!F389+könyvtár!F389+közművelődés!F389+gyermekjólét!F389+családtámogatás!F389+családseg.!F389</f>
        <v>0</v>
      </c>
      <c r="G389" s="77">
        <f>igazgatás!G389+adók!G389+temető!G389+rendezvények!G389+'téli közf.'!G389+hosszúi.közf.!G389+'út üzemelt.'!G389+közvilágítás!G389+zöldterület!G389+'város-község'!G389+könyvtár!G389+közművelődés!G389+gyermekjólét!G389+családtámogatás!G389+családseg.!G389</f>
        <v>0</v>
      </c>
      <c r="H389" s="77">
        <f>igazgatás!H389+adók!H389+temető!H389+rendezvények!H389+'téli közf.'!H389+hosszúi.közf.!H389+'út üzemelt.'!H389+közvilágítás!H389+zöldterület!H389+'város-község'!H389+könyvtár!H389+közművelődés!H389+gyermekjólét!H389+családtámogatás!H389+családseg.!H389</f>
        <v>0</v>
      </c>
      <c r="I389" s="77">
        <f>igazgatás!I389+adók!I389+temető!I389+rendezvények!I389+'téli közf.'!I389+hosszúi.közf.!I389+'út üzemelt.'!I389+közvilágítás!I389+zöldterület!I389+'város-község'!I389+könyvtár!I389+közművelődés!I389+gyermekjólét!I389+családtámogatás!I389+családseg.!I389</f>
        <v>0</v>
      </c>
      <c r="J389" s="153" t="str">
        <f t="shared" si="18"/>
        <v xml:space="preserve"> </v>
      </c>
      <c r="K389" s="77">
        <f>igazgatás!K389+adók!K389+temető!K389+rendezvények!K389+'téli közf.'!K389+hosszúi.közf.!K389+'út üzemelt.'!K389+közvilágítás!K389+zöldterület!K389+'város-község'!K389+könyvtár!K389+közművelődés!K389+gyermekjólét!K389+családtámogatás!K389+családseg.!K389+civilszerv!K389</f>
        <v>0</v>
      </c>
      <c r="L389" s="77">
        <f>igazgatás!L389+adók!L389+temető!L389+rendezvények!L389+'téli közf.'!L389+hosszúi.közf.!L389+'út üzemelt.'!L389+közvilágítás!L389+zöldterület!L389+'város-község'!L389+könyvtár!L389+közművelődés!L389+gyermekjólét!L389+családtámogatás!L389+családseg.!L389+civilszerv!L389</f>
        <v>0</v>
      </c>
      <c r="M389" s="77">
        <f>igazgatás!M389+adók!M389+temető!M389+rendezvények!M389+'téli közf.'!M389+hosszúi.közf.!M389+'út üzemelt.'!M389+közvilágítás!M389+zöldterület!M389+'város-község'!M389+könyvtár!M389+közművelődés!M389+gyermekjólét!M389+családtámogatás!M389+családseg.!M389+civilszerv!M389</f>
        <v>0</v>
      </c>
      <c r="N389" s="77">
        <f>igazgatás!N389+adók!N389+temető!N389+rendezvények!N389+'téli közf.'!N389+hosszúi.közf.!N389+'út üzemelt.'!N389+közvilágítás!N389+zöldterület!N389+'város-község'!N389+könyvtár!N389+közművelődés!N389+gyermekjólét!N389+családtámogatás!N389+családseg.!N389+civilszerv!N389</f>
        <v>0</v>
      </c>
      <c r="O389" s="153" t="str">
        <f t="shared" si="19"/>
        <v xml:space="preserve"> </v>
      </c>
    </row>
    <row r="390" spans="1:15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77">
        <f>igazgatás!F390+adók!F390+temető!F390+rendezvények!F390+'téli közf.'!F390+hosszúi.közf.!F390+'út üzemelt.'!F390+közvilágítás!F390+zöldterület!F390+'város-község'!F390+könyvtár!F390+közművelődés!F390+gyermekjólét!F390+családtámogatás!F390+családseg.!F390</f>
        <v>1340</v>
      </c>
      <c r="G390" s="77">
        <f>igazgatás!G390+adók!G390+temető!G390+rendezvények!G390+'téli közf.'!G390+hosszúi.közf.!G390+'út üzemelt.'!G390+közvilágítás!G390+zöldterület!G390+'város-község'!G390+könyvtár!G390+közművelődés!G390+gyermekjólét!G390+családtámogatás!G390+családseg.!G390</f>
        <v>-483</v>
      </c>
      <c r="H390" s="77">
        <f>igazgatás!H390+adók!H390+temető!H390+rendezvények!H390+'téli közf.'!H390+hosszúi.közf.!H390+'út üzemelt.'!H390+közvilágítás!H390+zöldterület!H390+'város-község'!H390+könyvtár!H390+közművelődés!H390+gyermekjólét!H390+családtámogatás!H390+családseg.!H390</f>
        <v>857</v>
      </c>
      <c r="I390" s="77">
        <f>igazgatás!I390+adók!I390+temető!I390+rendezvények!I390+'téli közf.'!I390+hosszúi.közf.!I390+'út üzemelt.'!I390+közvilágítás!I390+zöldterület!I390+'város-község'!I390+könyvtár!I390+közművelődés!I390+gyermekjólét!I390+családtámogatás!I390+családseg.!I390</f>
        <v>809</v>
      </c>
      <c r="J390" s="153">
        <f t="shared" si="18"/>
        <v>0.94399066511085183</v>
      </c>
      <c r="K390" s="77">
        <f>igazgatás!K390+adók!K390+temető!K390+rendezvények!K390+'téli közf.'!K390+hosszúi.közf.!K390+'út üzemelt.'!K390+közvilágítás!K390+zöldterület!K390+'város-község'!K390+könyvtár!K390+közművelődés!K390+gyermekjólét!K390+családtámogatás!K390+családseg.!K390+civilszerv!K390</f>
        <v>660</v>
      </c>
      <c r="L390" s="77">
        <f>igazgatás!L390+adók!L390+temető!L390+rendezvények!L390+'téli közf.'!L390+hosszúi.közf.!L390+'út üzemelt.'!L390+közvilágítás!L390+zöldterület!L390+'város-község'!L390+könyvtár!L390+közművelődés!L390+gyermekjólét!L390+családtámogatás!L390+családseg.!L390+civilszerv!L390</f>
        <v>0</v>
      </c>
      <c r="M390" s="77">
        <f>igazgatás!M390+adók!M390+temető!M390+rendezvények!M390+'téli közf.'!M390+hosszúi.közf.!M390+'út üzemelt.'!M390+közvilágítás!M390+zöldterület!M390+'város-község'!M390+könyvtár!M390+közművelődés!M390+gyermekjólét!M390+családtámogatás!M390+családseg.!M390+civilszerv!M390</f>
        <v>660</v>
      </c>
      <c r="N390" s="77">
        <f>igazgatás!N390+adók!N390+temető!N390+rendezvények!N390+'téli közf.'!N390+hosszúi.közf.!N390+'út üzemelt.'!N390+közvilágítás!N390+zöldterület!N390+'város-község'!N390+könyvtár!N390+közművelődés!N390+gyermekjólét!N390+családtámogatás!N390+családseg.!N390+civilszerv!N390</f>
        <v>200</v>
      </c>
      <c r="O390" s="153">
        <f t="shared" si="19"/>
        <v>0.30303030303030304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77">
        <f>igazgatás!F391+adók!F391+temető!F391+rendezvények!F391+'téli közf.'!F391+hosszúi.közf.!F391+'út üzemelt.'!F391+közvilágítás!F391+zöldterület!F391+'város-község'!F391+könyvtár!F391+közművelődés!F391+gyermekjólét!F391+családtámogatás!F391+családseg.!F391</f>
        <v>0</v>
      </c>
      <c r="G391" s="77">
        <f>igazgatás!G391+adók!G391+temető!G391+rendezvények!G391+'téli közf.'!G391+hosszúi.közf.!G391+'út üzemelt.'!G391+közvilágítás!G391+zöldterület!G391+'város-község'!G391+könyvtár!G391+közművelődés!G391+gyermekjólét!G391+családtámogatás!G391+családseg.!G391</f>
        <v>0</v>
      </c>
      <c r="H391" s="77">
        <f>igazgatás!H391+adók!H391+temető!H391+rendezvények!H391+'téli közf.'!H391+hosszúi.közf.!H391+'út üzemelt.'!H391+közvilágítás!H391+zöldterület!H391+'város-község'!H391+könyvtár!H391+közművelődés!H391+gyermekjólét!H391+családtámogatás!H391+családseg.!H391</f>
        <v>0</v>
      </c>
      <c r="I391" s="77">
        <f>igazgatás!I391+adók!I391+temető!I391+rendezvények!I391+'téli közf.'!I391+hosszúi.közf.!I391+'út üzemelt.'!I391+közvilágítás!I391+zöldterület!I391+'város-község'!I391+könyvtár!I391+közművelődés!I391+gyermekjólét!I391+családtámogatás!I391+családseg.!I391</f>
        <v>0</v>
      </c>
      <c r="J391" s="153" t="str">
        <f t="shared" si="18"/>
        <v xml:space="preserve"> </v>
      </c>
      <c r="K391" s="77">
        <f>igazgatás!K391+adók!K391+temető!K391+rendezvények!K391+'téli közf.'!K391+hosszúi.közf.!K391+'út üzemelt.'!K391+közvilágítás!K391+zöldterület!K391+'város-község'!K391+könyvtár!K391+közművelődés!K391+gyermekjólét!K391+családtámogatás!K391+családseg.!K391+civilszerv!K391</f>
        <v>0</v>
      </c>
      <c r="L391" s="77">
        <f>igazgatás!L391+adók!L391+temető!L391+rendezvények!L391+'téli közf.'!L391+hosszúi.közf.!L391+'út üzemelt.'!L391+közvilágítás!L391+zöldterület!L391+'város-község'!L391+könyvtár!L391+közművelődés!L391+gyermekjólét!L391+családtámogatás!L391+családseg.!L391+civilszerv!L391</f>
        <v>0</v>
      </c>
      <c r="M391" s="77">
        <f>igazgatás!M391+adók!M391+temető!M391+rendezvények!M391+'téli közf.'!M391+hosszúi.közf.!M391+'út üzemelt.'!M391+közvilágítás!M391+zöldterület!M391+'város-község'!M391+könyvtár!M391+közművelődés!M391+gyermekjólét!M391+családtámogatás!M391+családseg.!M391+civilszerv!M391</f>
        <v>0</v>
      </c>
      <c r="N391" s="77">
        <f>igazgatás!N391+adók!N391+temető!N391+rendezvények!N391+'téli közf.'!N391+hosszúi.közf.!N391+'út üzemelt.'!N391+közvilágítás!N391+zöldterület!N391+'város-község'!N391+könyvtár!N391+közművelődés!N391+gyermekjólét!N391+családtámogatás!N391+családseg.!N391+civilszerv!N391</f>
        <v>0</v>
      </c>
      <c r="O391" s="153" t="str">
        <f t="shared" si="19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77">
        <f>igazgatás!F392+adók!F392+temető!F392+rendezvények!F392+'téli közf.'!F392+hosszúi.közf.!F392+'út üzemelt.'!F392+közvilágítás!F392+zöldterület!F392+'város-község'!F392+könyvtár!F392+közművelődés!F392+gyermekjólét!F392+családtámogatás!F392+családseg.!F392</f>
        <v>0</v>
      </c>
      <c r="G392" s="77">
        <f>igazgatás!G392+adók!G392+temető!G392+rendezvények!G392+'téli közf.'!G392+hosszúi.közf.!G392+'út üzemelt.'!G392+közvilágítás!G392+zöldterület!G392+'város-község'!G392+könyvtár!G392+közművelődés!G392+gyermekjólét!G392+családtámogatás!G392+családseg.!G392</f>
        <v>0</v>
      </c>
      <c r="H392" s="77">
        <f>igazgatás!H392+adók!H392+temető!H392+rendezvények!H392+'téli közf.'!H392+hosszúi.közf.!H392+'út üzemelt.'!H392+közvilágítás!H392+zöldterület!H392+'város-község'!H392+könyvtár!H392+közművelődés!H392+gyermekjólét!H392+családtámogatás!H392+családseg.!H392</f>
        <v>0</v>
      </c>
      <c r="I392" s="77">
        <f>igazgatás!I392+adók!I392+temető!I392+rendezvények!I392+'téli közf.'!I392+hosszúi.közf.!I392+'út üzemelt.'!I392+közvilágítás!I392+zöldterület!I392+'város-község'!I392+könyvtár!I392+közművelődés!I392+gyermekjólét!I392+családtámogatás!I392+családseg.!I392</f>
        <v>0</v>
      </c>
      <c r="J392" s="153" t="str">
        <f t="shared" si="18"/>
        <v xml:space="preserve"> </v>
      </c>
      <c r="K392" s="77">
        <f>igazgatás!K392+adók!K392+temető!K392+rendezvények!K392+'téli közf.'!K392+hosszúi.közf.!K392+'út üzemelt.'!K392+közvilágítás!K392+zöldterület!K392+'város-község'!K392+könyvtár!K392+közművelődés!K392+gyermekjólét!K392+családtámogatás!K392+családseg.!K392+civilszerv!K392</f>
        <v>0</v>
      </c>
      <c r="L392" s="77">
        <f>igazgatás!L392+adók!L392+temető!L392+rendezvények!L392+'téli közf.'!L392+hosszúi.közf.!L392+'út üzemelt.'!L392+közvilágítás!L392+zöldterület!L392+'város-község'!L392+könyvtár!L392+közművelődés!L392+gyermekjólét!L392+családtámogatás!L392+családseg.!L392+civilszerv!L392</f>
        <v>0</v>
      </c>
      <c r="M392" s="77">
        <f>igazgatás!M392+adók!M392+temető!M392+rendezvények!M392+'téli közf.'!M392+hosszúi.közf.!M392+'út üzemelt.'!M392+közvilágítás!M392+zöldterület!M392+'város-község'!M392+könyvtár!M392+közművelődés!M392+gyermekjólét!M392+családtámogatás!M392+családseg.!M392+civilszerv!M392</f>
        <v>0</v>
      </c>
      <c r="N392" s="77">
        <f>igazgatás!N392+adók!N392+temető!N392+rendezvények!N392+'téli közf.'!N392+hosszúi.közf.!N392+'út üzemelt.'!N392+közvilágítás!N392+zöldterület!N392+'város-község'!N392+könyvtár!N392+közművelődés!N392+gyermekjólét!N392+családtámogatás!N392+családseg.!N392+civilszerv!N392</f>
        <v>0</v>
      </c>
      <c r="O392" s="153" t="str">
        <f t="shared" si="19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77">
        <f>igazgatás!F393+adók!F393+temető!F393+rendezvények!F393+'téli közf.'!F393+hosszúi.közf.!F393+'út üzemelt.'!F393+közvilágítás!F393+zöldterület!F393+'város-község'!F393+könyvtár!F393+közművelődés!F393+gyermekjólét!F393+családtámogatás!F393+családseg.!F393</f>
        <v>0</v>
      </c>
      <c r="G393" s="77">
        <f>igazgatás!G393+adók!G393+temető!G393+rendezvények!G393+'téli közf.'!G393+hosszúi.közf.!G393+'út üzemelt.'!G393+közvilágítás!G393+zöldterület!G393+'város-község'!G393+könyvtár!G393+közművelődés!G393+gyermekjólét!G393+családtámogatás!G393+családseg.!G393</f>
        <v>0</v>
      </c>
      <c r="H393" s="77">
        <f>igazgatás!H393+adók!H393+temető!H393+rendezvények!H393+'téli közf.'!H393+hosszúi.közf.!H393+'út üzemelt.'!H393+közvilágítás!H393+zöldterület!H393+'város-község'!H393+könyvtár!H393+közművelődés!H393+gyermekjólét!H393+családtámogatás!H393+családseg.!H393</f>
        <v>0</v>
      </c>
      <c r="I393" s="77">
        <f>igazgatás!I393+adók!I393+temető!I393+rendezvények!I393+'téli közf.'!I393+hosszúi.közf.!I393+'út üzemelt.'!I393+közvilágítás!I393+zöldterület!I393+'város-község'!I393+könyvtár!I393+közművelődés!I393+gyermekjólét!I393+családtámogatás!I393+családseg.!I393</f>
        <v>0</v>
      </c>
      <c r="J393" s="153" t="str">
        <f t="shared" si="18"/>
        <v xml:space="preserve"> </v>
      </c>
      <c r="K393" s="77">
        <f>igazgatás!K393+adók!K393+temető!K393+rendezvények!K393+'téli közf.'!K393+hosszúi.közf.!K393+'út üzemelt.'!K393+közvilágítás!K393+zöldterület!K393+'város-község'!K393+könyvtár!K393+közművelődés!K393+gyermekjólét!K393+családtámogatás!K393+családseg.!K393+civilszerv!K393</f>
        <v>0</v>
      </c>
      <c r="L393" s="77">
        <f>igazgatás!L393+adók!L393+temető!L393+rendezvények!L393+'téli közf.'!L393+hosszúi.közf.!L393+'út üzemelt.'!L393+közvilágítás!L393+zöldterület!L393+'város-község'!L393+könyvtár!L393+közművelődés!L393+gyermekjólét!L393+családtámogatás!L393+családseg.!L393+civilszerv!L393</f>
        <v>0</v>
      </c>
      <c r="M393" s="77">
        <f>igazgatás!M393+adók!M393+temető!M393+rendezvények!M393+'téli közf.'!M393+hosszúi.közf.!M393+'út üzemelt.'!M393+közvilágítás!M393+zöldterület!M393+'város-község'!M393+könyvtár!M393+közművelődés!M393+gyermekjólét!M393+családtámogatás!M393+családseg.!M393+civilszerv!M393</f>
        <v>0</v>
      </c>
      <c r="N393" s="77">
        <f>igazgatás!N393+adók!N393+temető!N393+rendezvények!N393+'téli közf.'!N393+hosszúi.közf.!N393+'út üzemelt.'!N393+közvilágítás!N393+zöldterület!N393+'város-község'!N393+könyvtár!N393+közművelődés!N393+gyermekjólét!N393+családtámogatás!N393+családseg.!N393+civilszerv!N393</f>
        <v>0</v>
      </c>
      <c r="O393" s="153" t="str">
        <f t="shared" si="19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77">
        <f>igazgatás!F394+adók!F394+temető!F394+rendezvények!F394+'téli közf.'!F394+hosszúi.közf.!F394+'út üzemelt.'!F394+közvilágítás!F394+zöldterület!F394+'város-község'!F394+könyvtár!F394+közművelődés!F394+gyermekjólét!F394+családtámogatás!F394+családseg.!F394</f>
        <v>0</v>
      </c>
      <c r="G394" s="77">
        <f>igazgatás!G394+adók!G394+temető!G394+rendezvények!G394+'téli közf.'!G394+hosszúi.közf.!G394+'út üzemelt.'!G394+közvilágítás!G394+zöldterület!G394+'város-község'!G394+könyvtár!G394+közművelődés!G394+gyermekjólét!G394+családtámogatás!G394+családseg.!G394</f>
        <v>0</v>
      </c>
      <c r="H394" s="77">
        <f>igazgatás!H394+adók!H394+temető!H394+rendezvények!H394+'téli közf.'!H394+hosszúi.közf.!H394+'út üzemelt.'!H394+közvilágítás!H394+zöldterület!H394+'város-község'!H394+könyvtár!H394+közművelődés!H394+gyermekjólét!H394+családtámogatás!H394+családseg.!H394</f>
        <v>0</v>
      </c>
      <c r="I394" s="77">
        <f>igazgatás!I394+adók!I394+temető!I394+rendezvények!I394+'téli közf.'!I394+hosszúi.közf.!I394+'út üzemelt.'!I394+közvilágítás!I394+zöldterület!I394+'város-község'!I394+könyvtár!I394+közművelődés!I394+gyermekjólét!I394+családtámogatás!I394+családseg.!I394</f>
        <v>0</v>
      </c>
      <c r="J394" s="153" t="str">
        <f t="shared" si="18"/>
        <v xml:space="preserve"> </v>
      </c>
      <c r="K394" s="77">
        <f>igazgatás!K394+adók!K394+temető!K394+rendezvények!K394+'téli közf.'!K394+hosszúi.közf.!K394+'út üzemelt.'!K394+közvilágítás!K394+zöldterület!K394+'város-község'!K394+könyvtár!K394+közművelődés!K394+gyermekjólét!K394+családtámogatás!K394+családseg.!K394+civilszerv!K394</f>
        <v>0</v>
      </c>
      <c r="L394" s="77">
        <f>igazgatás!L394+adók!L394+temető!L394+rendezvények!L394+'téli közf.'!L394+hosszúi.közf.!L394+'út üzemelt.'!L394+közvilágítás!L394+zöldterület!L394+'város-község'!L394+könyvtár!L394+közművelődés!L394+gyermekjólét!L394+családtámogatás!L394+családseg.!L394+civilszerv!L394</f>
        <v>0</v>
      </c>
      <c r="M394" s="77">
        <f>igazgatás!M394+adók!M394+temető!M394+rendezvények!M394+'téli közf.'!M394+hosszúi.közf.!M394+'út üzemelt.'!M394+közvilágítás!M394+zöldterület!M394+'város-község'!M394+könyvtár!M394+közművelődés!M394+gyermekjólét!M394+családtámogatás!M394+családseg.!M394+civilszerv!M394</f>
        <v>0</v>
      </c>
      <c r="N394" s="77">
        <f>igazgatás!N394+adók!N394+temető!N394+rendezvények!N394+'téli közf.'!N394+hosszúi.közf.!N394+'út üzemelt.'!N394+közvilágítás!N394+zöldterület!N394+'város-község'!N394+könyvtár!N394+közművelődés!N394+gyermekjólét!N394+családtámogatás!N394+családseg.!N394+civilszerv!N394</f>
        <v>0</v>
      </c>
      <c r="O394" s="153" t="str">
        <f t="shared" si="19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77">
        <f>igazgatás!F395+adók!F395+temető!F395+rendezvények!F395+'téli közf.'!F395+hosszúi.közf.!F395+'út üzemelt.'!F395+közvilágítás!F395+zöldterület!F395+'város-község'!F395+könyvtár!F395+közművelődés!F395+gyermekjólét!F395+családtámogatás!F395+családseg.!F395</f>
        <v>0</v>
      </c>
      <c r="G395" s="77">
        <f>igazgatás!G395+adók!G395+temető!G395+rendezvények!G395+'téli közf.'!G395+hosszúi.közf.!G395+'út üzemelt.'!G395+közvilágítás!G395+zöldterület!G395+'város-község'!G395+könyvtár!G395+közművelődés!G395+gyermekjólét!G395+családtámogatás!G395+családseg.!G395</f>
        <v>0</v>
      </c>
      <c r="H395" s="77">
        <f>igazgatás!H395+adók!H395+temető!H395+rendezvények!H395+'téli közf.'!H395+hosszúi.közf.!H395+'út üzemelt.'!H395+közvilágítás!H395+zöldterület!H395+'város-község'!H395+könyvtár!H395+közművelődés!H395+gyermekjólét!H395+családtámogatás!H395+családseg.!H395</f>
        <v>0</v>
      </c>
      <c r="I395" s="77">
        <f>igazgatás!I395+adók!I395+temető!I395+rendezvények!I395+'téli közf.'!I395+hosszúi.közf.!I395+'út üzemelt.'!I395+közvilágítás!I395+zöldterület!I395+'város-község'!I395+könyvtár!I395+közművelődés!I395+gyermekjólét!I395+családtámogatás!I395+családseg.!I395</f>
        <v>0</v>
      </c>
      <c r="J395" s="153" t="str">
        <f t="shared" si="18"/>
        <v xml:space="preserve"> </v>
      </c>
      <c r="K395" s="77">
        <f>igazgatás!K395+adók!K395+temető!K395+rendezvények!K395+'téli közf.'!K395+hosszúi.közf.!K395+'út üzemelt.'!K395+közvilágítás!K395+zöldterület!K395+'város-község'!K395+könyvtár!K395+közművelődés!K395+gyermekjólét!K395+családtámogatás!K395+családseg.!K395+civilszerv!K395</f>
        <v>0</v>
      </c>
      <c r="L395" s="77">
        <f>igazgatás!L395+adók!L395+temető!L395+rendezvények!L395+'téli közf.'!L395+hosszúi.közf.!L395+'út üzemelt.'!L395+közvilágítás!L395+zöldterület!L395+'város-község'!L395+könyvtár!L395+közművelődés!L395+gyermekjólét!L395+családtámogatás!L395+családseg.!L395+civilszerv!L395</f>
        <v>0</v>
      </c>
      <c r="M395" s="77">
        <f>igazgatás!M395+adók!M395+temető!M395+rendezvények!M395+'téli közf.'!M395+hosszúi.közf.!M395+'út üzemelt.'!M395+közvilágítás!M395+zöldterület!M395+'város-község'!M395+könyvtár!M395+közművelődés!M395+gyermekjólét!M395+családtámogatás!M395+családseg.!M395+civilszerv!M395</f>
        <v>0</v>
      </c>
      <c r="N395" s="77">
        <f>igazgatás!N395+adók!N395+temető!N395+rendezvények!N395+'téli közf.'!N395+hosszúi.közf.!N395+'út üzemelt.'!N395+közvilágítás!N395+zöldterület!N395+'város-község'!N395+könyvtár!N395+közművelődés!N395+gyermekjólét!N395+családtámogatás!N395+családseg.!N395+civilszerv!N395</f>
        <v>0</v>
      </c>
      <c r="O395" s="153" t="str">
        <f t="shared" si="19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77">
        <f>igazgatás!F396+adók!F396+temető!F396+rendezvények!F396+'téli közf.'!F396+hosszúi.közf.!F396+'út üzemelt.'!F396+közvilágítás!F396+zöldterület!F396+'város-község'!F396+könyvtár!F396+közművelődés!F396+gyermekjólét!F396+családtámogatás!F396+családseg.!F396</f>
        <v>0</v>
      </c>
      <c r="G396" s="77">
        <f>igazgatás!G396+adók!G396+temető!G396+rendezvények!G396+'téli közf.'!G396+hosszúi.közf.!G396+'út üzemelt.'!G396+közvilágítás!G396+zöldterület!G396+'város-község'!G396+könyvtár!G396+közművelődés!G396+gyermekjólét!G396+családtámogatás!G396+családseg.!G396</f>
        <v>0</v>
      </c>
      <c r="H396" s="77">
        <f>igazgatás!H396+adók!H396+temető!H396+rendezvények!H396+'téli közf.'!H396+hosszúi.közf.!H396+'út üzemelt.'!H396+közvilágítás!H396+zöldterület!H396+'város-község'!H396+könyvtár!H396+közművelődés!H396+gyermekjólét!H396+családtámogatás!H396+családseg.!H396</f>
        <v>0</v>
      </c>
      <c r="I396" s="77">
        <f>igazgatás!I396+adók!I396+temető!I396+rendezvények!I396+'téli közf.'!I396+hosszúi.közf.!I396+'út üzemelt.'!I396+közvilágítás!I396+zöldterület!I396+'város-község'!I396+könyvtár!I396+közművelődés!I396+gyermekjólét!I396+családtámogatás!I396+családseg.!I396</f>
        <v>0</v>
      </c>
      <c r="J396" s="153" t="str">
        <f t="shared" si="18"/>
        <v xml:space="preserve"> </v>
      </c>
      <c r="K396" s="77">
        <f>igazgatás!K396+adók!K396+temető!K396+rendezvények!K396+'téli közf.'!K396+hosszúi.közf.!K396+'út üzemelt.'!K396+közvilágítás!K396+zöldterület!K396+'város-község'!K396+könyvtár!K396+közművelődés!K396+gyermekjólét!K396+családtámogatás!K396+családseg.!K396+civilszerv!K396</f>
        <v>0</v>
      </c>
      <c r="L396" s="77">
        <f>igazgatás!L396+adók!L396+temető!L396+rendezvények!L396+'téli közf.'!L396+hosszúi.közf.!L396+'út üzemelt.'!L396+közvilágítás!L396+zöldterület!L396+'város-község'!L396+könyvtár!L396+közművelődés!L396+gyermekjólét!L396+családtámogatás!L396+családseg.!L396+civilszerv!L396</f>
        <v>0</v>
      </c>
      <c r="M396" s="77">
        <f>igazgatás!M396+adók!M396+temető!M396+rendezvények!M396+'téli közf.'!M396+hosszúi.közf.!M396+'út üzemelt.'!M396+közvilágítás!M396+zöldterület!M396+'város-község'!M396+könyvtár!M396+közművelődés!M396+gyermekjólét!M396+családtámogatás!M396+családseg.!M396+civilszerv!M396</f>
        <v>0</v>
      </c>
      <c r="N396" s="77">
        <f>igazgatás!N396+adók!N396+temető!N396+rendezvények!N396+'téli közf.'!N396+hosszúi.közf.!N396+'út üzemelt.'!N396+közvilágítás!N396+zöldterület!N396+'város-község'!N396+könyvtár!N396+közművelődés!N396+gyermekjólét!N396+családtámogatás!N396+családseg.!N396+civilszerv!N396</f>
        <v>0</v>
      </c>
      <c r="O396" s="153" t="str">
        <f t="shared" si="19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77">
        <f>igazgatás!F397+adók!F397+temető!F397+rendezvények!F397+'téli közf.'!F397+hosszúi.közf.!F397+'út üzemelt.'!F397+közvilágítás!F397+zöldterület!F397+'város-község'!F397+könyvtár!F397+közművelődés!F397+gyermekjólét!F397+családtámogatás!F397+családseg.!F397</f>
        <v>0</v>
      </c>
      <c r="G397" s="77">
        <f>igazgatás!G397+adók!G397+temető!G397+rendezvények!G397+'téli közf.'!G397+hosszúi.közf.!G397+'út üzemelt.'!G397+közvilágítás!G397+zöldterület!G397+'város-község'!G397+könyvtár!G397+közművelődés!G397+gyermekjólét!G397+családtámogatás!G397+családseg.!G397</f>
        <v>0</v>
      </c>
      <c r="H397" s="77">
        <f>igazgatás!H397+adók!H397+temető!H397+rendezvények!H397+'téli közf.'!H397+hosszúi.közf.!H397+'út üzemelt.'!H397+közvilágítás!H397+zöldterület!H397+'város-község'!H397+könyvtár!H397+közművelődés!H397+gyermekjólét!H397+családtámogatás!H397+családseg.!H397</f>
        <v>0</v>
      </c>
      <c r="I397" s="77">
        <f>igazgatás!I397+adók!I397+temető!I397+rendezvények!I397+'téli közf.'!I397+hosszúi.közf.!I397+'út üzemelt.'!I397+közvilágítás!I397+zöldterület!I397+'város-község'!I397+könyvtár!I397+közművelődés!I397+gyermekjólét!I397+családtámogatás!I397+családseg.!I397</f>
        <v>0</v>
      </c>
      <c r="J397" s="153" t="str">
        <f t="shared" si="18"/>
        <v xml:space="preserve"> </v>
      </c>
      <c r="K397" s="77">
        <f>igazgatás!K397+adók!K397+temető!K397+rendezvények!K397+'téli közf.'!K397+hosszúi.közf.!K397+'út üzemelt.'!K397+közvilágítás!K397+zöldterület!K397+'város-község'!K397+könyvtár!K397+közművelődés!K397+gyermekjólét!K397+családtámogatás!K397+családseg.!K397+civilszerv!K397</f>
        <v>0</v>
      </c>
      <c r="L397" s="77">
        <f>igazgatás!L397+adók!L397+temető!L397+rendezvények!L397+'téli közf.'!L397+hosszúi.közf.!L397+'út üzemelt.'!L397+közvilágítás!L397+zöldterület!L397+'város-község'!L397+könyvtár!L397+közművelődés!L397+gyermekjólét!L397+családtámogatás!L397+családseg.!L397+civilszerv!L397</f>
        <v>0</v>
      </c>
      <c r="M397" s="77">
        <f>igazgatás!M397+adók!M397+temető!M397+rendezvények!M397+'téli közf.'!M397+hosszúi.közf.!M397+'út üzemelt.'!M397+közvilágítás!M397+zöldterület!M397+'város-község'!M397+könyvtár!M397+közművelődés!M397+gyermekjólét!M397+családtámogatás!M397+családseg.!M397+civilszerv!M397</f>
        <v>0</v>
      </c>
      <c r="N397" s="77">
        <f>igazgatás!N397+adók!N397+temető!N397+rendezvények!N397+'téli közf.'!N397+hosszúi.közf.!N397+'út üzemelt.'!N397+közvilágítás!N397+zöldterület!N397+'város-község'!N397+könyvtár!N397+közművelődés!N397+gyermekjólét!N397+családtámogatás!N397+családseg.!N397+civilszerv!N397</f>
        <v>0</v>
      </c>
      <c r="O397" s="153" t="str">
        <f t="shared" si="19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77">
        <f>igazgatás!F398+adók!F398+temető!F398+rendezvények!F398+'téli közf.'!F398+hosszúi.közf.!F398+'út üzemelt.'!F398+közvilágítás!F398+zöldterület!F398+'város-község'!F398+könyvtár!F398+közművelődés!F398+gyermekjólét!F398+családtámogatás!F398+családseg.!F398</f>
        <v>0</v>
      </c>
      <c r="G398" s="77">
        <f>igazgatás!G398+adók!G398+temető!G398+rendezvények!G398+'téli közf.'!G398+hosszúi.közf.!G398+'út üzemelt.'!G398+közvilágítás!G398+zöldterület!G398+'város-község'!G398+könyvtár!G398+közművelődés!G398+gyermekjólét!G398+családtámogatás!G398+családseg.!G398</f>
        <v>0</v>
      </c>
      <c r="H398" s="77">
        <f>igazgatás!H398+adók!H398+temető!H398+rendezvények!H398+'téli közf.'!H398+hosszúi.közf.!H398+'út üzemelt.'!H398+közvilágítás!H398+zöldterület!H398+'város-község'!H398+könyvtár!H398+közművelődés!H398+gyermekjólét!H398+családtámogatás!H398+családseg.!H398</f>
        <v>0</v>
      </c>
      <c r="I398" s="77">
        <f>igazgatás!I398+adók!I398+temető!I398+rendezvények!I398+'téli közf.'!I398+hosszúi.közf.!I398+'út üzemelt.'!I398+közvilágítás!I398+zöldterület!I398+'város-község'!I398+könyvtár!I398+közművelődés!I398+gyermekjólét!I398+családtámogatás!I398+családseg.!I398</f>
        <v>0</v>
      </c>
      <c r="J398" s="153" t="str">
        <f t="shared" si="18"/>
        <v xml:space="preserve"> </v>
      </c>
      <c r="K398" s="77">
        <f>igazgatás!K398+adók!K398+temető!K398+rendezvények!K398+'téli közf.'!K398+hosszúi.közf.!K398+'út üzemelt.'!K398+közvilágítás!K398+zöldterület!K398+'város-község'!K398+könyvtár!K398+közművelődés!K398+gyermekjólét!K398+családtámogatás!K398+családseg.!K398+civilszerv!K398</f>
        <v>0</v>
      </c>
      <c r="L398" s="77">
        <f>igazgatás!L398+adók!L398+temető!L398+rendezvények!L398+'téli közf.'!L398+hosszúi.közf.!L398+'út üzemelt.'!L398+közvilágítás!L398+zöldterület!L398+'város-község'!L398+könyvtár!L398+közművelődés!L398+gyermekjólét!L398+családtámogatás!L398+családseg.!L398+civilszerv!L398</f>
        <v>0</v>
      </c>
      <c r="M398" s="77">
        <f>igazgatás!M398+adók!M398+temető!M398+rendezvények!M398+'téli közf.'!M398+hosszúi.közf.!M398+'út üzemelt.'!M398+közvilágítás!M398+zöldterület!M398+'város-község'!M398+könyvtár!M398+közművelődés!M398+gyermekjólét!M398+családtámogatás!M398+családseg.!M398+civilszerv!M398</f>
        <v>0</v>
      </c>
      <c r="N398" s="77">
        <f>igazgatás!N398+adók!N398+temető!N398+rendezvények!N398+'téli közf.'!N398+hosszúi.közf.!N398+'út üzemelt.'!N398+közvilágítás!N398+zöldterület!N398+'város-község'!N398+könyvtár!N398+közművelődés!N398+gyermekjólét!N398+családtámogatás!N398+családseg.!N398+civilszerv!N398</f>
        <v>0</v>
      </c>
      <c r="O398" s="153" t="str">
        <f t="shared" si="19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77">
        <f>igazgatás!F399+adók!F399+temető!F399+rendezvények!F399+'téli közf.'!F399+hosszúi.közf.!F399+'út üzemelt.'!F399+közvilágítás!F399+zöldterület!F399+'város-község'!F399+könyvtár!F399+közművelődés!F399+gyermekjólét!F399+családtámogatás!F399+családseg.!F399</f>
        <v>0</v>
      </c>
      <c r="G399" s="77">
        <f>igazgatás!G399+adók!G399+temető!G399+rendezvények!G399+'téli közf.'!G399+hosszúi.közf.!G399+'út üzemelt.'!G399+közvilágítás!G399+zöldterület!G399+'város-község'!G399+könyvtár!G399+közművelődés!G399+gyermekjólét!G399+családtámogatás!G399+családseg.!G399</f>
        <v>0</v>
      </c>
      <c r="H399" s="77">
        <f>igazgatás!H399+adók!H399+temető!H399+rendezvények!H399+'téli közf.'!H399+hosszúi.közf.!H399+'út üzemelt.'!H399+közvilágítás!H399+zöldterület!H399+'város-község'!H399+könyvtár!H399+közművelődés!H399+gyermekjólét!H399+családtámogatás!H399+családseg.!H399</f>
        <v>0</v>
      </c>
      <c r="I399" s="77">
        <f>igazgatás!I399+adók!I399+temető!I399+rendezvények!I399+'téli közf.'!I399+hosszúi.közf.!I399+'út üzemelt.'!I399+közvilágítás!I399+zöldterület!I399+'város-község'!I399+könyvtár!I399+közművelődés!I399+gyermekjólét!I399+családtámogatás!I399+családseg.!I399</f>
        <v>0</v>
      </c>
      <c r="J399" s="153" t="str">
        <f t="shared" si="18"/>
        <v xml:space="preserve"> </v>
      </c>
      <c r="K399" s="77">
        <f>igazgatás!K399+adók!K399+temető!K399+rendezvények!K399+'téli közf.'!K399+hosszúi.közf.!K399+'út üzemelt.'!K399+közvilágítás!K399+zöldterület!K399+'város-község'!K399+könyvtár!K399+közművelődés!K399+gyermekjólét!K399+családtámogatás!K399+családseg.!K399+civilszerv!K399</f>
        <v>0</v>
      </c>
      <c r="L399" s="77">
        <f>igazgatás!L399+adók!L399+temető!L399+rendezvények!L399+'téli közf.'!L399+hosszúi.közf.!L399+'út üzemelt.'!L399+közvilágítás!L399+zöldterület!L399+'város-község'!L399+könyvtár!L399+közművelődés!L399+gyermekjólét!L399+családtámogatás!L399+családseg.!L399+civilszerv!L399</f>
        <v>0</v>
      </c>
      <c r="M399" s="77">
        <f>igazgatás!M399+adók!M399+temető!M399+rendezvények!M399+'téli közf.'!M399+hosszúi.közf.!M399+'út üzemelt.'!M399+közvilágítás!M399+zöldterület!M399+'város-község'!M399+könyvtár!M399+közművelődés!M399+gyermekjólét!M399+családtámogatás!M399+családseg.!M399+civilszerv!M399</f>
        <v>0</v>
      </c>
      <c r="N399" s="77">
        <f>igazgatás!N399+adók!N399+temető!N399+rendezvények!N399+'téli közf.'!N399+hosszúi.közf.!N399+'út üzemelt.'!N399+közvilágítás!N399+zöldterület!N399+'város-község'!N399+könyvtár!N399+közművelődés!N399+gyermekjólét!N399+családtámogatás!N399+családseg.!N399+civilszerv!N399</f>
        <v>0</v>
      </c>
      <c r="O399" s="153" t="str">
        <f t="shared" si="19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77">
        <f>igazgatás!F400+adók!F400+temető!F400+rendezvények!F400+'téli közf.'!F400+hosszúi.közf.!F400+'út üzemelt.'!F400+közvilágítás!F400+zöldterület!F400+'város-község'!F400+könyvtár!F400+közművelődés!F400+gyermekjólét!F400+családtámogatás!F400+családseg.!F400</f>
        <v>0</v>
      </c>
      <c r="G400" s="77">
        <f>igazgatás!G400+adók!G400+temető!G400+rendezvények!G400+'téli közf.'!G400+hosszúi.közf.!G400+'út üzemelt.'!G400+közvilágítás!G400+zöldterület!G400+'város-község'!G400+könyvtár!G400+közművelődés!G400+gyermekjólét!G400+családtámogatás!G400+családseg.!G400</f>
        <v>0</v>
      </c>
      <c r="H400" s="77">
        <f>igazgatás!H400+adók!H400+temető!H400+rendezvények!H400+'téli közf.'!H400+hosszúi.közf.!H400+'út üzemelt.'!H400+közvilágítás!H400+zöldterület!H400+'város-község'!H400+könyvtár!H400+közművelődés!H400+gyermekjólét!H400+családtámogatás!H400+családseg.!H400</f>
        <v>0</v>
      </c>
      <c r="I400" s="77">
        <f>igazgatás!I400+adók!I400+temető!I400+rendezvények!I400+'téli közf.'!I400+hosszúi.közf.!I400+'út üzemelt.'!I400+közvilágítás!I400+zöldterület!I400+'város-község'!I400+könyvtár!I400+közművelődés!I400+gyermekjólét!I400+családtámogatás!I400+családseg.!I400</f>
        <v>0</v>
      </c>
      <c r="J400" s="153" t="str">
        <f t="shared" si="18"/>
        <v xml:space="preserve"> </v>
      </c>
      <c r="K400" s="77">
        <f>igazgatás!K400+adók!K400+temető!K400+rendezvények!K400+'téli közf.'!K400+hosszúi.közf.!K400+'út üzemelt.'!K400+közvilágítás!K400+zöldterület!K400+'város-község'!K400+könyvtár!K400+közművelődés!K400+gyermekjólét!K400+családtámogatás!K400+családseg.!K400+civilszerv!K400</f>
        <v>0</v>
      </c>
      <c r="L400" s="77">
        <f>igazgatás!L400+adók!L400+temető!L400+rendezvények!L400+'téli közf.'!L400+hosszúi.közf.!L400+'út üzemelt.'!L400+közvilágítás!L400+zöldterület!L400+'város-község'!L400+könyvtár!L400+közművelődés!L400+gyermekjólét!L400+családtámogatás!L400+családseg.!L400+civilszerv!L400</f>
        <v>0</v>
      </c>
      <c r="M400" s="77">
        <f>igazgatás!M400+adók!M400+temető!M400+rendezvények!M400+'téli közf.'!M400+hosszúi.közf.!M400+'út üzemelt.'!M400+közvilágítás!M400+zöldterület!M400+'város-község'!M400+könyvtár!M400+közművelődés!M400+gyermekjólét!M400+családtámogatás!M400+családseg.!M400+civilszerv!M400</f>
        <v>0</v>
      </c>
      <c r="N400" s="77">
        <f>igazgatás!N400+adók!N400+temető!N400+rendezvények!N400+'téli közf.'!N400+hosszúi.közf.!N400+'út üzemelt.'!N400+közvilágítás!N400+zöldterület!N400+'város-község'!N400+könyvtár!N400+közművelődés!N400+gyermekjólét!N400+családtámogatás!N400+családseg.!N400+civilszerv!N400</f>
        <v>0</v>
      </c>
      <c r="O400" s="153" t="str">
        <f t="shared" si="19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77">
        <f>igazgatás!F401+adók!F401+temető!F401+rendezvények!F401+'téli közf.'!F401+hosszúi.közf.!F401+'út üzemelt.'!F401+közvilágítás!F401+zöldterület!F401+'város-község'!F401+könyvtár!F401+közművelődés!F401+gyermekjólét!F401+családtámogatás!F401+családseg.!F401</f>
        <v>0</v>
      </c>
      <c r="G401" s="77">
        <f>igazgatás!G401+adók!G401+temető!G401+rendezvények!G401+'téli közf.'!G401+hosszúi.közf.!G401+'út üzemelt.'!G401+közvilágítás!G401+zöldterület!G401+'város-község'!G401+könyvtár!G401+közművelődés!G401+gyermekjólét!G401+családtámogatás!G401+családseg.!G401</f>
        <v>0</v>
      </c>
      <c r="H401" s="77">
        <f>igazgatás!H401+adók!H401+temető!H401+rendezvények!H401+'téli közf.'!H401+hosszúi.közf.!H401+'út üzemelt.'!H401+közvilágítás!H401+zöldterület!H401+'város-község'!H401+könyvtár!H401+közművelődés!H401+gyermekjólét!H401+családtámogatás!H401+családseg.!H401</f>
        <v>0</v>
      </c>
      <c r="I401" s="77">
        <f>igazgatás!I401+adók!I401+temető!I401+rendezvények!I401+'téli közf.'!I401+hosszúi.közf.!I401+'út üzemelt.'!I401+közvilágítás!I401+zöldterület!I401+'város-község'!I401+könyvtár!I401+közművelődés!I401+gyermekjólét!I401+családtámogatás!I401+családseg.!I401</f>
        <v>0</v>
      </c>
      <c r="J401" s="153" t="str">
        <f t="shared" si="18"/>
        <v xml:space="preserve"> </v>
      </c>
      <c r="K401" s="77">
        <f>igazgatás!K401+adók!K401+temető!K401+rendezvények!K401+'téli közf.'!K401+hosszúi.közf.!K401+'út üzemelt.'!K401+közvilágítás!K401+zöldterület!K401+'város-község'!K401+könyvtár!K401+közművelődés!K401+gyermekjólét!K401+családtámogatás!K401+családseg.!K401+civilszerv!K401</f>
        <v>0</v>
      </c>
      <c r="L401" s="77">
        <f>igazgatás!L401+adók!L401+temető!L401+rendezvények!L401+'téli közf.'!L401+hosszúi.közf.!L401+'út üzemelt.'!L401+közvilágítás!L401+zöldterület!L401+'város-község'!L401+könyvtár!L401+közművelődés!L401+gyermekjólét!L401+családtámogatás!L401+családseg.!L401+civilszerv!L401</f>
        <v>0</v>
      </c>
      <c r="M401" s="77">
        <f>igazgatás!M401+adók!M401+temető!M401+rendezvények!M401+'téli közf.'!M401+hosszúi.közf.!M401+'út üzemelt.'!M401+közvilágítás!M401+zöldterület!M401+'város-község'!M401+könyvtár!M401+közművelődés!M401+gyermekjólét!M401+családtámogatás!M401+családseg.!M401+civilszerv!M401</f>
        <v>0</v>
      </c>
      <c r="N401" s="77">
        <f>igazgatás!N401+adók!N401+temető!N401+rendezvények!N401+'téli közf.'!N401+hosszúi.közf.!N401+'út üzemelt.'!N401+közvilágítás!N401+zöldterület!N401+'város-község'!N401+könyvtár!N401+közművelődés!N401+gyermekjólét!N401+családtámogatás!N401+családseg.!N401+civilszerv!N401</f>
        <v>0</v>
      </c>
      <c r="O401" s="153" t="str">
        <f t="shared" si="19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77">
        <f>igazgatás!F402+adók!F402+temető!F402+rendezvények!F402+'téli közf.'!F402+hosszúi.közf.!F402+'út üzemelt.'!F402+közvilágítás!F402+zöldterület!F402+'város-község'!F402+könyvtár!F402+közművelődés!F402+gyermekjólét!F402+családtámogatás!F402+családseg.!F402</f>
        <v>0</v>
      </c>
      <c r="G402" s="77">
        <f>igazgatás!G402+adók!G402+temető!G402+rendezvények!G402+'téli közf.'!G402+hosszúi.közf.!G402+'út üzemelt.'!G402+közvilágítás!G402+zöldterület!G402+'város-község'!G402+könyvtár!G402+közművelődés!G402+gyermekjólét!G402+családtámogatás!G402+családseg.!G402</f>
        <v>0</v>
      </c>
      <c r="H402" s="77">
        <f>igazgatás!H402+adók!H402+temető!H402+rendezvények!H402+'téli közf.'!H402+hosszúi.közf.!H402+'út üzemelt.'!H402+közvilágítás!H402+zöldterület!H402+'város-község'!H402+könyvtár!H402+közművelődés!H402+gyermekjólét!H402+családtámogatás!H402+családseg.!H402</f>
        <v>0</v>
      </c>
      <c r="I402" s="77">
        <f>igazgatás!I402+adók!I402+temető!I402+rendezvények!I402+'téli közf.'!I402+hosszúi.közf.!I402+'út üzemelt.'!I402+közvilágítás!I402+zöldterület!I402+'város-község'!I402+könyvtár!I402+közművelődés!I402+gyermekjólét!I402+családtámogatás!I402+családseg.!I402</f>
        <v>0</v>
      </c>
      <c r="J402" s="153" t="str">
        <f t="shared" si="18"/>
        <v xml:space="preserve"> </v>
      </c>
      <c r="K402" s="77">
        <f>igazgatás!K402+adók!K402+temető!K402+rendezvények!K402+'téli közf.'!K402+hosszúi.közf.!K402+'út üzemelt.'!K402+közvilágítás!K402+zöldterület!K402+'város-község'!K402+könyvtár!K402+közművelődés!K402+gyermekjólét!K402+családtámogatás!K402+családseg.!K402+civilszerv!K402</f>
        <v>0</v>
      </c>
      <c r="L402" s="77">
        <f>igazgatás!L402+adók!L402+temető!L402+rendezvények!L402+'téli közf.'!L402+hosszúi.közf.!L402+'út üzemelt.'!L402+közvilágítás!L402+zöldterület!L402+'város-község'!L402+könyvtár!L402+közművelődés!L402+gyermekjólét!L402+családtámogatás!L402+családseg.!L402+civilszerv!L402</f>
        <v>0</v>
      </c>
      <c r="M402" s="77">
        <f>igazgatás!M402+adók!M402+temető!M402+rendezvények!M402+'téli közf.'!M402+hosszúi.közf.!M402+'út üzemelt.'!M402+közvilágítás!M402+zöldterület!M402+'város-község'!M402+könyvtár!M402+közművelődés!M402+gyermekjólét!M402+családtámogatás!M402+családseg.!M402+civilszerv!M402</f>
        <v>0</v>
      </c>
      <c r="N402" s="77">
        <f>igazgatás!N402+adók!N402+temető!N402+rendezvények!N402+'téli közf.'!N402+hosszúi.közf.!N402+'út üzemelt.'!N402+közvilágítás!N402+zöldterület!N402+'város-község'!N402+könyvtár!N402+közművelődés!N402+gyermekjólét!N402+családtámogatás!N402+családseg.!N402+civilszerv!N402</f>
        <v>0</v>
      </c>
      <c r="O402" s="153" t="str">
        <f t="shared" si="19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77">
        <f>igazgatás!F403+adók!F403+temető!F403+rendezvények!F403+'téli közf.'!F403+hosszúi.közf.!F403+'út üzemelt.'!F403+közvilágítás!F403+zöldterület!F403+'város-község'!F403+könyvtár!F403+közművelődés!F403+gyermekjólét!F403+családtámogatás!F403+családseg.!F403</f>
        <v>0</v>
      </c>
      <c r="G403" s="77">
        <f>igazgatás!G403+adók!G403+temető!G403+rendezvények!G403+'téli közf.'!G403+hosszúi.közf.!G403+'út üzemelt.'!G403+közvilágítás!G403+zöldterület!G403+'város-község'!G403+könyvtár!G403+közművelődés!G403+gyermekjólét!G403+családtámogatás!G403+családseg.!G403</f>
        <v>0</v>
      </c>
      <c r="H403" s="77">
        <f>igazgatás!H403+adók!H403+temető!H403+rendezvények!H403+'téli közf.'!H403+hosszúi.közf.!H403+'út üzemelt.'!H403+közvilágítás!H403+zöldterület!H403+'város-község'!H403+könyvtár!H403+közművelődés!H403+gyermekjólét!H403+családtámogatás!H403+családseg.!H403</f>
        <v>0</v>
      </c>
      <c r="I403" s="77">
        <f>igazgatás!I403+adók!I403+temető!I403+rendezvények!I403+'téli közf.'!I403+hosszúi.közf.!I403+'út üzemelt.'!I403+közvilágítás!I403+zöldterület!I403+'város-község'!I403+könyvtár!I403+közművelődés!I403+gyermekjólét!I403+családtámogatás!I403+családseg.!I403</f>
        <v>0</v>
      </c>
      <c r="J403" s="153" t="str">
        <f t="shared" si="18"/>
        <v xml:space="preserve"> </v>
      </c>
      <c r="K403" s="77">
        <f>igazgatás!K403+adók!K403+temető!K403+rendezvények!K403+'téli közf.'!K403+hosszúi.közf.!K403+'út üzemelt.'!K403+közvilágítás!K403+zöldterület!K403+'város-község'!K403+könyvtár!K403+közművelődés!K403+gyermekjólét!K403+családtámogatás!K403+családseg.!K403+civilszerv!K403</f>
        <v>0</v>
      </c>
      <c r="L403" s="77">
        <f>igazgatás!L403+adók!L403+temető!L403+rendezvények!L403+'téli közf.'!L403+hosszúi.közf.!L403+'út üzemelt.'!L403+közvilágítás!L403+zöldterület!L403+'város-község'!L403+könyvtár!L403+közművelődés!L403+gyermekjólét!L403+családtámogatás!L403+családseg.!L403+civilszerv!L403</f>
        <v>0</v>
      </c>
      <c r="M403" s="77">
        <f>igazgatás!M403+adók!M403+temető!M403+rendezvények!M403+'téli közf.'!M403+hosszúi.közf.!M403+'út üzemelt.'!M403+közvilágítás!M403+zöldterület!M403+'város-község'!M403+könyvtár!M403+közművelődés!M403+gyermekjólét!M403+családtámogatás!M403+családseg.!M403+civilszerv!M403</f>
        <v>0</v>
      </c>
      <c r="N403" s="77">
        <f>igazgatás!N403+adók!N403+temető!N403+rendezvények!N403+'téli közf.'!N403+hosszúi.közf.!N403+'út üzemelt.'!N403+közvilágítás!N403+zöldterület!N403+'város-község'!N403+könyvtár!N403+közművelődés!N403+gyermekjólét!N403+családtámogatás!N403+családseg.!N403+civilszerv!N403</f>
        <v>0</v>
      </c>
      <c r="O403" s="153" t="str">
        <f t="shared" si="19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77">
        <f>igazgatás!F404+adók!F404+temető!F404+rendezvények!F404+'téli közf.'!F404+hosszúi.közf.!F404+'út üzemelt.'!F404+közvilágítás!F404+zöldterület!F404+'város-község'!F404+könyvtár!F404+közművelődés!F404+gyermekjólét!F404+családtámogatás!F404+családseg.!F404</f>
        <v>0</v>
      </c>
      <c r="G404" s="77">
        <f>igazgatás!G404+adók!G404+temető!G404+rendezvények!G404+'téli közf.'!G404+hosszúi.közf.!G404+'út üzemelt.'!G404+közvilágítás!G404+zöldterület!G404+'város-község'!G404+könyvtár!G404+közművelődés!G404+gyermekjólét!G404+családtámogatás!G404+családseg.!G404</f>
        <v>0</v>
      </c>
      <c r="H404" s="77">
        <f>igazgatás!H404+adók!H404+temető!H404+rendezvények!H404+'téli közf.'!H404+hosszúi.közf.!H404+'út üzemelt.'!H404+közvilágítás!H404+zöldterület!H404+'város-község'!H404+könyvtár!H404+közművelődés!H404+gyermekjólét!H404+családtámogatás!H404+családseg.!H404</f>
        <v>0</v>
      </c>
      <c r="I404" s="77">
        <f>igazgatás!I404+adók!I404+temető!I404+rendezvények!I404+'téli közf.'!I404+hosszúi.közf.!I404+'út üzemelt.'!I404+közvilágítás!I404+zöldterület!I404+'város-község'!I404+könyvtár!I404+közművelődés!I404+gyermekjólét!I404+családtámogatás!I404+családseg.!I404</f>
        <v>0</v>
      </c>
      <c r="J404" s="153" t="str">
        <f t="shared" si="18"/>
        <v xml:space="preserve"> </v>
      </c>
      <c r="K404" s="77">
        <f>igazgatás!K404+adók!K404+temető!K404+rendezvények!K404+'téli közf.'!K404+hosszúi.közf.!K404+'út üzemelt.'!K404+közvilágítás!K404+zöldterület!K404+'város-község'!K404+könyvtár!K404+közművelődés!K404+gyermekjólét!K404+családtámogatás!K404+családseg.!K404+civilszerv!K404</f>
        <v>0</v>
      </c>
      <c r="L404" s="77">
        <f>igazgatás!L404+adók!L404+temető!L404+rendezvények!L404+'téli közf.'!L404+hosszúi.közf.!L404+'út üzemelt.'!L404+közvilágítás!L404+zöldterület!L404+'város-község'!L404+könyvtár!L404+közművelődés!L404+gyermekjólét!L404+családtámogatás!L404+családseg.!L404+civilszerv!L404</f>
        <v>0</v>
      </c>
      <c r="M404" s="77">
        <f>igazgatás!M404+adók!M404+temető!M404+rendezvények!M404+'téli közf.'!M404+hosszúi.közf.!M404+'út üzemelt.'!M404+közvilágítás!M404+zöldterület!M404+'város-község'!M404+könyvtár!M404+közművelődés!M404+gyermekjólét!M404+családtámogatás!M404+családseg.!M404+civilszerv!M404</f>
        <v>0</v>
      </c>
      <c r="N404" s="77">
        <f>igazgatás!N404+adók!N404+temető!N404+rendezvények!N404+'téli közf.'!N404+hosszúi.közf.!N404+'út üzemelt.'!N404+közvilágítás!N404+zöldterület!N404+'város-község'!N404+könyvtár!N404+közművelődés!N404+gyermekjólét!N404+családtámogatás!N404+családseg.!N404+civilszerv!N404</f>
        <v>0</v>
      </c>
      <c r="O404" s="153" t="str">
        <f t="shared" si="19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77">
        <f>igazgatás!F405+adók!F405+temető!F405+rendezvények!F405+'téli közf.'!F405+hosszúi.közf.!F405+'út üzemelt.'!F405+közvilágítás!F405+zöldterület!F405+'város-község'!F405+könyvtár!F405+közművelődés!F405+gyermekjólét!F405+családtámogatás!F405+családseg.!F405</f>
        <v>0</v>
      </c>
      <c r="G405" s="77">
        <f>igazgatás!G405+adók!G405+temető!G405+rendezvények!G405+'téli közf.'!G405+hosszúi.közf.!G405+'út üzemelt.'!G405+közvilágítás!G405+zöldterület!G405+'város-község'!G405+könyvtár!G405+közművelődés!G405+gyermekjólét!G405+családtámogatás!G405+családseg.!G405</f>
        <v>0</v>
      </c>
      <c r="H405" s="77">
        <f>igazgatás!H405+adók!H405+temető!H405+rendezvények!H405+'téli közf.'!H405+hosszúi.közf.!H405+'út üzemelt.'!H405+közvilágítás!H405+zöldterület!H405+'város-község'!H405+könyvtár!H405+közművelődés!H405+gyermekjólét!H405+családtámogatás!H405+családseg.!H405</f>
        <v>0</v>
      </c>
      <c r="I405" s="77">
        <f>igazgatás!I405+adók!I405+temető!I405+rendezvények!I405+'téli közf.'!I405+hosszúi.közf.!I405+'út üzemelt.'!I405+közvilágítás!I405+zöldterület!I405+'város-község'!I405+könyvtár!I405+közművelődés!I405+gyermekjólét!I405+családtámogatás!I405+családseg.!I405</f>
        <v>0</v>
      </c>
      <c r="J405" s="153" t="str">
        <f t="shared" ref="J405:J468" si="20">IF(H405=0," ",I405/H405)</f>
        <v xml:space="preserve"> </v>
      </c>
      <c r="K405" s="77">
        <f>igazgatás!K405+adók!K405+temető!K405+rendezvények!K405+'téli közf.'!K405+hosszúi.közf.!K405+'út üzemelt.'!K405+közvilágítás!K405+zöldterület!K405+'város-község'!K405+könyvtár!K405+közművelődés!K405+gyermekjólét!K405+családtámogatás!K405+családseg.!K405+civilszerv!K405</f>
        <v>0</v>
      </c>
      <c r="L405" s="77">
        <f>igazgatás!L405+adók!L405+temető!L405+rendezvények!L405+'téli közf.'!L405+hosszúi.közf.!L405+'út üzemelt.'!L405+közvilágítás!L405+zöldterület!L405+'város-község'!L405+könyvtár!L405+közművelődés!L405+gyermekjólét!L405+családtámogatás!L405+családseg.!L405+civilszerv!L405</f>
        <v>0</v>
      </c>
      <c r="M405" s="77">
        <f>igazgatás!M405+adók!M405+temető!M405+rendezvények!M405+'téli közf.'!M405+hosszúi.közf.!M405+'út üzemelt.'!M405+közvilágítás!M405+zöldterület!M405+'város-község'!M405+könyvtár!M405+közművelődés!M405+gyermekjólét!M405+családtámogatás!M405+családseg.!M405+civilszerv!M405</f>
        <v>0</v>
      </c>
      <c r="N405" s="77">
        <f>igazgatás!N405+adók!N405+temető!N405+rendezvények!N405+'téli közf.'!N405+hosszúi.közf.!N405+'út üzemelt.'!N405+közvilágítás!N405+zöldterület!N405+'város-község'!N405+könyvtár!N405+közművelődés!N405+gyermekjólét!N405+családtámogatás!N405+családseg.!N405+civilszerv!N405</f>
        <v>0</v>
      </c>
      <c r="O405" s="153" t="str">
        <f t="shared" si="19"/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77">
        <f>igazgatás!F406+adók!F406+temető!F406+rendezvények!F406+'téli közf.'!F406+hosszúi.közf.!F406+'út üzemelt.'!F406+közvilágítás!F406+zöldterület!F406+'város-község'!F406+könyvtár!F406+közművelődés!F406+gyermekjólét!F406+családtámogatás!F406+családseg.!F406</f>
        <v>0</v>
      </c>
      <c r="G406" s="77">
        <f>igazgatás!G406+adók!G406+temető!G406+rendezvények!G406+'téli közf.'!G406+hosszúi.közf.!G406+'út üzemelt.'!G406+közvilágítás!G406+zöldterület!G406+'város-község'!G406+könyvtár!G406+közművelődés!G406+gyermekjólét!G406+családtámogatás!G406+családseg.!G406</f>
        <v>20</v>
      </c>
      <c r="H406" s="77">
        <f>igazgatás!H406+adók!H406+temető!H406+rendezvények!H406+'téli közf.'!H406+hosszúi.közf.!H406+'út üzemelt.'!H406+közvilágítás!H406+zöldterület!H406+'város-község'!H406+könyvtár!H406+közművelődés!H406+gyermekjólét!H406+családtámogatás!H406+családseg.!H406</f>
        <v>20</v>
      </c>
      <c r="I406" s="77">
        <f>igazgatás!I406+adók!I406+temető!I406+rendezvények!I406+'téli közf.'!I406+hosszúi.közf.!I406+'út üzemelt.'!I406+közvilágítás!I406+zöldterület!I406+'város-község'!I406+könyvtár!I406+közművelődés!I406+gyermekjólét!I406+családtámogatás!I406+családseg.!I406</f>
        <v>20</v>
      </c>
      <c r="J406" s="153">
        <f t="shared" si="20"/>
        <v>1</v>
      </c>
      <c r="K406" s="77">
        <f>igazgatás!K406+adók!K406+temető!K406+rendezvények!K406+'téli közf.'!K406+hosszúi.közf.!K406+'út üzemelt.'!K406+közvilágítás!K406+zöldterület!K406+'város-község'!K406+könyvtár!K406+közművelődés!K406+gyermekjólét!K406+családtámogatás!K406+családseg.!K406+civilszerv!K406</f>
        <v>20</v>
      </c>
      <c r="L406" s="77">
        <f>igazgatás!L406+adók!L406+temető!L406+rendezvények!L406+'téli közf.'!L406+hosszúi.közf.!L406+'út üzemelt.'!L406+közvilágítás!L406+zöldterület!L406+'város-község'!L406+könyvtár!L406+közművelődés!L406+gyermekjólét!L406+családtámogatás!L406+családseg.!L406+civilszerv!L406</f>
        <v>0</v>
      </c>
      <c r="M406" s="77">
        <f>igazgatás!M406+adók!M406+temető!M406+rendezvények!M406+'téli közf.'!M406+hosszúi.közf.!M406+'út üzemelt.'!M406+közvilágítás!M406+zöldterület!M406+'város-község'!M406+könyvtár!M406+közművelődés!M406+gyermekjólét!M406+családtámogatás!M406+családseg.!M406+civilszerv!M406</f>
        <v>20</v>
      </c>
      <c r="N406" s="77">
        <f>igazgatás!N406+adók!N406+temető!N406+rendezvények!N406+'téli közf.'!N406+hosszúi.közf.!N406+'út üzemelt.'!N406+közvilágítás!N406+zöldterület!N406+'város-község'!N406+könyvtár!N406+közművelődés!N406+gyermekjólét!N406+családtámogatás!N406+családseg.!N406+civilszerv!N406</f>
        <v>0</v>
      </c>
      <c r="O406" s="153">
        <f t="shared" ref="O406:O469" si="21">IF(M406=0," ",N406/M406)</f>
        <v>0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77">
        <f>igazgatás!F407+adók!F407+temető!F407+rendezvények!F407+'téli közf.'!F407+hosszúi.közf.!F407+'út üzemelt.'!F407+közvilágítás!F407+zöldterület!F407+'város-község'!F407+könyvtár!F407+közművelődés!F407+gyermekjólét!F407+családtámogatás!F407+családseg.!F407</f>
        <v>0</v>
      </c>
      <c r="G407" s="77">
        <f>igazgatás!G407+adók!G407+temető!G407+rendezvények!G407+'téli közf.'!G407+hosszúi.közf.!G407+'út üzemelt.'!G407+közvilágítás!G407+zöldterület!G407+'város-község'!G407+könyvtár!G407+közművelődés!G407+gyermekjólét!G407+családtámogatás!G407+családseg.!G407</f>
        <v>0</v>
      </c>
      <c r="H407" s="77">
        <f>igazgatás!H407+adók!H407+temető!H407+rendezvények!H407+'téli közf.'!H407+hosszúi.közf.!H407+'út üzemelt.'!H407+közvilágítás!H407+zöldterület!H407+'város-község'!H407+könyvtár!H407+közművelődés!H407+gyermekjólét!H407+családtámogatás!H407+családseg.!H407</f>
        <v>0</v>
      </c>
      <c r="I407" s="77">
        <f>igazgatás!I407+adók!I407+temető!I407+rendezvények!I407+'téli közf.'!I407+hosszúi.közf.!I407+'út üzemelt.'!I407+közvilágítás!I407+zöldterület!I407+'város-község'!I407+könyvtár!I407+közművelődés!I407+gyermekjólét!I407+családtámogatás!I407+családseg.!I407</f>
        <v>0</v>
      </c>
      <c r="J407" s="153" t="str">
        <f t="shared" si="20"/>
        <v xml:space="preserve"> </v>
      </c>
      <c r="K407" s="77">
        <f>igazgatás!K407+adók!K407+temető!K407+rendezvények!K407+'téli közf.'!K407+hosszúi.közf.!K407+'út üzemelt.'!K407+közvilágítás!K407+zöldterület!K407+'város-község'!K407+könyvtár!K407+közművelődés!K407+gyermekjólét!K407+családtámogatás!K407+családseg.!K407+civilszerv!K407</f>
        <v>100</v>
      </c>
      <c r="L407" s="77">
        <f>igazgatás!L407+adók!L407+temető!L407+rendezvények!L407+'téli közf.'!L407+hosszúi.közf.!L407+'út üzemelt.'!L407+közvilágítás!L407+zöldterület!L407+'város-község'!L407+könyvtár!L407+közművelődés!L407+gyermekjólét!L407+családtámogatás!L407+családseg.!L407+civilszerv!L407</f>
        <v>0</v>
      </c>
      <c r="M407" s="77">
        <f>igazgatás!M407+adók!M407+temető!M407+rendezvények!M407+'téli közf.'!M407+hosszúi.közf.!M407+'út üzemelt.'!M407+közvilágítás!M407+zöldterület!M407+'város-község'!M407+könyvtár!M407+közművelődés!M407+gyermekjólét!M407+családtámogatás!M407+családseg.!M407+civilszerv!M407</f>
        <v>100</v>
      </c>
      <c r="N407" s="77">
        <f>igazgatás!N407+adók!N407+temető!N407+rendezvények!N407+'téli közf.'!N407+hosszúi.közf.!N407+'út üzemelt.'!N407+közvilágítás!N407+zöldterület!N407+'város-község'!N407+könyvtár!N407+közművelődés!N407+gyermekjólét!N407+családtámogatás!N407+családseg.!N407+civilszerv!N407</f>
        <v>50</v>
      </c>
      <c r="O407" s="153">
        <f t="shared" si="21"/>
        <v>0.5</v>
      </c>
    </row>
    <row r="408" spans="1:15" ht="25.5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77">
        <f>igazgatás!F408+adók!F408+temető!F408+rendezvények!F408+'téli közf.'!F408+hosszúi.közf.!F408+'út üzemelt.'!F408+közvilágítás!F408+zöldterület!F408+'város-község'!F408+könyvtár!F408+közművelődés!F408+gyermekjólét!F408+családtámogatás!F408+családseg.!F408</f>
        <v>1280</v>
      </c>
      <c r="G408" s="77">
        <f>igazgatás!G408+adók!G408+temető!G408+rendezvények!G408+'téli közf.'!G408+hosszúi.közf.!G408+'út üzemelt.'!G408+közvilágítás!G408+zöldterület!G408+'város-község'!G408+könyvtár!G408+közművelődés!G408+gyermekjólét!G408+családtámogatás!G408+családseg.!G408</f>
        <v>-1110</v>
      </c>
      <c r="H408" s="77">
        <f>igazgatás!H408+adók!H408+temető!H408+rendezvények!H408+'téli közf.'!H408+hosszúi.közf.!H408+'út üzemelt.'!H408+közvilágítás!H408+zöldterület!H408+'város-község'!H408+könyvtár!H408+közművelődés!H408+gyermekjólét!H408+családtámogatás!H408+családseg.!H408</f>
        <v>170</v>
      </c>
      <c r="I408" s="77">
        <f>igazgatás!I408+adók!I408+temető!I408+rendezvények!I408+'téli közf.'!I408+hosszúi.közf.!I408+'út üzemelt.'!I408+közvilágítás!I408+zöldterület!I408+'város-község'!I408+könyvtár!I408+közművelődés!I408+gyermekjólét!I408+családtámogatás!I408+családseg.!I408</f>
        <v>122</v>
      </c>
      <c r="J408" s="153">
        <f t="shared" si="20"/>
        <v>0.71764705882352942</v>
      </c>
      <c r="K408" s="77">
        <f>igazgatás!K408+adók!K408+temető!K408+rendezvények!K408+'téli közf.'!K408+hosszúi.közf.!K408+'út üzemelt.'!K408+közvilágítás!K408+zöldterület!K408+'város-község'!K408+könyvtár!K408+közművelődés!K408+gyermekjólét!K408+családtámogatás!K408+családseg.!K408+civilszerv!K408</f>
        <v>500</v>
      </c>
      <c r="L408" s="77">
        <f>igazgatás!L408+adók!L408+temető!L408+rendezvények!L408+'téli közf.'!L408+hosszúi.közf.!L408+'út üzemelt.'!L408+közvilágítás!L408+zöldterület!L408+'város-község'!L408+könyvtár!L408+közművelődés!L408+gyermekjólét!L408+családtámogatás!L408+családseg.!L408+civilszerv!L408</f>
        <v>-40</v>
      </c>
      <c r="M408" s="77">
        <f>igazgatás!M408+adók!M408+temető!M408+rendezvények!M408+'téli közf.'!M408+hosszúi.közf.!M408+'út üzemelt.'!M408+közvilágítás!M408+zöldterület!M408+'város-község'!M408+könyvtár!M408+közművelődés!M408+gyermekjólét!M408+családtámogatás!M408+családseg.!M408+civilszerv!M408</f>
        <v>460</v>
      </c>
      <c r="N408" s="77">
        <f>igazgatás!N408+adók!N408+temető!N408+rendezvények!N408+'téli közf.'!N408+hosszúi.közf.!N408+'út üzemelt.'!N408+közvilágítás!N408+zöldterület!N408+'város-község'!N408+könyvtár!N408+közművelődés!N408+gyermekjólét!N408+családtámogatás!N408+családseg.!N408+civilszerv!N408</f>
        <v>107</v>
      </c>
      <c r="O408" s="153">
        <f t="shared" si="21"/>
        <v>0.2326086956521739</v>
      </c>
    </row>
    <row r="409" spans="1:15" ht="25.5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77">
        <f>igazgatás!F409+adók!F409+temető!F409+rendezvények!F409+'téli közf.'!F409+hosszúi.közf.!F409+'út üzemelt.'!F409+közvilágítás!F409+zöldterület!F409+'város-község'!F409+könyvtár!F409+közművelődés!F409+gyermekjólét!F409+családtámogatás!F409+családseg.!F409</f>
        <v>0</v>
      </c>
      <c r="G409" s="77">
        <f>igazgatás!G409+adók!G409+temető!G409+rendezvények!G409+'téli közf.'!G409+hosszúi.közf.!G409+'út üzemelt.'!G409+közvilágítás!G409+zöldterület!G409+'város-község'!G409+könyvtár!G409+közművelődés!G409+gyermekjólét!G409+családtámogatás!G409+családseg.!G409</f>
        <v>0</v>
      </c>
      <c r="H409" s="77">
        <f>igazgatás!H409+adók!H409+temető!H409+rendezvények!H409+'téli közf.'!H409+hosszúi.közf.!H409+'út üzemelt.'!H409+közvilágítás!H409+zöldterület!H409+'város-község'!H409+könyvtár!H409+közművelődés!H409+gyermekjólét!H409+családtámogatás!H409+családseg.!H409</f>
        <v>0</v>
      </c>
      <c r="I409" s="77">
        <f>igazgatás!I409+adók!I409+temető!I409+rendezvények!I409+'téli közf.'!I409+hosszúi.közf.!I409+'út üzemelt.'!I409+közvilágítás!I409+zöldterület!I409+'város-község'!I409+könyvtár!I409+közművelődés!I409+gyermekjólét!I409+családtámogatás!I409+családseg.!I409</f>
        <v>0</v>
      </c>
      <c r="J409" s="153" t="str">
        <f t="shared" si="20"/>
        <v xml:space="preserve"> </v>
      </c>
      <c r="K409" s="77">
        <f>igazgatás!K409+adók!K409+temető!K409+rendezvények!K409+'téli közf.'!K409+hosszúi.közf.!K409+'út üzemelt.'!K409+közvilágítás!K409+zöldterület!K409+'város-község'!K409+könyvtár!K409+közművelődés!K409+gyermekjólét!K409+családtámogatás!K409+családseg.!K409+civilszerv!K409</f>
        <v>0</v>
      </c>
      <c r="L409" s="77">
        <f>igazgatás!L409+adók!L409+temető!L409+rendezvények!L409+'téli közf.'!L409+hosszúi.közf.!L409+'út üzemelt.'!L409+közvilágítás!L409+zöldterület!L409+'város-község'!L409+könyvtár!L409+közművelődés!L409+gyermekjólét!L409+családtámogatás!L409+családseg.!L409+civilszerv!L409</f>
        <v>0</v>
      </c>
      <c r="M409" s="77">
        <f>igazgatás!M409+adók!M409+temető!M409+rendezvények!M409+'téli közf.'!M409+hosszúi.közf.!M409+'út üzemelt.'!M409+közvilágítás!M409+zöldterület!M409+'város-község'!M409+könyvtár!M409+közművelődés!M409+gyermekjólét!M409+családtámogatás!M409+családseg.!M409+civilszerv!M409</f>
        <v>0</v>
      </c>
      <c r="N409" s="77">
        <f>igazgatás!N409+adók!N409+temető!N409+rendezvények!N409+'téli közf.'!N409+hosszúi.közf.!N409+'út üzemelt.'!N409+közvilágítás!N409+zöldterület!N409+'város-község'!N409+könyvtár!N409+közművelődés!N409+gyermekjólét!N409+családtámogatás!N409+családseg.!N409+civilszerv!N409</f>
        <v>0</v>
      </c>
      <c r="O409" s="153" t="str">
        <f t="shared" si="21"/>
        <v xml:space="preserve"> </v>
      </c>
    </row>
    <row r="410" spans="1:15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77">
        <f>igazgatás!F410+adók!F410+temető!F410+rendezvények!F410+'téli közf.'!F410+hosszúi.közf.!F410+'út üzemelt.'!F410+közvilágítás!F410+zöldterület!F410+'város-község'!F410+könyvtár!F410+közművelődés!F410+gyermekjólét!F410+családtámogatás!F410+családseg.!F410</f>
        <v>0</v>
      </c>
      <c r="G410" s="77">
        <f>igazgatás!G410+adók!G410+temető!G410+rendezvények!G410+'téli közf.'!G410+hosszúi.közf.!G410+'út üzemelt.'!G410+közvilágítás!G410+zöldterület!G410+'város-község'!G410+könyvtár!G410+közművelődés!G410+gyermekjólét!G410+családtámogatás!G410+családseg.!G410</f>
        <v>0</v>
      </c>
      <c r="H410" s="77">
        <f>igazgatás!H410+adók!H410+temető!H410+rendezvények!H410+'téli közf.'!H410+hosszúi.közf.!H410+'út üzemelt.'!H410+közvilágítás!H410+zöldterület!H410+'város-község'!H410+könyvtár!H410+közművelődés!H410+gyermekjólét!H410+családtámogatás!H410+családseg.!H410</f>
        <v>0</v>
      </c>
      <c r="I410" s="77">
        <f>igazgatás!I410+adók!I410+temető!I410+rendezvények!I410+'téli közf.'!I410+hosszúi.közf.!I410+'út üzemelt.'!I410+közvilágítás!I410+zöldterület!I410+'város-község'!I410+könyvtár!I410+közművelődés!I410+gyermekjólét!I410+családtámogatás!I410+családseg.!I410</f>
        <v>0</v>
      </c>
      <c r="J410" s="153" t="str">
        <f t="shared" si="20"/>
        <v xml:space="preserve"> </v>
      </c>
      <c r="K410" s="77">
        <f>igazgatás!K410+adók!K410+temető!K410+rendezvények!K410+'téli közf.'!K410+hosszúi.közf.!K410+'út üzemelt.'!K410+közvilágítás!K410+zöldterület!K410+'város-község'!K410+könyvtár!K410+közművelődés!K410+gyermekjólét!K410+családtámogatás!K410+családseg.!K410+civilszerv!K410</f>
        <v>0</v>
      </c>
      <c r="L410" s="77">
        <f>igazgatás!L410+adók!L410+temető!L410+rendezvények!L410+'téli közf.'!L410+hosszúi.közf.!L410+'út üzemelt.'!L410+közvilágítás!L410+zöldterület!L410+'város-község'!L410+könyvtár!L410+közművelődés!L410+gyermekjólét!L410+családtámogatás!L410+családseg.!L410+civilszerv!L410</f>
        <v>0</v>
      </c>
      <c r="M410" s="77">
        <f>igazgatás!M410+adók!M410+temető!M410+rendezvények!M410+'téli közf.'!M410+hosszúi.közf.!M410+'út üzemelt.'!M410+közvilágítás!M410+zöldterület!M410+'város-község'!M410+könyvtár!M410+közművelődés!M410+gyermekjólét!M410+családtámogatás!M410+családseg.!M410+civilszerv!M410</f>
        <v>0</v>
      </c>
      <c r="N410" s="77">
        <f>igazgatás!N410+adók!N410+temető!N410+rendezvények!N410+'téli közf.'!N410+hosszúi.közf.!N410+'út üzemelt.'!N410+közvilágítás!N410+zöldterület!N410+'város-község'!N410+könyvtár!N410+közművelődés!N410+gyermekjólét!N410+családtámogatás!N410+családseg.!N410+civilszerv!N410</f>
        <v>0</v>
      </c>
      <c r="O410" s="153" t="str">
        <f t="shared" si="21"/>
        <v xml:space="preserve"> </v>
      </c>
    </row>
    <row r="411" spans="1:15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77">
        <f>igazgatás!F411+adók!F411+temető!F411+rendezvények!F411+'téli közf.'!F411+hosszúi.közf.!F411+'út üzemelt.'!F411+közvilágítás!F411+zöldterület!F411+'város-község'!F411+könyvtár!F411+közművelődés!F411+gyermekjólét!F411+családtámogatás!F411+családseg.!F411</f>
        <v>60</v>
      </c>
      <c r="G411" s="77">
        <f>igazgatás!G411+adók!G411+temető!G411+rendezvények!G411+'téli közf.'!G411+hosszúi.közf.!G411+'út üzemelt.'!G411+közvilágítás!G411+zöldterület!G411+'város-község'!G411+könyvtár!G411+közművelődés!G411+gyermekjólét!G411+családtámogatás!G411+családseg.!G411</f>
        <v>-60</v>
      </c>
      <c r="H411" s="77">
        <f>igazgatás!H411+adók!H411+temető!H411+rendezvények!H411+'téli közf.'!H411+hosszúi.közf.!H411+'út üzemelt.'!H411+közvilágítás!H411+zöldterület!H411+'város-község'!H411+könyvtár!H411+közművelődés!H411+gyermekjólét!H411+családtámogatás!H411+családseg.!H411</f>
        <v>0</v>
      </c>
      <c r="I411" s="77">
        <f>igazgatás!I411+adók!I411+temető!I411+rendezvények!I411+'téli közf.'!I411+hosszúi.közf.!I411+'út üzemelt.'!I411+közvilágítás!I411+zöldterület!I411+'város-község'!I411+könyvtár!I411+közművelődés!I411+gyermekjólét!I411+családtámogatás!I411+családseg.!I411</f>
        <v>0</v>
      </c>
      <c r="J411" s="153" t="str">
        <f t="shared" si="20"/>
        <v xml:space="preserve"> </v>
      </c>
      <c r="K411" s="77">
        <f>igazgatás!K411+adók!K411+temető!K411+rendezvények!K411+'téli közf.'!K411+hosszúi.közf.!K411+'út üzemelt.'!K411+közvilágítás!K411+zöldterület!K411+'város-község'!K411+könyvtár!K411+közművelődés!K411+gyermekjólét!K411+családtámogatás!K411+családseg.!K411+civilszerv!K411</f>
        <v>0</v>
      </c>
      <c r="L411" s="77">
        <f>igazgatás!L411+adók!L411+temető!L411+rendezvények!L411+'téli közf.'!L411+hosszúi.közf.!L411+'út üzemelt.'!L411+közvilágítás!L411+zöldterület!L411+'város-község'!L411+könyvtár!L411+közművelődés!L411+gyermekjólét!L411+családtámogatás!L411+családseg.!L411+civilszerv!L411</f>
        <v>0</v>
      </c>
      <c r="M411" s="77">
        <f>igazgatás!M411+adók!M411+temető!M411+rendezvények!M411+'téli közf.'!M411+hosszúi.közf.!M411+'út üzemelt.'!M411+közvilágítás!M411+zöldterület!M411+'város-község'!M411+könyvtár!M411+közművelődés!M411+gyermekjólét!M411+családtámogatás!M411+családseg.!M411+civilszerv!M411</f>
        <v>0</v>
      </c>
      <c r="N411" s="77">
        <f>igazgatás!N411+adók!N411+temető!N411+rendezvények!N411+'téli közf.'!N411+hosszúi.közf.!N411+'út üzemelt.'!N411+közvilágítás!N411+zöldterület!N411+'város-község'!N411+könyvtár!N411+közművelődés!N411+gyermekjólét!N411+családtámogatás!N411+családseg.!N411+civilszerv!N411</f>
        <v>0</v>
      </c>
      <c r="O411" s="153" t="str">
        <f t="shared" si="21"/>
        <v xml:space="preserve"> </v>
      </c>
    </row>
    <row r="412" spans="1:15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77">
        <f>igazgatás!F412+adók!F412+temető!F412+rendezvények!F412+'téli közf.'!F412+hosszúi.közf.!F412+'út üzemelt.'!F412+közvilágítás!F412+zöldterület!F412+'város-község'!F412+könyvtár!F412+közművelődés!F412+gyermekjólét!F412+családtámogatás!F412+családseg.!F412</f>
        <v>0</v>
      </c>
      <c r="G412" s="77">
        <f>igazgatás!G412+adók!G412+temető!G412+rendezvények!G412+'téli közf.'!G412+hosszúi.közf.!G412+'út üzemelt.'!G412+közvilágítás!G412+zöldterület!G412+'város-község'!G412+könyvtár!G412+közművelődés!G412+gyermekjólét!G412+családtámogatás!G412+családseg.!G412</f>
        <v>0</v>
      </c>
      <c r="H412" s="77">
        <f>igazgatás!H412+adók!H412+temető!H412+rendezvények!H412+'téli közf.'!H412+hosszúi.közf.!H412+'út üzemelt.'!H412+közvilágítás!H412+zöldterület!H412+'város-község'!H412+könyvtár!H412+közművelődés!H412+gyermekjólét!H412+családtámogatás!H412+családseg.!H412</f>
        <v>0</v>
      </c>
      <c r="I412" s="77">
        <f>igazgatás!I412+adók!I412+temető!I412+rendezvények!I412+'téli közf.'!I412+hosszúi.közf.!I412+'út üzemelt.'!I412+közvilágítás!I412+zöldterület!I412+'város-község'!I412+könyvtár!I412+közművelődés!I412+gyermekjólét!I412+családtámogatás!I412+családseg.!I412</f>
        <v>0</v>
      </c>
      <c r="J412" s="153" t="str">
        <f t="shared" si="20"/>
        <v xml:space="preserve"> </v>
      </c>
      <c r="K412" s="77">
        <f>igazgatás!K412+adók!K412+temető!K412+rendezvények!K412+'téli közf.'!K412+hosszúi.közf.!K412+'út üzemelt.'!K412+közvilágítás!K412+zöldterület!K412+'város-község'!K412+könyvtár!K412+közművelődés!K412+gyermekjólét!K412+családtámogatás!K412+családseg.!K412+civilszerv!K412</f>
        <v>0</v>
      </c>
      <c r="L412" s="77">
        <f>igazgatás!L412+adók!L412+temető!L412+rendezvények!L412+'téli közf.'!L412+hosszúi.közf.!L412+'út üzemelt.'!L412+közvilágítás!L412+zöldterület!L412+'város-község'!L412+könyvtár!L412+közművelődés!L412+gyermekjólét!L412+családtámogatás!L412+családseg.!L412+civilszerv!L412</f>
        <v>0</v>
      </c>
      <c r="M412" s="77">
        <f>igazgatás!M412+adók!M412+temető!M412+rendezvények!M412+'téli közf.'!M412+hosszúi.közf.!M412+'út üzemelt.'!M412+közvilágítás!M412+zöldterület!M412+'város-község'!M412+könyvtár!M412+közművelődés!M412+gyermekjólét!M412+családtámogatás!M412+családseg.!M412+civilszerv!M412</f>
        <v>0</v>
      </c>
      <c r="N412" s="77">
        <f>igazgatás!N412+adók!N412+temető!N412+rendezvények!N412+'téli közf.'!N412+hosszúi.közf.!N412+'út üzemelt.'!N412+közvilágítás!N412+zöldterület!N412+'város-község'!N412+könyvtár!N412+közművelődés!N412+gyermekjólét!N412+családtámogatás!N412+családseg.!N412+civilszerv!N412</f>
        <v>0</v>
      </c>
      <c r="O412" s="153" t="str">
        <f t="shared" si="21"/>
        <v xml:space="preserve"> </v>
      </c>
    </row>
    <row r="413" spans="1:15" ht="25.5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77">
        <f>igazgatás!F413+adók!F413+temető!F413+rendezvények!F413+'téli közf.'!F413+hosszúi.közf.!F413+'út üzemelt.'!F413+közvilágítás!F413+zöldterület!F413+'város-község'!F413+könyvtár!F413+közművelődés!F413+gyermekjólét!F413+családtámogatás!F413+családseg.!F413</f>
        <v>0</v>
      </c>
      <c r="G413" s="77">
        <f>igazgatás!G413+adók!G413+temető!G413+rendezvények!G413+'téli közf.'!G413+hosszúi.közf.!G413+'út üzemelt.'!G413+közvilágítás!G413+zöldterület!G413+'város-község'!G413+könyvtár!G413+közművelődés!G413+gyermekjólét!G413+családtámogatás!G413+családseg.!G413</f>
        <v>25</v>
      </c>
      <c r="H413" s="77">
        <f>igazgatás!H413+adók!H413+temető!H413+rendezvények!H413+'téli közf.'!H413+hosszúi.közf.!H413+'út üzemelt.'!H413+közvilágítás!H413+zöldterület!H413+'város-község'!H413+könyvtár!H413+közművelődés!H413+gyermekjólét!H413+családtámogatás!H413+családseg.!H413</f>
        <v>25</v>
      </c>
      <c r="I413" s="77">
        <f>igazgatás!I413+adók!I413+temető!I413+rendezvények!I413+'téli közf.'!I413+hosszúi.közf.!I413+'út üzemelt.'!I413+közvilágítás!I413+zöldterület!I413+'város-község'!I413+könyvtár!I413+közművelődés!I413+gyermekjólét!I413+családtámogatás!I413+családseg.!I413</f>
        <v>25</v>
      </c>
      <c r="J413" s="153">
        <f t="shared" si="20"/>
        <v>1</v>
      </c>
      <c r="K413" s="77">
        <f>igazgatás!K413+adók!K413+temető!K413+rendezvények!K413+'téli közf.'!K413+hosszúi.közf.!K413+'út üzemelt.'!K413+közvilágítás!K413+zöldterület!K413+'város-község'!K413+könyvtár!K413+közművelődés!K413+gyermekjólét!K413+családtámogatás!K413+családseg.!K413+civilszerv!K413</f>
        <v>0</v>
      </c>
      <c r="L413" s="77">
        <f>igazgatás!L413+adók!L413+temető!L413+rendezvények!L413+'téli közf.'!L413+hosszúi.közf.!L413+'út üzemelt.'!L413+közvilágítás!L413+zöldterület!L413+'város-község'!L413+könyvtár!L413+közművelődés!L413+gyermekjólét!L413+családtámogatás!L413+családseg.!L413+civilszerv!L413</f>
        <v>0</v>
      </c>
      <c r="M413" s="77">
        <f>igazgatás!M413+adók!M413+temető!M413+rendezvények!M413+'téli közf.'!M413+hosszúi.közf.!M413+'út üzemelt.'!M413+közvilágítás!M413+zöldterület!M413+'város-község'!M413+könyvtár!M413+közművelődés!M413+gyermekjólét!M413+családtámogatás!M413+családseg.!M413+civilszerv!M413</f>
        <v>0</v>
      </c>
      <c r="N413" s="77">
        <f>igazgatás!N413+adók!N413+temető!N413+rendezvények!N413+'téli közf.'!N413+hosszúi.közf.!N413+'út üzemelt.'!N413+közvilágítás!N413+zöldterület!N413+'város-község'!N413+könyvtár!N413+közművelődés!N413+gyermekjólét!N413+családtámogatás!N413+családseg.!N413+civilszerv!N413</f>
        <v>0</v>
      </c>
      <c r="O413" s="153" t="str">
        <f t="shared" si="21"/>
        <v xml:space="preserve"> </v>
      </c>
    </row>
    <row r="414" spans="1:15" ht="25.5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77">
        <f>igazgatás!F414+adók!F414+temető!F414+rendezvények!F414+'téli közf.'!F414+hosszúi.közf.!F414+'út üzemelt.'!F414+közvilágítás!F414+zöldterület!F414+'város-község'!F414+könyvtár!F414+közművelődés!F414+gyermekjólét!F414+családtámogatás!F414+családseg.!F414</f>
        <v>0</v>
      </c>
      <c r="G414" s="77">
        <f>igazgatás!G414+adók!G414+temető!G414+rendezvények!G414+'téli közf.'!G414+hosszúi.közf.!G414+'út üzemelt.'!G414+közvilágítás!G414+zöldterület!G414+'város-község'!G414+könyvtár!G414+közművelődés!G414+gyermekjólét!G414+családtámogatás!G414+családseg.!G414</f>
        <v>299</v>
      </c>
      <c r="H414" s="77">
        <f>igazgatás!H414+adók!H414+temető!H414+rendezvények!H414+'téli közf.'!H414+hosszúi.közf.!H414+'út üzemelt.'!H414+közvilágítás!H414+zöldterület!H414+'város-község'!H414+könyvtár!H414+közművelődés!H414+gyermekjólét!H414+családtámogatás!H414+családseg.!H414</f>
        <v>299</v>
      </c>
      <c r="I414" s="77">
        <f>igazgatás!I414+adók!I414+temető!I414+rendezvények!I414+'téli közf.'!I414+hosszúi.közf.!I414+'út üzemelt.'!I414+közvilágítás!I414+zöldterület!I414+'város-község'!I414+könyvtár!I414+közművelődés!I414+gyermekjólét!I414+családtámogatás!I414+családseg.!I414</f>
        <v>299</v>
      </c>
      <c r="J414" s="153">
        <f t="shared" si="20"/>
        <v>1</v>
      </c>
      <c r="K414" s="77">
        <f>igazgatás!K414+adók!K414+temető!K414+rendezvények!K414+'téli közf.'!K414+hosszúi.közf.!K414+'út üzemelt.'!K414+közvilágítás!K414+zöldterület!K414+'város-község'!K414+könyvtár!K414+közművelődés!K414+gyermekjólét!K414+családtámogatás!K414+családseg.!K414+civilszerv!K414</f>
        <v>40</v>
      </c>
      <c r="L414" s="77">
        <f>igazgatás!L414+adók!L414+temető!L414+rendezvények!L414+'téli közf.'!L414+hosszúi.közf.!L414+'út üzemelt.'!L414+közvilágítás!L414+zöldterület!L414+'város-község'!L414+könyvtár!L414+közművelődés!L414+gyermekjólét!L414+családtámogatás!L414+családseg.!L414+civilszerv!L414</f>
        <v>40</v>
      </c>
      <c r="M414" s="77">
        <f>igazgatás!M414+adók!M414+temető!M414+rendezvények!M414+'téli közf.'!M414+hosszúi.közf.!M414+'út üzemelt.'!M414+közvilágítás!M414+zöldterület!M414+'város-község'!M414+könyvtár!M414+közművelődés!M414+gyermekjólét!M414+családtámogatás!M414+családseg.!M414+civilszerv!M414</f>
        <v>80</v>
      </c>
      <c r="N414" s="77">
        <f>igazgatás!N414+adók!N414+temető!N414+rendezvények!N414+'téli közf.'!N414+hosszúi.közf.!N414+'út üzemelt.'!N414+közvilágítás!N414+zöldterület!N414+'város-község'!N414+könyvtár!N414+közművelődés!N414+gyermekjólét!N414+családtámogatás!N414+családseg.!N414+civilszerv!N414</f>
        <v>43</v>
      </c>
      <c r="O414" s="153">
        <f t="shared" si="21"/>
        <v>0.53749999999999998</v>
      </c>
    </row>
    <row r="415" spans="1:15" ht="25.5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77">
        <f>igazgatás!F415+adók!F415+temető!F415+rendezvények!F415+'téli közf.'!F415+hosszúi.közf.!F415+'út üzemelt.'!F415+közvilágítás!F415+zöldterület!F415+'város-község'!F415+könyvtár!F415+közművelődés!F415+gyermekjólét!F415+családtámogatás!F415+családseg.!F415</f>
        <v>0</v>
      </c>
      <c r="G415" s="77">
        <f>igazgatás!G415+adók!G415+temető!G415+rendezvények!G415+'téli közf.'!G415+hosszúi.közf.!G415+'út üzemelt.'!G415+közvilágítás!G415+zöldterület!G415+'város-község'!G415+könyvtár!G415+közművelődés!G415+gyermekjólét!G415+családtámogatás!G415+családseg.!G415</f>
        <v>343</v>
      </c>
      <c r="H415" s="77">
        <f>igazgatás!H415+adók!H415+temető!H415+rendezvények!H415+'téli közf.'!H415+hosszúi.közf.!H415+'út üzemelt.'!H415+közvilágítás!H415+zöldterület!H415+'város-község'!H415+könyvtár!H415+közművelődés!H415+gyermekjólét!H415+családtámogatás!H415+családseg.!H415</f>
        <v>343</v>
      </c>
      <c r="I415" s="77">
        <f>igazgatás!I415+adók!I415+temető!I415+rendezvények!I415+'téli közf.'!I415+hosszúi.közf.!I415+'út üzemelt.'!I415+közvilágítás!I415+zöldterület!I415+'város-község'!I415+könyvtár!I415+közművelődés!I415+gyermekjólét!I415+családtámogatás!I415+családseg.!I415</f>
        <v>343</v>
      </c>
      <c r="J415" s="153">
        <f t="shared" si="20"/>
        <v>1</v>
      </c>
      <c r="K415" s="77">
        <f>igazgatás!K415+adók!K415+temető!K415+rendezvények!K415+'téli közf.'!K415+hosszúi.közf.!K415+'út üzemelt.'!K415+közvilágítás!K415+zöldterület!K415+'város-község'!K415+könyvtár!K415+közművelődés!K415+gyermekjólét!K415+családtámogatás!K415+családseg.!K415+civilszerv!K415</f>
        <v>0</v>
      </c>
      <c r="L415" s="77">
        <f>igazgatás!L415+adók!L415+temető!L415+rendezvények!L415+'téli közf.'!L415+hosszúi.közf.!L415+'út üzemelt.'!L415+közvilágítás!L415+zöldterület!L415+'város-község'!L415+könyvtár!L415+közművelődés!L415+gyermekjólét!L415+családtámogatás!L415+családseg.!L415+civilszerv!L415</f>
        <v>0</v>
      </c>
      <c r="M415" s="77">
        <f>igazgatás!M415+adók!M415+temető!M415+rendezvények!M415+'téli közf.'!M415+hosszúi.közf.!M415+'út üzemelt.'!M415+közvilágítás!M415+zöldterület!M415+'város-község'!M415+könyvtár!M415+közművelődés!M415+gyermekjólét!M415+családtámogatás!M415+családseg.!M415+civilszerv!M415</f>
        <v>0</v>
      </c>
      <c r="N415" s="77">
        <f>igazgatás!N415+adók!N415+temető!N415+rendezvények!N415+'téli közf.'!N415+hosszúi.közf.!N415+'út üzemelt.'!N415+közvilágítás!N415+zöldterület!N415+'város-község'!N415+könyvtár!N415+közművelődés!N415+gyermekjólét!N415+családtámogatás!N415+családseg.!N415+civilszerv!N415</f>
        <v>0</v>
      </c>
      <c r="O415" s="153" t="str">
        <f t="shared" si="21"/>
        <v xml:space="preserve"> </v>
      </c>
    </row>
    <row r="416" spans="1:15" s="91" customFormat="1" ht="25.5" x14ac:dyDescent="0.25">
      <c r="A416" s="207" t="s">
        <v>261</v>
      </c>
      <c r="B416" s="207"/>
      <c r="C416" s="7" t="s">
        <v>702</v>
      </c>
      <c r="D416" s="20" t="s">
        <v>703</v>
      </c>
      <c r="E416" s="34"/>
      <c r="F416" s="78">
        <f>igazgatás!F416+adók!F416+temető!F416+rendezvények!F416+'téli közf.'!F416+hosszúi.közf.!F416+'út üzemelt.'!F416+közvilágítás!F416+zöldterület!F416+'város-község'!F416+könyvtár!F416+közművelődés!F416+gyermekjólét!F416+családtámogatás!F416+családseg.!F416</f>
        <v>1340</v>
      </c>
      <c r="G416" s="78">
        <f>igazgatás!G416+adók!G416+temető!G416+rendezvények!G416+'téli közf.'!G416+hosszúi.közf.!G416+'út üzemelt.'!G416+közvilágítás!G416+zöldterület!G416+'város-község'!G416+könyvtár!G416+közművelődés!G416+gyermekjólét!G416+családtámogatás!G416+családseg.!G416</f>
        <v>-483</v>
      </c>
      <c r="H416" s="78">
        <f>igazgatás!H416+adók!H416+temető!H416+rendezvények!H416+'téli közf.'!H416+hosszúi.közf.!H416+'út üzemelt.'!H416+közvilágítás!H416+zöldterület!H416+'város-község'!H416+könyvtár!H416+közművelődés!H416+gyermekjólét!H416+családtámogatás!H416+családseg.!H416</f>
        <v>857</v>
      </c>
      <c r="I416" s="78">
        <f>igazgatás!I416+adók!I416+temető!I416+rendezvények!I416+'téli közf.'!I416+hosszúi.közf.!I416+'út üzemelt.'!I416+közvilágítás!I416+zöldterület!I416+'város-község'!I416+könyvtár!I416+közművelődés!I416+gyermekjólét!I416+családtámogatás!I416+családseg.!I416</f>
        <v>809</v>
      </c>
      <c r="J416" s="170">
        <f t="shared" si="20"/>
        <v>0.94399066511085183</v>
      </c>
      <c r="K416" s="78">
        <f>igazgatás!K416+adók!K416+temető!K416+rendezvények!K416+'téli közf.'!K416+hosszúi.közf.!K416+'út üzemelt.'!K416+közvilágítás!K416+zöldterület!K416+'város-község'!K416+könyvtár!K416+közművelődés!K416+gyermekjólét!K416+családtámogatás!K416+családseg.!K416+civilszerv!K416</f>
        <v>660</v>
      </c>
      <c r="L416" s="78">
        <f>igazgatás!L416+adók!L416+temető!L416+rendezvények!L416+'téli közf.'!L416+hosszúi.közf.!L416+'út üzemelt.'!L416+közvilágítás!L416+zöldterület!L416+'város-község'!L416+könyvtár!L416+közművelődés!L416+gyermekjólét!L416+családtámogatás!L416+családseg.!L416+civilszerv!L416</f>
        <v>0</v>
      </c>
      <c r="M416" s="78">
        <f>igazgatás!M416+adók!M416+temető!M416+rendezvények!M416+'téli közf.'!M416+hosszúi.közf.!M416+'út üzemelt.'!M416+közvilágítás!M416+zöldterület!M416+'város-község'!M416+könyvtár!M416+közművelődés!M416+gyermekjólét!M416+családtámogatás!M416+családseg.!M416+civilszerv!M416</f>
        <v>660</v>
      </c>
      <c r="N416" s="78">
        <f>igazgatás!N416+adók!N416+temető!N416+rendezvények!N416+'téli közf.'!N416+hosszúi.közf.!N416+'út üzemelt.'!N416+közvilágítás!N416+zöldterület!N416+'város-község'!N416+könyvtár!N416+közművelődés!N416+gyermekjólét!N416+családtámogatás!N416+családseg.!N416+civilszerv!N416</f>
        <v>200</v>
      </c>
      <c r="O416" s="170">
        <f t="shared" si="21"/>
        <v>0.30303030303030304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77">
        <f>igazgatás!F417+adók!F417+temető!F417+rendezvények!F417+'téli közf.'!F417+hosszúi.közf.!F417+'út üzemelt.'!F417+közvilágítás!F417+zöldterület!F417+'város-község'!F417+könyvtár!F417+közművelődés!F417+gyermekjólét!F417+családtámogatás!F417+családseg.!F417</f>
        <v>0</v>
      </c>
      <c r="G417" s="77">
        <f>igazgatás!G417+adók!G417+temető!G417+rendezvények!G417+'téli közf.'!G417+hosszúi.közf.!G417+'út üzemelt.'!G417+közvilágítás!G417+zöldterület!G417+'város-község'!G417+könyvtár!G417+közművelődés!G417+gyermekjólét!G417+családtámogatás!G417+családseg.!G417</f>
        <v>0</v>
      </c>
      <c r="H417" s="77">
        <f>igazgatás!H417+adók!H417+temető!H417+rendezvények!H417+'téli közf.'!H417+hosszúi.közf.!H417+'út üzemelt.'!H417+közvilágítás!H417+zöldterület!H417+'város-község'!H417+könyvtár!H417+közművelődés!H417+gyermekjólét!H417+családtámogatás!H417+családseg.!H417</f>
        <v>0</v>
      </c>
      <c r="I417" s="77">
        <f>igazgatás!I417+adók!I417+temető!I417+rendezvények!I417+'téli közf.'!I417+hosszúi.közf.!I417+'út üzemelt.'!I417+közvilágítás!I417+zöldterület!I417+'város-község'!I417+könyvtár!I417+közművelődés!I417+gyermekjólét!I417+családtámogatás!I417+családseg.!I417</f>
        <v>0</v>
      </c>
      <c r="J417" s="153" t="str">
        <f t="shared" si="20"/>
        <v xml:space="preserve"> </v>
      </c>
      <c r="K417" s="77">
        <f>igazgatás!K417+adók!K417+temető!K417+rendezvények!K417+'téli közf.'!K417+hosszúi.közf.!K417+'út üzemelt.'!K417+közvilágítás!K417+zöldterület!K417+'város-község'!K417+könyvtár!K417+közművelődés!K417+gyermekjólét!K417+családtámogatás!K417+családseg.!K417+civilszerv!K417</f>
        <v>0</v>
      </c>
      <c r="L417" s="77">
        <f>igazgatás!L417+adók!L417+temető!L417+rendezvények!L417+'téli közf.'!L417+hosszúi.közf.!L417+'út üzemelt.'!L417+közvilágítás!L417+zöldterület!L417+'város-község'!L417+könyvtár!L417+közművelődés!L417+gyermekjólét!L417+családtámogatás!L417+családseg.!L417+civilszerv!L417</f>
        <v>0</v>
      </c>
      <c r="M417" s="77">
        <f>igazgatás!M417+adók!M417+temető!M417+rendezvények!M417+'téli közf.'!M417+hosszúi.közf.!M417+'út üzemelt.'!M417+közvilágítás!M417+zöldterület!M417+'város-község'!M417+könyvtár!M417+közművelődés!M417+gyermekjólét!M417+családtámogatás!M417+családseg.!M417+civilszerv!M417</f>
        <v>0</v>
      </c>
      <c r="N417" s="77">
        <f>igazgatás!N417+adók!N417+temető!N417+rendezvények!N417+'téli közf.'!N417+hosszúi.közf.!N417+'út üzemelt.'!N417+közvilágítás!N417+zöldterület!N417+'város-község'!N417+könyvtár!N417+közművelődés!N417+gyermekjólét!N417+családtámogatás!N417+családseg.!N417+civilszerv!N417</f>
        <v>0</v>
      </c>
      <c r="O417" s="153" t="str">
        <f t="shared" si="21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77">
        <f>igazgatás!F418+adók!F418+temető!F418+rendezvények!F418+'téli közf.'!F418+hosszúi.közf.!F418+'út üzemelt.'!F418+közvilágítás!F418+zöldterület!F418+'város-község'!F418+könyvtár!F418+közművelődés!F418+gyermekjólét!F418+családtámogatás!F418+családseg.!F418</f>
        <v>0</v>
      </c>
      <c r="G418" s="77">
        <f>igazgatás!G418+adók!G418+temető!G418+rendezvények!G418+'téli közf.'!G418+hosszúi.közf.!G418+'út üzemelt.'!G418+közvilágítás!G418+zöldterület!G418+'város-község'!G418+könyvtár!G418+közművelődés!G418+gyermekjólét!G418+családtámogatás!G418+családseg.!G418</f>
        <v>0</v>
      </c>
      <c r="H418" s="77">
        <f>igazgatás!H418+adók!H418+temető!H418+rendezvények!H418+'téli közf.'!H418+hosszúi.közf.!H418+'út üzemelt.'!H418+közvilágítás!H418+zöldterület!H418+'város-község'!H418+könyvtár!H418+közművelődés!H418+gyermekjólét!H418+családtámogatás!H418+családseg.!H418</f>
        <v>0</v>
      </c>
      <c r="I418" s="77">
        <f>igazgatás!I418+adók!I418+temető!I418+rendezvények!I418+'téli közf.'!I418+hosszúi.közf.!I418+'út üzemelt.'!I418+közvilágítás!I418+zöldterület!I418+'város-község'!I418+könyvtár!I418+közművelődés!I418+gyermekjólét!I418+családtámogatás!I418+családseg.!I418</f>
        <v>0</v>
      </c>
      <c r="J418" s="153" t="str">
        <f t="shared" si="20"/>
        <v xml:space="preserve"> </v>
      </c>
      <c r="K418" s="77">
        <f>igazgatás!K418+adók!K418+temető!K418+rendezvények!K418+'téli közf.'!K418+hosszúi.közf.!K418+'út üzemelt.'!K418+közvilágítás!K418+zöldterület!K418+'város-község'!K418+könyvtár!K418+közművelődés!K418+gyermekjólét!K418+családtámogatás!K418+családseg.!K418+civilszerv!K418</f>
        <v>0</v>
      </c>
      <c r="L418" s="77">
        <f>igazgatás!L418+adók!L418+temető!L418+rendezvények!L418+'téli közf.'!L418+hosszúi.közf.!L418+'út üzemelt.'!L418+közvilágítás!L418+zöldterület!L418+'város-község'!L418+könyvtár!L418+közművelődés!L418+gyermekjólét!L418+családtámogatás!L418+családseg.!L418+civilszerv!L418</f>
        <v>0</v>
      </c>
      <c r="M418" s="77">
        <f>igazgatás!M418+adók!M418+temető!M418+rendezvények!M418+'téli közf.'!M418+hosszúi.közf.!M418+'út üzemelt.'!M418+közvilágítás!M418+zöldterület!M418+'város-község'!M418+könyvtár!M418+közművelődés!M418+gyermekjólét!M418+családtámogatás!M418+családseg.!M418+civilszerv!M418</f>
        <v>0</v>
      </c>
      <c r="N418" s="77">
        <f>igazgatás!N418+adók!N418+temető!N418+rendezvények!N418+'téli közf.'!N418+hosszúi.közf.!N418+'út üzemelt.'!N418+közvilágítás!N418+zöldterület!N418+'város-község'!N418+könyvtár!N418+közművelődés!N418+gyermekjólét!N418+családtámogatás!N418+családseg.!N418+civilszerv!N418</f>
        <v>0</v>
      </c>
      <c r="O418" s="153" t="str">
        <f t="shared" si="21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77">
        <f>igazgatás!F419+adók!F419+temető!F419+rendezvények!F419+'téli közf.'!F419+hosszúi.közf.!F419+'út üzemelt.'!F419+közvilágítás!F419+zöldterület!F419+'város-község'!F419+könyvtár!F419+közművelődés!F419+gyermekjólét!F419+családtámogatás!F419+családseg.!F419</f>
        <v>0</v>
      </c>
      <c r="G419" s="77">
        <f>igazgatás!G419+adók!G419+temető!G419+rendezvények!G419+'téli közf.'!G419+hosszúi.közf.!G419+'út üzemelt.'!G419+közvilágítás!G419+zöldterület!G419+'város-község'!G419+könyvtár!G419+közművelődés!G419+gyermekjólét!G419+családtámogatás!G419+családseg.!G419</f>
        <v>0</v>
      </c>
      <c r="H419" s="77">
        <f>igazgatás!H419+adók!H419+temető!H419+rendezvények!H419+'téli közf.'!H419+hosszúi.közf.!H419+'út üzemelt.'!H419+közvilágítás!H419+zöldterület!H419+'város-község'!H419+könyvtár!H419+közművelődés!H419+gyermekjólét!H419+családtámogatás!H419+családseg.!H419</f>
        <v>0</v>
      </c>
      <c r="I419" s="77">
        <f>igazgatás!I419+adók!I419+temető!I419+rendezvények!I419+'téli közf.'!I419+hosszúi.közf.!I419+'út üzemelt.'!I419+közvilágítás!I419+zöldterület!I419+'város-község'!I419+könyvtár!I419+közművelődés!I419+gyermekjólét!I419+családtámogatás!I419+családseg.!I419</f>
        <v>0</v>
      </c>
      <c r="J419" s="153" t="str">
        <f t="shared" si="20"/>
        <v xml:space="preserve"> </v>
      </c>
      <c r="K419" s="77">
        <f>igazgatás!K419+adók!K419+temető!K419+rendezvények!K419+'téli közf.'!K419+hosszúi.közf.!K419+'út üzemelt.'!K419+közvilágítás!K419+zöldterület!K419+'város-község'!K419+könyvtár!K419+közművelődés!K419+gyermekjólét!K419+családtámogatás!K419+családseg.!K419+civilszerv!K419</f>
        <v>0</v>
      </c>
      <c r="L419" s="77">
        <f>igazgatás!L419+adók!L419+temető!L419+rendezvények!L419+'téli közf.'!L419+hosszúi.közf.!L419+'út üzemelt.'!L419+közvilágítás!L419+zöldterület!L419+'város-község'!L419+könyvtár!L419+közművelődés!L419+gyermekjólét!L419+családtámogatás!L419+családseg.!L419+civilszerv!L419</f>
        <v>0</v>
      </c>
      <c r="M419" s="77">
        <f>igazgatás!M419+adók!M419+temető!M419+rendezvények!M419+'téli közf.'!M419+hosszúi.közf.!M419+'út üzemelt.'!M419+közvilágítás!M419+zöldterület!M419+'város-község'!M419+könyvtár!M419+közművelődés!M419+gyermekjólét!M419+családtámogatás!M419+családseg.!M419+civilszerv!M419</f>
        <v>0</v>
      </c>
      <c r="N419" s="77">
        <f>igazgatás!N419+adók!N419+temető!N419+rendezvények!N419+'téli közf.'!N419+hosszúi.közf.!N419+'út üzemelt.'!N419+közvilágítás!N419+zöldterület!N419+'város-község'!N419+könyvtár!N419+közművelődés!N419+gyermekjólét!N419+családtámogatás!N419+családseg.!N419+civilszerv!N419</f>
        <v>0</v>
      </c>
      <c r="O419" s="153" t="str">
        <f t="shared" si="21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77">
        <f>igazgatás!F420+adók!F420+temető!F420+rendezvények!F420+'téli közf.'!F420+hosszúi.közf.!F420+'út üzemelt.'!F420+közvilágítás!F420+zöldterület!F420+'város-község'!F420+könyvtár!F420+közművelődés!F420+gyermekjólét!F420+családtámogatás!F420+családseg.!F420</f>
        <v>0</v>
      </c>
      <c r="G420" s="77">
        <f>igazgatás!G420+adók!G420+temető!G420+rendezvények!G420+'téli közf.'!G420+hosszúi.közf.!G420+'út üzemelt.'!G420+közvilágítás!G420+zöldterület!G420+'város-község'!G420+könyvtár!G420+közművelődés!G420+gyermekjólét!G420+családtámogatás!G420+családseg.!G420</f>
        <v>0</v>
      </c>
      <c r="H420" s="77">
        <f>igazgatás!H420+adók!H420+temető!H420+rendezvények!H420+'téli közf.'!H420+hosszúi.közf.!H420+'út üzemelt.'!H420+közvilágítás!H420+zöldterület!H420+'város-község'!H420+könyvtár!H420+közművelődés!H420+gyermekjólét!H420+családtámogatás!H420+családseg.!H420</f>
        <v>0</v>
      </c>
      <c r="I420" s="77">
        <f>igazgatás!I420+adók!I420+temető!I420+rendezvények!I420+'téli közf.'!I420+hosszúi.közf.!I420+'út üzemelt.'!I420+közvilágítás!I420+zöldterület!I420+'város-község'!I420+könyvtár!I420+közművelődés!I420+gyermekjólét!I420+családtámogatás!I420+családseg.!I420</f>
        <v>0</v>
      </c>
      <c r="J420" s="153" t="str">
        <f t="shared" si="20"/>
        <v xml:space="preserve"> </v>
      </c>
      <c r="K420" s="77">
        <f>igazgatás!K420+adók!K420+temető!K420+rendezvények!K420+'téli közf.'!K420+hosszúi.közf.!K420+'út üzemelt.'!K420+közvilágítás!K420+zöldterület!K420+'város-község'!K420+könyvtár!K420+közművelődés!K420+gyermekjólét!K420+családtámogatás!K420+családseg.!K420+civilszerv!K420</f>
        <v>0</v>
      </c>
      <c r="L420" s="77">
        <f>igazgatás!L420+adók!L420+temető!L420+rendezvények!L420+'téli közf.'!L420+hosszúi.közf.!L420+'út üzemelt.'!L420+közvilágítás!L420+zöldterület!L420+'város-község'!L420+könyvtár!L420+közművelődés!L420+gyermekjólét!L420+családtámogatás!L420+családseg.!L420+civilszerv!L420</f>
        <v>0</v>
      </c>
      <c r="M420" s="77">
        <f>igazgatás!M420+adók!M420+temető!M420+rendezvények!M420+'téli közf.'!M420+hosszúi.közf.!M420+'út üzemelt.'!M420+közvilágítás!M420+zöldterület!M420+'város-község'!M420+könyvtár!M420+közművelődés!M420+gyermekjólét!M420+családtámogatás!M420+családseg.!M420+civilszerv!M420</f>
        <v>0</v>
      </c>
      <c r="N420" s="77">
        <f>igazgatás!N420+adók!N420+temető!N420+rendezvények!N420+'téli közf.'!N420+hosszúi.közf.!N420+'út üzemelt.'!N420+közvilágítás!N420+zöldterület!N420+'város-község'!N420+könyvtár!N420+közművelődés!N420+gyermekjólét!N420+családtámogatás!N420+családseg.!N420+civilszerv!N420</f>
        <v>0</v>
      </c>
      <c r="O420" s="153" t="str">
        <f t="shared" si="21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77">
        <f>igazgatás!F421+adók!F421+temető!F421+rendezvények!F421+'téli közf.'!F421+hosszúi.közf.!F421+'út üzemelt.'!F421+közvilágítás!F421+zöldterület!F421+'város-község'!F421+könyvtár!F421+közművelődés!F421+gyermekjólét!F421+családtámogatás!F421+családseg.!F421</f>
        <v>0</v>
      </c>
      <c r="G421" s="77">
        <f>igazgatás!G421+adók!G421+temető!G421+rendezvények!G421+'téli közf.'!G421+hosszúi.közf.!G421+'út üzemelt.'!G421+közvilágítás!G421+zöldterület!G421+'város-község'!G421+könyvtár!G421+közművelődés!G421+gyermekjólét!G421+családtámogatás!G421+családseg.!G421</f>
        <v>0</v>
      </c>
      <c r="H421" s="77">
        <f>igazgatás!H421+adók!H421+temető!H421+rendezvények!H421+'téli közf.'!H421+hosszúi.közf.!H421+'út üzemelt.'!H421+közvilágítás!H421+zöldterület!H421+'város-község'!H421+könyvtár!H421+közművelődés!H421+gyermekjólét!H421+családtámogatás!H421+családseg.!H421</f>
        <v>0</v>
      </c>
      <c r="I421" s="77">
        <f>igazgatás!I421+adók!I421+temető!I421+rendezvények!I421+'téli közf.'!I421+hosszúi.közf.!I421+'út üzemelt.'!I421+közvilágítás!I421+zöldterület!I421+'város-község'!I421+könyvtár!I421+közművelődés!I421+gyermekjólét!I421+családtámogatás!I421+családseg.!I421</f>
        <v>0</v>
      </c>
      <c r="J421" s="153" t="str">
        <f t="shared" si="20"/>
        <v xml:space="preserve"> </v>
      </c>
      <c r="K421" s="77">
        <f>igazgatás!K421+adók!K421+temető!K421+rendezvények!K421+'téli közf.'!K421+hosszúi.közf.!K421+'út üzemelt.'!K421+közvilágítás!K421+zöldterület!K421+'város-község'!K421+könyvtár!K421+közművelődés!K421+gyermekjólét!K421+családtámogatás!K421+családseg.!K421+civilszerv!K421</f>
        <v>0</v>
      </c>
      <c r="L421" s="77">
        <f>igazgatás!L421+adók!L421+temető!L421+rendezvények!L421+'téli közf.'!L421+hosszúi.közf.!L421+'út üzemelt.'!L421+közvilágítás!L421+zöldterület!L421+'város-község'!L421+könyvtár!L421+közművelődés!L421+gyermekjólét!L421+családtámogatás!L421+családseg.!L421+civilszerv!L421</f>
        <v>0</v>
      </c>
      <c r="M421" s="77">
        <f>igazgatás!M421+adók!M421+temető!M421+rendezvények!M421+'téli közf.'!M421+hosszúi.közf.!M421+'út üzemelt.'!M421+közvilágítás!M421+zöldterület!M421+'város-község'!M421+könyvtár!M421+közművelődés!M421+gyermekjólét!M421+családtámogatás!M421+családseg.!M421+civilszerv!M421</f>
        <v>0</v>
      </c>
      <c r="N421" s="77">
        <f>igazgatás!N421+adók!N421+temető!N421+rendezvények!N421+'téli közf.'!N421+hosszúi.közf.!N421+'út üzemelt.'!N421+közvilágítás!N421+zöldterület!N421+'város-község'!N421+könyvtár!N421+közművelődés!N421+gyermekjólét!N421+családtámogatás!N421+családseg.!N421+civilszerv!N421</f>
        <v>0</v>
      </c>
      <c r="O421" s="153" t="str">
        <f t="shared" si="21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77">
        <f>igazgatás!F422+adók!F422+temető!F422+rendezvények!F422+'téli közf.'!F422+hosszúi.közf.!F422+'út üzemelt.'!F422+közvilágítás!F422+zöldterület!F422+'város-község'!F422+könyvtár!F422+közművelődés!F422+gyermekjólét!F422+családtámogatás!F422+családseg.!F422</f>
        <v>0</v>
      </c>
      <c r="G422" s="77">
        <f>igazgatás!G422+adók!G422+temető!G422+rendezvények!G422+'téli közf.'!G422+hosszúi.közf.!G422+'út üzemelt.'!G422+közvilágítás!G422+zöldterület!G422+'város-község'!G422+könyvtár!G422+közművelődés!G422+gyermekjólét!G422+családtámogatás!G422+családseg.!G422</f>
        <v>0</v>
      </c>
      <c r="H422" s="77">
        <f>igazgatás!H422+adók!H422+temető!H422+rendezvények!H422+'téli közf.'!H422+hosszúi.közf.!H422+'út üzemelt.'!H422+közvilágítás!H422+zöldterület!H422+'város-község'!H422+könyvtár!H422+közművelődés!H422+gyermekjólét!H422+családtámogatás!H422+családseg.!H422</f>
        <v>0</v>
      </c>
      <c r="I422" s="77">
        <f>igazgatás!I422+adók!I422+temető!I422+rendezvények!I422+'téli közf.'!I422+hosszúi.közf.!I422+'út üzemelt.'!I422+közvilágítás!I422+zöldterület!I422+'város-község'!I422+könyvtár!I422+közművelődés!I422+gyermekjólét!I422+családtámogatás!I422+családseg.!I422</f>
        <v>0</v>
      </c>
      <c r="J422" s="153" t="str">
        <f t="shared" si="20"/>
        <v xml:space="preserve"> </v>
      </c>
      <c r="K422" s="77">
        <f>igazgatás!K422+adók!K422+temető!K422+rendezvények!K422+'téli közf.'!K422+hosszúi.közf.!K422+'út üzemelt.'!K422+közvilágítás!K422+zöldterület!K422+'város-község'!K422+könyvtár!K422+közművelődés!K422+gyermekjólét!K422+családtámogatás!K422+családseg.!K422+civilszerv!K422</f>
        <v>0</v>
      </c>
      <c r="L422" s="77">
        <f>igazgatás!L422+adók!L422+temető!L422+rendezvények!L422+'téli közf.'!L422+hosszúi.közf.!L422+'út üzemelt.'!L422+közvilágítás!L422+zöldterület!L422+'város-község'!L422+könyvtár!L422+közművelődés!L422+gyermekjólét!L422+családtámogatás!L422+családseg.!L422+civilszerv!L422</f>
        <v>0</v>
      </c>
      <c r="M422" s="77">
        <f>igazgatás!M422+adók!M422+temető!M422+rendezvények!M422+'téli közf.'!M422+hosszúi.közf.!M422+'út üzemelt.'!M422+közvilágítás!M422+zöldterület!M422+'város-község'!M422+könyvtár!M422+közművelődés!M422+gyermekjólét!M422+családtámogatás!M422+családseg.!M422+civilszerv!M422</f>
        <v>0</v>
      </c>
      <c r="N422" s="77">
        <f>igazgatás!N422+adók!N422+temető!N422+rendezvények!N422+'téli közf.'!N422+hosszúi.közf.!N422+'út üzemelt.'!N422+közvilágítás!N422+zöldterület!N422+'város-község'!N422+könyvtár!N422+közművelődés!N422+gyermekjólét!N422+családtámogatás!N422+családseg.!N422+civilszerv!N422</f>
        <v>0</v>
      </c>
      <c r="O422" s="153" t="str">
        <f t="shared" si="21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77">
        <f>igazgatás!F423+adók!F423+temető!F423+rendezvények!F423+'téli közf.'!F423+hosszúi.közf.!F423+'út üzemelt.'!F423+közvilágítás!F423+zöldterület!F423+'város-község'!F423+könyvtár!F423+közművelődés!F423+gyermekjólét!F423+családtámogatás!F423+családseg.!F423</f>
        <v>0</v>
      </c>
      <c r="G423" s="77">
        <f>igazgatás!G423+adók!G423+temető!G423+rendezvények!G423+'téli közf.'!G423+hosszúi.közf.!G423+'út üzemelt.'!G423+közvilágítás!G423+zöldterület!G423+'város-község'!G423+könyvtár!G423+közművelődés!G423+gyermekjólét!G423+családtámogatás!G423+családseg.!G423</f>
        <v>0</v>
      </c>
      <c r="H423" s="77">
        <f>igazgatás!H423+adók!H423+temető!H423+rendezvények!H423+'téli közf.'!H423+hosszúi.közf.!H423+'út üzemelt.'!H423+közvilágítás!H423+zöldterület!H423+'város-község'!H423+könyvtár!H423+közművelődés!H423+gyermekjólét!H423+családtámogatás!H423+családseg.!H423</f>
        <v>0</v>
      </c>
      <c r="I423" s="77">
        <f>igazgatás!I423+adók!I423+temető!I423+rendezvények!I423+'téli közf.'!I423+hosszúi.közf.!I423+'út üzemelt.'!I423+közvilágítás!I423+zöldterület!I423+'város-község'!I423+könyvtár!I423+közművelődés!I423+gyermekjólét!I423+családtámogatás!I423+családseg.!I423</f>
        <v>0</v>
      </c>
      <c r="J423" s="153" t="str">
        <f t="shared" si="20"/>
        <v xml:space="preserve"> </v>
      </c>
      <c r="K423" s="77">
        <f>igazgatás!K423+adók!K423+temető!K423+rendezvények!K423+'téli közf.'!K423+hosszúi.közf.!K423+'út üzemelt.'!K423+közvilágítás!K423+zöldterület!K423+'város-község'!K423+könyvtár!K423+közművelődés!K423+gyermekjólét!K423+családtámogatás!K423+családseg.!K423+civilszerv!K423</f>
        <v>0</v>
      </c>
      <c r="L423" s="77">
        <f>igazgatás!L423+adók!L423+temető!L423+rendezvények!L423+'téli közf.'!L423+hosszúi.közf.!L423+'út üzemelt.'!L423+közvilágítás!L423+zöldterület!L423+'város-község'!L423+könyvtár!L423+közművelődés!L423+gyermekjólét!L423+családtámogatás!L423+családseg.!L423+civilszerv!L423</f>
        <v>0</v>
      </c>
      <c r="M423" s="77">
        <f>igazgatás!M423+adók!M423+temető!M423+rendezvények!M423+'téli közf.'!M423+hosszúi.közf.!M423+'út üzemelt.'!M423+közvilágítás!M423+zöldterület!M423+'város-község'!M423+könyvtár!M423+közművelődés!M423+gyermekjólét!M423+családtámogatás!M423+családseg.!M423+civilszerv!M423</f>
        <v>0</v>
      </c>
      <c r="N423" s="77">
        <f>igazgatás!N423+adók!N423+temető!N423+rendezvények!N423+'téli közf.'!N423+hosszúi.közf.!N423+'út üzemelt.'!N423+közvilágítás!N423+zöldterület!N423+'város-község'!N423+könyvtár!N423+közművelődés!N423+gyermekjólét!N423+családtámogatás!N423+családseg.!N423+civilszerv!N423</f>
        <v>0</v>
      </c>
      <c r="O423" s="153" t="str">
        <f t="shared" si="21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77">
        <f>igazgatás!F424+adók!F424+temető!F424+rendezvények!F424+'téli közf.'!F424+hosszúi.közf.!F424+'út üzemelt.'!F424+közvilágítás!F424+zöldterület!F424+'város-község'!F424+könyvtár!F424+közművelődés!F424+gyermekjólét!F424+családtámogatás!F424+családseg.!F424</f>
        <v>0</v>
      </c>
      <c r="G424" s="77">
        <f>igazgatás!G424+adók!G424+temető!G424+rendezvények!G424+'téli közf.'!G424+hosszúi.közf.!G424+'út üzemelt.'!G424+közvilágítás!G424+zöldterület!G424+'város-község'!G424+könyvtár!G424+közművelődés!G424+gyermekjólét!G424+családtámogatás!G424+családseg.!G424</f>
        <v>0</v>
      </c>
      <c r="H424" s="77">
        <f>igazgatás!H424+adók!H424+temető!H424+rendezvények!H424+'téli közf.'!H424+hosszúi.közf.!H424+'út üzemelt.'!H424+közvilágítás!H424+zöldterület!H424+'város-község'!H424+könyvtár!H424+közművelődés!H424+gyermekjólét!H424+családtámogatás!H424+családseg.!H424</f>
        <v>0</v>
      </c>
      <c r="I424" s="77">
        <f>igazgatás!I424+adók!I424+temető!I424+rendezvények!I424+'téli közf.'!I424+hosszúi.közf.!I424+'út üzemelt.'!I424+közvilágítás!I424+zöldterület!I424+'város-község'!I424+könyvtár!I424+közművelődés!I424+gyermekjólét!I424+családtámogatás!I424+családseg.!I424</f>
        <v>0</v>
      </c>
      <c r="J424" s="153" t="str">
        <f t="shared" si="20"/>
        <v xml:space="preserve"> </v>
      </c>
      <c r="K424" s="77">
        <f>igazgatás!K424+adók!K424+temető!K424+rendezvények!K424+'téli közf.'!K424+hosszúi.közf.!K424+'út üzemelt.'!K424+közvilágítás!K424+zöldterület!K424+'város-község'!K424+könyvtár!K424+közművelődés!K424+gyermekjólét!K424+családtámogatás!K424+családseg.!K424+civilszerv!K424</f>
        <v>0</v>
      </c>
      <c r="L424" s="77">
        <f>igazgatás!L424+adók!L424+temető!L424+rendezvények!L424+'téli közf.'!L424+hosszúi.közf.!L424+'út üzemelt.'!L424+közvilágítás!L424+zöldterület!L424+'város-község'!L424+könyvtár!L424+közművelődés!L424+gyermekjólét!L424+családtámogatás!L424+családseg.!L424+civilszerv!L424</f>
        <v>0</v>
      </c>
      <c r="M424" s="77">
        <f>igazgatás!M424+adók!M424+temető!M424+rendezvények!M424+'téli közf.'!M424+hosszúi.közf.!M424+'út üzemelt.'!M424+közvilágítás!M424+zöldterület!M424+'város-község'!M424+könyvtár!M424+közművelődés!M424+gyermekjólét!M424+családtámogatás!M424+családseg.!M424+civilszerv!M424</f>
        <v>0</v>
      </c>
      <c r="N424" s="77">
        <f>igazgatás!N424+adók!N424+temető!N424+rendezvények!N424+'téli közf.'!N424+hosszúi.közf.!N424+'út üzemelt.'!N424+közvilágítás!N424+zöldterület!N424+'város-község'!N424+könyvtár!N424+közművelődés!N424+gyermekjólét!N424+családtámogatás!N424+családseg.!N424+civilszerv!N424</f>
        <v>0</v>
      </c>
      <c r="O424" s="153" t="str">
        <f t="shared" si="21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77">
        <f>igazgatás!F425+adók!F425+temető!F425+rendezvények!F425+'téli közf.'!F425+hosszúi.közf.!F425+'út üzemelt.'!F425+közvilágítás!F425+zöldterület!F425+'város-község'!F425+könyvtár!F425+közművelődés!F425+gyermekjólét!F425+családtámogatás!F425+családseg.!F425</f>
        <v>0</v>
      </c>
      <c r="G425" s="77">
        <f>igazgatás!G425+adók!G425+temető!G425+rendezvények!G425+'téli közf.'!G425+hosszúi.közf.!G425+'út üzemelt.'!G425+közvilágítás!G425+zöldterület!G425+'város-község'!G425+könyvtár!G425+közművelődés!G425+gyermekjólét!G425+családtámogatás!G425+családseg.!G425</f>
        <v>0</v>
      </c>
      <c r="H425" s="77">
        <f>igazgatás!H425+adók!H425+temető!H425+rendezvények!H425+'téli közf.'!H425+hosszúi.közf.!H425+'út üzemelt.'!H425+közvilágítás!H425+zöldterület!H425+'város-község'!H425+könyvtár!H425+közművelődés!H425+gyermekjólét!H425+családtámogatás!H425+családseg.!H425</f>
        <v>0</v>
      </c>
      <c r="I425" s="77">
        <f>igazgatás!I425+adók!I425+temető!I425+rendezvények!I425+'téli közf.'!I425+hosszúi.közf.!I425+'út üzemelt.'!I425+közvilágítás!I425+zöldterület!I425+'város-község'!I425+könyvtár!I425+közművelődés!I425+gyermekjólét!I425+családtámogatás!I425+családseg.!I425</f>
        <v>0</v>
      </c>
      <c r="J425" s="153" t="str">
        <f t="shared" si="20"/>
        <v xml:space="preserve"> </v>
      </c>
      <c r="K425" s="77">
        <f>igazgatás!K425+adók!K425+temető!K425+rendezvények!K425+'téli közf.'!K425+hosszúi.közf.!K425+'út üzemelt.'!K425+közvilágítás!K425+zöldterület!K425+'város-község'!K425+könyvtár!K425+közművelődés!K425+gyermekjólét!K425+családtámogatás!K425+családseg.!K425+civilszerv!K425</f>
        <v>0</v>
      </c>
      <c r="L425" s="77">
        <f>igazgatás!L425+adók!L425+temető!L425+rendezvények!L425+'téli közf.'!L425+hosszúi.közf.!L425+'út üzemelt.'!L425+közvilágítás!L425+zöldterület!L425+'város-község'!L425+könyvtár!L425+közművelődés!L425+gyermekjólét!L425+családtámogatás!L425+családseg.!L425+civilszerv!L425</f>
        <v>0</v>
      </c>
      <c r="M425" s="77">
        <f>igazgatás!M425+adók!M425+temető!M425+rendezvények!M425+'téli közf.'!M425+hosszúi.közf.!M425+'út üzemelt.'!M425+közvilágítás!M425+zöldterület!M425+'város-község'!M425+könyvtár!M425+közművelődés!M425+gyermekjólét!M425+családtámogatás!M425+családseg.!M425+civilszerv!M425</f>
        <v>0</v>
      </c>
      <c r="N425" s="77">
        <f>igazgatás!N425+adók!N425+temető!N425+rendezvények!N425+'téli közf.'!N425+hosszúi.közf.!N425+'út üzemelt.'!N425+közvilágítás!N425+zöldterület!N425+'város-község'!N425+könyvtár!N425+közművelődés!N425+gyermekjólét!N425+családtámogatás!N425+családseg.!N425+civilszerv!N425</f>
        <v>0</v>
      </c>
      <c r="O425" s="153" t="str">
        <f t="shared" si="21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77">
        <f>igazgatás!F426+adók!F426+temető!F426+rendezvények!F426+'téli közf.'!F426+hosszúi.közf.!F426+'út üzemelt.'!F426+közvilágítás!F426+zöldterület!F426+'város-község'!F426+könyvtár!F426+közművelődés!F426+gyermekjólét!F426+családtámogatás!F426+családseg.!F426</f>
        <v>0</v>
      </c>
      <c r="G426" s="77">
        <f>igazgatás!G426+adók!G426+temető!G426+rendezvények!G426+'téli közf.'!G426+hosszúi.közf.!G426+'út üzemelt.'!G426+közvilágítás!G426+zöldterület!G426+'város-község'!G426+könyvtár!G426+közművelődés!G426+gyermekjólét!G426+családtámogatás!G426+családseg.!G426</f>
        <v>0</v>
      </c>
      <c r="H426" s="77">
        <f>igazgatás!H426+adók!H426+temető!H426+rendezvények!H426+'téli közf.'!H426+hosszúi.közf.!H426+'út üzemelt.'!H426+közvilágítás!H426+zöldterület!H426+'város-község'!H426+könyvtár!H426+közművelődés!H426+gyermekjólét!H426+családtámogatás!H426+családseg.!H426</f>
        <v>0</v>
      </c>
      <c r="I426" s="77">
        <f>igazgatás!I426+adók!I426+temető!I426+rendezvények!I426+'téli közf.'!I426+hosszúi.közf.!I426+'út üzemelt.'!I426+közvilágítás!I426+zöldterület!I426+'város-község'!I426+könyvtár!I426+közművelődés!I426+gyermekjólét!I426+családtámogatás!I426+családseg.!I426</f>
        <v>0</v>
      </c>
      <c r="J426" s="153" t="str">
        <f t="shared" si="20"/>
        <v xml:space="preserve"> </v>
      </c>
      <c r="K426" s="77">
        <f>igazgatás!K426+adók!K426+temető!K426+rendezvények!K426+'téli közf.'!K426+hosszúi.közf.!K426+'út üzemelt.'!K426+közvilágítás!K426+zöldterület!K426+'város-község'!K426+könyvtár!K426+közművelődés!K426+gyermekjólét!K426+családtámogatás!K426+családseg.!K426+civilszerv!K426</f>
        <v>0</v>
      </c>
      <c r="L426" s="77">
        <f>igazgatás!L426+adók!L426+temető!L426+rendezvények!L426+'téli közf.'!L426+hosszúi.közf.!L426+'út üzemelt.'!L426+közvilágítás!L426+zöldterület!L426+'város-község'!L426+könyvtár!L426+közművelődés!L426+gyermekjólét!L426+családtámogatás!L426+családseg.!L426+civilszerv!L426</f>
        <v>0</v>
      </c>
      <c r="M426" s="77">
        <f>igazgatás!M426+adók!M426+temető!M426+rendezvények!M426+'téli közf.'!M426+hosszúi.közf.!M426+'út üzemelt.'!M426+közvilágítás!M426+zöldterület!M426+'város-község'!M426+könyvtár!M426+közművelődés!M426+gyermekjólét!M426+családtámogatás!M426+családseg.!M426+civilszerv!M426</f>
        <v>0</v>
      </c>
      <c r="N426" s="77">
        <f>igazgatás!N426+adók!N426+temető!N426+rendezvények!N426+'téli közf.'!N426+hosszúi.közf.!N426+'út üzemelt.'!N426+közvilágítás!N426+zöldterület!N426+'város-község'!N426+könyvtár!N426+közművelődés!N426+gyermekjólét!N426+családtámogatás!N426+családseg.!N426+civilszerv!N426</f>
        <v>0</v>
      </c>
      <c r="O426" s="153" t="str">
        <f t="shared" si="21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77">
        <f>igazgatás!F427+adók!F427+temető!F427+rendezvények!F427+'téli közf.'!F427+hosszúi.közf.!F427+'út üzemelt.'!F427+közvilágítás!F427+zöldterület!F427+'város-község'!F427+könyvtár!F427+közművelődés!F427+gyermekjólét!F427+családtámogatás!F427+családseg.!F427</f>
        <v>0</v>
      </c>
      <c r="G427" s="77">
        <f>igazgatás!G427+adók!G427+temető!G427+rendezvények!G427+'téli közf.'!G427+hosszúi.közf.!G427+'út üzemelt.'!G427+közvilágítás!G427+zöldterület!G427+'város-község'!G427+könyvtár!G427+közművelődés!G427+gyermekjólét!G427+családtámogatás!G427+családseg.!G427</f>
        <v>0</v>
      </c>
      <c r="H427" s="77">
        <f>igazgatás!H427+adók!H427+temető!H427+rendezvények!H427+'téli közf.'!H427+hosszúi.közf.!H427+'út üzemelt.'!H427+közvilágítás!H427+zöldterület!H427+'város-község'!H427+könyvtár!H427+közművelődés!H427+gyermekjólét!H427+családtámogatás!H427+családseg.!H427</f>
        <v>0</v>
      </c>
      <c r="I427" s="77">
        <f>igazgatás!I427+adók!I427+temető!I427+rendezvények!I427+'téli közf.'!I427+hosszúi.közf.!I427+'út üzemelt.'!I427+közvilágítás!I427+zöldterület!I427+'város-község'!I427+könyvtár!I427+közművelődés!I427+gyermekjólét!I427+családtámogatás!I427+családseg.!I427</f>
        <v>0</v>
      </c>
      <c r="J427" s="153" t="str">
        <f t="shared" si="20"/>
        <v xml:space="preserve"> </v>
      </c>
      <c r="K427" s="77">
        <f>igazgatás!K427+adók!K427+temető!K427+rendezvények!K427+'téli közf.'!K427+hosszúi.közf.!K427+'út üzemelt.'!K427+közvilágítás!K427+zöldterület!K427+'város-község'!K427+könyvtár!K427+közművelődés!K427+gyermekjólét!K427+családtámogatás!K427+családseg.!K427+civilszerv!K427</f>
        <v>0</v>
      </c>
      <c r="L427" s="77">
        <f>igazgatás!L427+adók!L427+temető!L427+rendezvények!L427+'téli közf.'!L427+hosszúi.közf.!L427+'út üzemelt.'!L427+közvilágítás!L427+zöldterület!L427+'város-község'!L427+könyvtár!L427+közművelődés!L427+gyermekjólét!L427+családtámogatás!L427+családseg.!L427+civilszerv!L427</f>
        <v>0</v>
      </c>
      <c r="M427" s="77">
        <f>igazgatás!M427+adók!M427+temető!M427+rendezvények!M427+'téli közf.'!M427+hosszúi.közf.!M427+'út üzemelt.'!M427+közvilágítás!M427+zöldterület!M427+'város-község'!M427+könyvtár!M427+közművelődés!M427+gyermekjólét!M427+családtámogatás!M427+családseg.!M427+civilszerv!M427</f>
        <v>0</v>
      </c>
      <c r="N427" s="77">
        <f>igazgatás!N427+adók!N427+temető!N427+rendezvények!N427+'téli közf.'!N427+hosszúi.közf.!N427+'út üzemelt.'!N427+közvilágítás!N427+zöldterület!N427+'város-község'!N427+könyvtár!N427+közművelődés!N427+gyermekjólét!N427+családtámogatás!N427+családseg.!N427+civilszerv!N427</f>
        <v>0</v>
      </c>
      <c r="O427" s="153" t="str">
        <f t="shared" si="21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77">
        <f>igazgatás!F428+adók!F428+temető!F428+rendezvények!F428+'téli közf.'!F428+hosszúi.közf.!F428+'út üzemelt.'!F428+közvilágítás!F428+zöldterület!F428+'város-község'!F428+könyvtár!F428+közművelődés!F428+gyermekjólét!F428+családtámogatás!F428+családseg.!F428</f>
        <v>0</v>
      </c>
      <c r="G428" s="77">
        <f>igazgatás!G428+adók!G428+temető!G428+rendezvények!G428+'téli közf.'!G428+hosszúi.közf.!G428+'út üzemelt.'!G428+közvilágítás!G428+zöldterület!G428+'város-község'!G428+könyvtár!G428+közművelődés!G428+gyermekjólét!G428+családtámogatás!G428+családseg.!G428</f>
        <v>0</v>
      </c>
      <c r="H428" s="77">
        <f>igazgatás!H428+adók!H428+temető!H428+rendezvények!H428+'téli közf.'!H428+hosszúi.közf.!H428+'út üzemelt.'!H428+közvilágítás!H428+zöldterület!H428+'város-község'!H428+könyvtár!H428+közművelődés!H428+gyermekjólét!H428+családtámogatás!H428+családseg.!H428</f>
        <v>0</v>
      </c>
      <c r="I428" s="77">
        <f>igazgatás!I428+adók!I428+temető!I428+rendezvények!I428+'téli közf.'!I428+hosszúi.közf.!I428+'út üzemelt.'!I428+közvilágítás!I428+zöldterület!I428+'város-község'!I428+könyvtár!I428+közművelődés!I428+gyermekjólét!I428+családtámogatás!I428+családseg.!I428</f>
        <v>0</v>
      </c>
      <c r="J428" s="153" t="str">
        <f t="shared" si="20"/>
        <v xml:space="preserve"> </v>
      </c>
      <c r="K428" s="77">
        <f>igazgatás!K428+adók!K428+temető!K428+rendezvények!K428+'téli közf.'!K428+hosszúi.közf.!K428+'út üzemelt.'!K428+közvilágítás!K428+zöldterület!K428+'város-község'!K428+könyvtár!K428+közművelődés!K428+gyermekjólét!K428+családtámogatás!K428+családseg.!K428+civilszerv!K428</f>
        <v>0</v>
      </c>
      <c r="L428" s="77">
        <f>igazgatás!L428+adók!L428+temető!L428+rendezvények!L428+'téli közf.'!L428+hosszúi.közf.!L428+'út üzemelt.'!L428+közvilágítás!L428+zöldterület!L428+'város-község'!L428+könyvtár!L428+közművelődés!L428+gyermekjólét!L428+családtámogatás!L428+családseg.!L428+civilszerv!L428</f>
        <v>0</v>
      </c>
      <c r="M428" s="77">
        <f>igazgatás!M428+adók!M428+temető!M428+rendezvények!M428+'téli közf.'!M428+hosszúi.közf.!M428+'út üzemelt.'!M428+közvilágítás!M428+zöldterület!M428+'város-község'!M428+könyvtár!M428+közművelődés!M428+gyermekjólét!M428+családtámogatás!M428+családseg.!M428+civilszerv!M428</f>
        <v>0</v>
      </c>
      <c r="N428" s="77">
        <f>igazgatás!N428+adók!N428+temető!N428+rendezvények!N428+'téli közf.'!N428+hosszúi.közf.!N428+'út üzemelt.'!N428+közvilágítás!N428+zöldterület!N428+'város-község'!N428+könyvtár!N428+közművelődés!N428+gyermekjólét!N428+családtámogatás!N428+családseg.!N428+civilszerv!N428</f>
        <v>0</v>
      </c>
      <c r="O428" s="153" t="str">
        <f t="shared" si="21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77">
        <f>igazgatás!F429+adók!F429+temető!F429+rendezvények!F429+'téli közf.'!F429+hosszúi.közf.!F429+'út üzemelt.'!F429+közvilágítás!F429+zöldterület!F429+'város-község'!F429+könyvtár!F429+közművelődés!F429+gyermekjólét!F429+családtámogatás!F429+családseg.!F429</f>
        <v>0</v>
      </c>
      <c r="G429" s="77">
        <f>igazgatás!G429+adók!G429+temető!G429+rendezvények!G429+'téli közf.'!G429+hosszúi.közf.!G429+'út üzemelt.'!G429+közvilágítás!G429+zöldterület!G429+'város-község'!G429+könyvtár!G429+közművelődés!G429+gyermekjólét!G429+családtámogatás!G429+családseg.!G429</f>
        <v>0</v>
      </c>
      <c r="H429" s="77">
        <f>igazgatás!H429+adók!H429+temető!H429+rendezvények!H429+'téli közf.'!H429+hosszúi.közf.!H429+'út üzemelt.'!H429+közvilágítás!H429+zöldterület!H429+'város-község'!H429+könyvtár!H429+közművelődés!H429+gyermekjólét!H429+családtámogatás!H429+családseg.!H429</f>
        <v>0</v>
      </c>
      <c r="I429" s="77">
        <f>igazgatás!I429+adók!I429+temető!I429+rendezvények!I429+'téli közf.'!I429+hosszúi.közf.!I429+'út üzemelt.'!I429+közvilágítás!I429+zöldterület!I429+'város-község'!I429+könyvtár!I429+közművelődés!I429+gyermekjólét!I429+családtámogatás!I429+családseg.!I429</f>
        <v>0</v>
      </c>
      <c r="J429" s="153" t="str">
        <f t="shared" si="20"/>
        <v xml:space="preserve"> </v>
      </c>
      <c r="K429" s="77">
        <f>igazgatás!K429+adók!K429+temető!K429+rendezvények!K429+'téli közf.'!K429+hosszúi.közf.!K429+'út üzemelt.'!K429+közvilágítás!K429+zöldterület!K429+'város-község'!K429+könyvtár!K429+közművelődés!K429+gyermekjólét!K429+családtámogatás!K429+családseg.!K429+civilszerv!K429</f>
        <v>0</v>
      </c>
      <c r="L429" s="77">
        <f>igazgatás!L429+adók!L429+temető!L429+rendezvények!L429+'téli közf.'!L429+hosszúi.közf.!L429+'út üzemelt.'!L429+közvilágítás!L429+zöldterület!L429+'város-község'!L429+könyvtár!L429+közművelődés!L429+gyermekjólét!L429+családtámogatás!L429+családseg.!L429+civilszerv!L429</f>
        <v>0</v>
      </c>
      <c r="M429" s="77">
        <f>igazgatás!M429+adók!M429+temető!M429+rendezvények!M429+'téli közf.'!M429+hosszúi.közf.!M429+'út üzemelt.'!M429+közvilágítás!M429+zöldterület!M429+'város-község'!M429+könyvtár!M429+közművelődés!M429+gyermekjólét!M429+családtámogatás!M429+családseg.!M429+civilszerv!M429</f>
        <v>0</v>
      </c>
      <c r="N429" s="77">
        <f>igazgatás!N429+adók!N429+temető!N429+rendezvények!N429+'téli közf.'!N429+hosszúi.közf.!N429+'út üzemelt.'!N429+közvilágítás!N429+zöldterület!N429+'város-község'!N429+könyvtár!N429+közművelődés!N429+gyermekjólét!N429+családtámogatás!N429+családseg.!N429+civilszerv!N429</f>
        <v>0</v>
      </c>
      <c r="O429" s="153" t="str">
        <f t="shared" si="21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77">
        <f>igazgatás!F430+adók!F430+temető!F430+rendezvények!F430+'téli közf.'!F430+hosszúi.közf.!F430+'út üzemelt.'!F430+közvilágítás!F430+zöldterület!F430+'város-község'!F430+könyvtár!F430+közművelődés!F430+gyermekjólét!F430+családtámogatás!F430+családseg.!F430</f>
        <v>0</v>
      </c>
      <c r="G430" s="77">
        <f>igazgatás!G430+adók!G430+temető!G430+rendezvények!G430+'téli közf.'!G430+hosszúi.közf.!G430+'út üzemelt.'!G430+közvilágítás!G430+zöldterület!G430+'város-község'!G430+könyvtár!G430+közművelődés!G430+gyermekjólét!G430+családtámogatás!G430+családseg.!G430</f>
        <v>0</v>
      </c>
      <c r="H430" s="77">
        <f>igazgatás!H430+adók!H430+temető!H430+rendezvények!H430+'téli közf.'!H430+hosszúi.közf.!H430+'út üzemelt.'!H430+közvilágítás!H430+zöldterület!H430+'város-község'!H430+könyvtár!H430+közművelődés!H430+gyermekjólét!H430+családtámogatás!H430+családseg.!H430</f>
        <v>0</v>
      </c>
      <c r="I430" s="77">
        <f>igazgatás!I430+adók!I430+temető!I430+rendezvények!I430+'téli közf.'!I430+hosszúi.közf.!I430+'út üzemelt.'!I430+közvilágítás!I430+zöldterület!I430+'város-község'!I430+könyvtár!I430+közművelődés!I430+gyermekjólét!I430+családtámogatás!I430+családseg.!I430</f>
        <v>0</v>
      </c>
      <c r="J430" s="153" t="str">
        <f t="shared" si="20"/>
        <v xml:space="preserve"> </v>
      </c>
      <c r="K430" s="77">
        <f>igazgatás!K430+adók!K430+temető!K430+rendezvények!K430+'téli közf.'!K430+hosszúi.közf.!K430+'út üzemelt.'!K430+közvilágítás!K430+zöldterület!K430+'város-község'!K430+könyvtár!K430+közművelődés!K430+gyermekjólét!K430+családtámogatás!K430+családseg.!K430+civilszerv!K430</f>
        <v>0</v>
      </c>
      <c r="L430" s="77">
        <f>igazgatás!L430+adók!L430+temető!L430+rendezvények!L430+'téli közf.'!L430+hosszúi.közf.!L430+'út üzemelt.'!L430+közvilágítás!L430+zöldterület!L430+'város-község'!L430+könyvtár!L430+közművelődés!L430+gyermekjólét!L430+családtámogatás!L430+családseg.!L430+civilszerv!L430</f>
        <v>0</v>
      </c>
      <c r="M430" s="77">
        <f>igazgatás!M430+adók!M430+temető!M430+rendezvények!M430+'téli közf.'!M430+hosszúi.közf.!M430+'út üzemelt.'!M430+közvilágítás!M430+zöldterület!M430+'város-község'!M430+könyvtár!M430+közművelődés!M430+gyermekjólét!M430+családtámogatás!M430+családseg.!M430+civilszerv!M430</f>
        <v>0</v>
      </c>
      <c r="N430" s="77">
        <f>igazgatás!N430+adók!N430+temető!N430+rendezvények!N430+'téli közf.'!N430+hosszúi.közf.!N430+'út üzemelt.'!N430+közvilágítás!N430+zöldterület!N430+'város-község'!N430+könyvtár!N430+közművelődés!N430+gyermekjólét!N430+családtámogatás!N430+családseg.!N430+civilszerv!N430</f>
        <v>0</v>
      </c>
      <c r="O430" s="153" t="str">
        <f t="shared" si="21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77">
        <f>igazgatás!F431+adók!F431+temető!F431+rendezvények!F431+'téli közf.'!F431+hosszúi.közf.!F431+'út üzemelt.'!F431+közvilágítás!F431+zöldterület!F431+'város-község'!F431+könyvtár!F431+közművelődés!F431+gyermekjólét!F431+családtámogatás!F431+családseg.!F431</f>
        <v>0</v>
      </c>
      <c r="G431" s="77">
        <f>igazgatás!G431+adók!G431+temető!G431+rendezvények!G431+'téli közf.'!G431+hosszúi.közf.!G431+'út üzemelt.'!G431+közvilágítás!G431+zöldterület!G431+'város-község'!G431+könyvtár!G431+közművelődés!G431+gyermekjólét!G431+családtámogatás!G431+családseg.!G431</f>
        <v>0</v>
      </c>
      <c r="H431" s="77">
        <f>igazgatás!H431+adók!H431+temető!H431+rendezvények!H431+'téli közf.'!H431+hosszúi.közf.!H431+'út üzemelt.'!H431+közvilágítás!H431+zöldterület!H431+'város-község'!H431+könyvtár!H431+közművelődés!H431+gyermekjólét!H431+családtámogatás!H431+családseg.!H431</f>
        <v>0</v>
      </c>
      <c r="I431" s="77">
        <f>igazgatás!I431+adók!I431+temető!I431+rendezvények!I431+'téli közf.'!I431+hosszúi.közf.!I431+'út üzemelt.'!I431+közvilágítás!I431+zöldterület!I431+'város-község'!I431+könyvtár!I431+közművelődés!I431+gyermekjólét!I431+családtámogatás!I431+családseg.!I431</f>
        <v>0</v>
      </c>
      <c r="J431" s="153" t="str">
        <f t="shared" si="20"/>
        <v xml:space="preserve"> </v>
      </c>
      <c r="K431" s="77">
        <f>igazgatás!K431+adók!K431+temető!K431+rendezvények!K431+'téli közf.'!K431+hosszúi.közf.!K431+'út üzemelt.'!K431+közvilágítás!K431+zöldterület!K431+'város-község'!K431+könyvtár!K431+közművelődés!K431+gyermekjólét!K431+családtámogatás!K431+családseg.!K431+civilszerv!K431</f>
        <v>0</v>
      </c>
      <c r="L431" s="77">
        <f>igazgatás!L431+adók!L431+temető!L431+rendezvények!L431+'téli közf.'!L431+hosszúi.közf.!L431+'út üzemelt.'!L431+közvilágítás!L431+zöldterület!L431+'város-község'!L431+könyvtár!L431+közművelődés!L431+gyermekjólét!L431+családtámogatás!L431+családseg.!L431+civilszerv!L431</f>
        <v>0</v>
      </c>
      <c r="M431" s="77">
        <f>igazgatás!M431+adók!M431+temető!M431+rendezvények!M431+'téli közf.'!M431+hosszúi.közf.!M431+'út üzemelt.'!M431+közvilágítás!M431+zöldterület!M431+'város-község'!M431+könyvtár!M431+közművelődés!M431+gyermekjólét!M431+családtámogatás!M431+családseg.!M431+civilszerv!M431</f>
        <v>0</v>
      </c>
      <c r="N431" s="77">
        <f>igazgatás!N431+adók!N431+temető!N431+rendezvények!N431+'téli közf.'!N431+hosszúi.közf.!N431+'út üzemelt.'!N431+közvilágítás!N431+zöldterület!N431+'város-község'!N431+könyvtár!N431+közművelődés!N431+gyermekjólét!N431+családtámogatás!N431+családseg.!N431+civilszerv!N431</f>
        <v>0</v>
      </c>
      <c r="O431" s="153" t="str">
        <f t="shared" si="21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77">
        <f>igazgatás!F432+adók!F432+temető!F432+rendezvények!F432+'téli közf.'!F432+hosszúi.közf.!F432+'út üzemelt.'!F432+közvilágítás!F432+zöldterület!F432+'város-község'!F432+könyvtár!F432+közművelődés!F432+gyermekjólét!F432+családtámogatás!F432+családseg.!F432</f>
        <v>0</v>
      </c>
      <c r="G432" s="77">
        <f>igazgatás!G432+adók!G432+temető!G432+rendezvények!G432+'téli közf.'!G432+hosszúi.közf.!G432+'út üzemelt.'!G432+közvilágítás!G432+zöldterület!G432+'város-község'!G432+könyvtár!G432+közművelődés!G432+gyermekjólét!G432+családtámogatás!G432+családseg.!G432</f>
        <v>0</v>
      </c>
      <c r="H432" s="77">
        <f>igazgatás!H432+adók!H432+temető!H432+rendezvények!H432+'téli közf.'!H432+hosszúi.közf.!H432+'út üzemelt.'!H432+közvilágítás!H432+zöldterület!H432+'város-község'!H432+könyvtár!H432+közművelődés!H432+gyermekjólét!H432+családtámogatás!H432+családseg.!H432</f>
        <v>0</v>
      </c>
      <c r="I432" s="77">
        <f>igazgatás!I432+adók!I432+temető!I432+rendezvények!I432+'téli közf.'!I432+hosszúi.közf.!I432+'út üzemelt.'!I432+közvilágítás!I432+zöldterület!I432+'város-község'!I432+könyvtár!I432+közművelődés!I432+gyermekjólét!I432+családtámogatás!I432+családseg.!I432</f>
        <v>0</v>
      </c>
      <c r="J432" s="153" t="str">
        <f t="shared" si="20"/>
        <v xml:space="preserve"> </v>
      </c>
      <c r="K432" s="77">
        <f>igazgatás!K432+adók!K432+temető!K432+rendezvények!K432+'téli közf.'!K432+hosszúi.közf.!K432+'út üzemelt.'!K432+közvilágítás!K432+zöldterület!K432+'város-község'!K432+könyvtár!K432+közművelődés!K432+gyermekjólét!K432+családtámogatás!K432+családseg.!K432+civilszerv!K432</f>
        <v>0</v>
      </c>
      <c r="L432" s="77">
        <f>igazgatás!L432+adók!L432+temető!L432+rendezvények!L432+'téli közf.'!L432+hosszúi.közf.!L432+'út üzemelt.'!L432+közvilágítás!L432+zöldterület!L432+'város-község'!L432+könyvtár!L432+közművelődés!L432+gyermekjólét!L432+családtámogatás!L432+családseg.!L432+civilszerv!L432</f>
        <v>0</v>
      </c>
      <c r="M432" s="77">
        <f>igazgatás!M432+adók!M432+temető!M432+rendezvények!M432+'téli közf.'!M432+hosszúi.közf.!M432+'út üzemelt.'!M432+közvilágítás!M432+zöldterület!M432+'város-község'!M432+könyvtár!M432+közművelődés!M432+gyermekjólét!M432+családtámogatás!M432+családseg.!M432+civilszerv!M432</f>
        <v>0</v>
      </c>
      <c r="N432" s="77">
        <f>igazgatás!N432+adók!N432+temető!N432+rendezvények!N432+'téli közf.'!N432+hosszúi.közf.!N432+'út üzemelt.'!N432+közvilágítás!N432+zöldterület!N432+'város-község'!N432+könyvtár!N432+közművelődés!N432+gyermekjólét!N432+családtámogatás!N432+családseg.!N432+civilszerv!N432</f>
        <v>0</v>
      </c>
      <c r="O432" s="153" t="str">
        <f t="shared" si="21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77">
        <f>igazgatás!F433+adók!F433+temető!F433+rendezvények!F433+'téli közf.'!F433+hosszúi.közf.!F433+'út üzemelt.'!F433+közvilágítás!F433+zöldterület!F433+'város-község'!F433+könyvtár!F433+közművelődés!F433+gyermekjólét!F433+családtámogatás!F433+családseg.!F433</f>
        <v>0</v>
      </c>
      <c r="G433" s="77">
        <f>igazgatás!G433+adók!G433+temető!G433+rendezvények!G433+'téli közf.'!G433+hosszúi.közf.!G433+'út üzemelt.'!G433+közvilágítás!G433+zöldterület!G433+'város-község'!G433+könyvtár!G433+közművelődés!G433+gyermekjólét!G433+családtámogatás!G433+családseg.!G433</f>
        <v>0</v>
      </c>
      <c r="H433" s="77">
        <f>igazgatás!H433+adók!H433+temető!H433+rendezvények!H433+'téli közf.'!H433+hosszúi.közf.!H433+'út üzemelt.'!H433+közvilágítás!H433+zöldterület!H433+'város-község'!H433+könyvtár!H433+közművelődés!H433+gyermekjólét!H433+családtámogatás!H433+családseg.!H433</f>
        <v>0</v>
      </c>
      <c r="I433" s="77">
        <f>igazgatás!I433+adók!I433+temető!I433+rendezvények!I433+'téli közf.'!I433+hosszúi.közf.!I433+'út üzemelt.'!I433+közvilágítás!I433+zöldterület!I433+'város-község'!I433+könyvtár!I433+közművelődés!I433+gyermekjólét!I433+családtámogatás!I433+családseg.!I433</f>
        <v>0</v>
      </c>
      <c r="J433" s="153" t="str">
        <f t="shared" si="20"/>
        <v xml:space="preserve"> </v>
      </c>
      <c r="K433" s="77">
        <f>igazgatás!K433+adók!K433+temető!K433+rendezvények!K433+'téli közf.'!K433+hosszúi.közf.!K433+'út üzemelt.'!K433+közvilágítás!K433+zöldterület!K433+'város-község'!K433+könyvtár!K433+közművelődés!K433+gyermekjólét!K433+családtámogatás!K433+családseg.!K433+civilszerv!K433</f>
        <v>0</v>
      </c>
      <c r="L433" s="77">
        <f>igazgatás!L433+adók!L433+temető!L433+rendezvények!L433+'téli közf.'!L433+hosszúi.közf.!L433+'út üzemelt.'!L433+közvilágítás!L433+zöldterület!L433+'város-község'!L433+könyvtár!L433+közművelődés!L433+gyermekjólét!L433+családtámogatás!L433+családseg.!L433+civilszerv!L433</f>
        <v>0</v>
      </c>
      <c r="M433" s="77">
        <f>igazgatás!M433+adók!M433+temető!M433+rendezvények!M433+'téli közf.'!M433+hosszúi.közf.!M433+'út üzemelt.'!M433+közvilágítás!M433+zöldterület!M433+'város-község'!M433+könyvtár!M433+közművelődés!M433+gyermekjólét!M433+családtámogatás!M433+családseg.!M433+civilszerv!M433</f>
        <v>0</v>
      </c>
      <c r="N433" s="77">
        <f>igazgatás!N433+adók!N433+temető!N433+rendezvények!N433+'téli közf.'!N433+hosszúi.közf.!N433+'út üzemelt.'!N433+közvilágítás!N433+zöldterület!N433+'város-község'!N433+könyvtár!N433+közművelődés!N433+gyermekjólét!N433+családtámogatás!N433+családseg.!N433+civilszerv!N433</f>
        <v>0</v>
      </c>
      <c r="O433" s="153" t="str">
        <f t="shared" si="21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77">
        <f>igazgatás!F434+adók!F434+temető!F434+rendezvények!F434+'téli közf.'!F434+hosszúi.közf.!F434+'út üzemelt.'!F434+közvilágítás!F434+zöldterület!F434+'város-község'!F434+könyvtár!F434+közművelődés!F434+gyermekjólét!F434+családtámogatás!F434+családseg.!F434</f>
        <v>0</v>
      </c>
      <c r="G434" s="77">
        <f>igazgatás!G434+adók!G434+temető!G434+rendezvények!G434+'téli közf.'!G434+hosszúi.közf.!G434+'út üzemelt.'!G434+közvilágítás!G434+zöldterület!G434+'város-község'!G434+könyvtár!G434+közművelődés!G434+gyermekjólét!G434+családtámogatás!G434+családseg.!G434</f>
        <v>0</v>
      </c>
      <c r="H434" s="77">
        <f>igazgatás!H434+adók!H434+temető!H434+rendezvények!H434+'téli közf.'!H434+hosszúi.közf.!H434+'út üzemelt.'!H434+közvilágítás!H434+zöldterület!H434+'város-község'!H434+könyvtár!H434+közművelődés!H434+gyermekjólét!H434+családtámogatás!H434+családseg.!H434</f>
        <v>0</v>
      </c>
      <c r="I434" s="77">
        <f>igazgatás!I434+adók!I434+temető!I434+rendezvények!I434+'téli közf.'!I434+hosszúi.közf.!I434+'út üzemelt.'!I434+közvilágítás!I434+zöldterület!I434+'város-község'!I434+könyvtár!I434+közművelődés!I434+gyermekjólét!I434+családtámogatás!I434+családseg.!I434</f>
        <v>0</v>
      </c>
      <c r="J434" s="153" t="str">
        <f t="shared" si="20"/>
        <v xml:space="preserve"> </v>
      </c>
      <c r="K434" s="77">
        <f>igazgatás!K434+adók!K434+temető!K434+rendezvények!K434+'téli közf.'!K434+hosszúi.közf.!K434+'út üzemelt.'!K434+közvilágítás!K434+zöldterület!K434+'város-község'!K434+könyvtár!K434+közművelődés!K434+gyermekjólét!K434+családtámogatás!K434+családseg.!K434+civilszerv!K434</f>
        <v>0</v>
      </c>
      <c r="L434" s="77">
        <f>igazgatás!L434+adók!L434+temető!L434+rendezvények!L434+'téli közf.'!L434+hosszúi.közf.!L434+'út üzemelt.'!L434+közvilágítás!L434+zöldterület!L434+'város-község'!L434+könyvtár!L434+közművelődés!L434+gyermekjólét!L434+családtámogatás!L434+családseg.!L434+civilszerv!L434</f>
        <v>0</v>
      </c>
      <c r="M434" s="77">
        <f>igazgatás!M434+adók!M434+temető!M434+rendezvények!M434+'téli közf.'!M434+hosszúi.közf.!M434+'út üzemelt.'!M434+közvilágítás!M434+zöldterület!M434+'város-község'!M434+könyvtár!M434+közművelődés!M434+gyermekjólét!M434+családtámogatás!M434+családseg.!M434+civilszerv!M434</f>
        <v>0</v>
      </c>
      <c r="N434" s="77">
        <f>igazgatás!N434+adók!N434+temető!N434+rendezvények!N434+'téli közf.'!N434+hosszúi.közf.!N434+'út üzemelt.'!N434+közvilágítás!N434+zöldterület!N434+'város-község'!N434+könyvtár!N434+közművelődés!N434+gyermekjólét!N434+családtámogatás!N434+családseg.!N434+civilszerv!N434</f>
        <v>0</v>
      </c>
      <c r="O434" s="153" t="str">
        <f t="shared" si="21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77">
        <f>igazgatás!F435+adók!F435+temető!F435+rendezvények!F435+'téli közf.'!F435+hosszúi.közf.!F435+'út üzemelt.'!F435+közvilágítás!F435+zöldterület!F435+'város-község'!F435+könyvtár!F435+közművelődés!F435+gyermekjólét!F435+családtámogatás!F435+családseg.!F435</f>
        <v>0</v>
      </c>
      <c r="G435" s="77">
        <f>igazgatás!G435+adók!G435+temető!G435+rendezvények!G435+'téli közf.'!G435+hosszúi.közf.!G435+'út üzemelt.'!G435+közvilágítás!G435+zöldterület!G435+'város-község'!G435+könyvtár!G435+közművelődés!G435+gyermekjólét!G435+családtámogatás!G435+családseg.!G435</f>
        <v>0</v>
      </c>
      <c r="H435" s="77">
        <f>igazgatás!H435+adók!H435+temető!H435+rendezvények!H435+'téli közf.'!H435+hosszúi.közf.!H435+'út üzemelt.'!H435+közvilágítás!H435+zöldterület!H435+'város-község'!H435+könyvtár!H435+közművelődés!H435+gyermekjólét!H435+családtámogatás!H435+családseg.!H435</f>
        <v>0</v>
      </c>
      <c r="I435" s="77">
        <f>igazgatás!I435+adók!I435+temető!I435+rendezvények!I435+'téli közf.'!I435+hosszúi.közf.!I435+'út üzemelt.'!I435+közvilágítás!I435+zöldterület!I435+'város-község'!I435+könyvtár!I435+közművelődés!I435+gyermekjólét!I435+családtámogatás!I435+családseg.!I435</f>
        <v>0</v>
      </c>
      <c r="J435" s="153" t="str">
        <f t="shared" si="20"/>
        <v xml:space="preserve"> </v>
      </c>
      <c r="K435" s="77">
        <f>igazgatás!K435+adók!K435+temető!K435+rendezvények!K435+'téli közf.'!K435+hosszúi.közf.!K435+'út üzemelt.'!K435+közvilágítás!K435+zöldterület!K435+'város-község'!K435+könyvtár!K435+közművelődés!K435+gyermekjólét!K435+családtámogatás!K435+családseg.!K435+civilszerv!K435</f>
        <v>0</v>
      </c>
      <c r="L435" s="77">
        <f>igazgatás!L435+adók!L435+temető!L435+rendezvények!L435+'téli közf.'!L435+hosszúi.közf.!L435+'út üzemelt.'!L435+közvilágítás!L435+zöldterület!L435+'város-község'!L435+könyvtár!L435+közművelődés!L435+gyermekjólét!L435+családtámogatás!L435+családseg.!L435+civilszerv!L435</f>
        <v>0</v>
      </c>
      <c r="M435" s="77">
        <f>igazgatás!M435+adók!M435+temető!M435+rendezvények!M435+'téli közf.'!M435+hosszúi.közf.!M435+'út üzemelt.'!M435+közvilágítás!M435+zöldterület!M435+'város-község'!M435+könyvtár!M435+közművelődés!M435+gyermekjólét!M435+családtámogatás!M435+családseg.!M435+civilszerv!M435</f>
        <v>0</v>
      </c>
      <c r="N435" s="77">
        <f>igazgatás!N435+adók!N435+temető!N435+rendezvények!N435+'téli közf.'!N435+hosszúi.közf.!N435+'út üzemelt.'!N435+közvilágítás!N435+zöldterület!N435+'város-község'!N435+könyvtár!N435+közművelődés!N435+gyermekjólét!N435+családtámogatás!N435+családseg.!N435+civilszerv!N435</f>
        <v>0</v>
      </c>
      <c r="O435" s="153" t="str">
        <f t="shared" si="21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77">
        <f>igazgatás!F436+adók!F436+temető!F436+rendezvények!F436+'téli közf.'!F436+hosszúi.közf.!F436+'út üzemelt.'!F436+közvilágítás!F436+zöldterület!F436+'város-község'!F436+könyvtár!F436+közművelődés!F436+gyermekjólét!F436+családtámogatás!F436+családseg.!F436</f>
        <v>0</v>
      </c>
      <c r="G436" s="77">
        <f>igazgatás!G436+adók!G436+temető!G436+rendezvények!G436+'téli közf.'!G436+hosszúi.közf.!G436+'út üzemelt.'!G436+közvilágítás!G436+zöldterület!G436+'város-község'!G436+könyvtár!G436+közművelődés!G436+gyermekjólét!G436+családtámogatás!G436+családseg.!G436</f>
        <v>0</v>
      </c>
      <c r="H436" s="77">
        <f>igazgatás!H436+adók!H436+temető!H436+rendezvények!H436+'téli közf.'!H436+hosszúi.közf.!H436+'út üzemelt.'!H436+közvilágítás!H436+zöldterület!H436+'város-község'!H436+könyvtár!H436+közművelődés!H436+gyermekjólét!H436+családtámogatás!H436+családseg.!H436</f>
        <v>0</v>
      </c>
      <c r="I436" s="77">
        <f>igazgatás!I436+adók!I436+temető!I436+rendezvények!I436+'téli közf.'!I436+hosszúi.közf.!I436+'út üzemelt.'!I436+közvilágítás!I436+zöldterület!I436+'város-község'!I436+könyvtár!I436+közművelődés!I436+gyermekjólét!I436+családtámogatás!I436+családseg.!I436</f>
        <v>0</v>
      </c>
      <c r="J436" s="153" t="str">
        <f t="shared" si="20"/>
        <v xml:space="preserve"> </v>
      </c>
      <c r="K436" s="77">
        <f>igazgatás!K436+adók!K436+temető!K436+rendezvények!K436+'téli közf.'!K436+hosszúi.közf.!K436+'út üzemelt.'!K436+közvilágítás!K436+zöldterület!K436+'város-község'!K436+könyvtár!K436+közművelődés!K436+gyermekjólét!K436+családtámogatás!K436+családseg.!K436+civilszerv!K436</f>
        <v>0</v>
      </c>
      <c r="L436" s="77">
        <f>igazgatás!L436+adók!L436+temető!L436+rendezvények!L436+'téli közf.'!L436+hosszúi.közf.!L436+'út üzemelt.'!L436+közvilágítás!L436+zöldterület!L436+'város-község'!L436+könyvtár!L436+közművelődés!L436+gyermekjólét!L436+családtámogatás!L436+családseg.!L436+civilszerv!L436</f>
        <v>0</v>
      </c>
      <c r="M436" s="77">
        <f>igazgatás!M436+adók!M436+temető!M436+rendezvények!M436+'téli közf.'!M436+hosszúi.közf.!M436+'út üzemelt.'!M436+közvilágítás!M436+zöldterület!M436+'város-község'!M436+könyvtár!M436+közművelődés!M436+gyermekjólét!M436+családtámogatás!M436+családseg.!M436+civilszerv!M436</f>
        <v>0</v>
      </c>
      <c r="N436" s="77">
        <f>igazgatás!N436+adók!N436+temető!N436+rendezvények!N436+'téli közf.'!N436+hosszúi.közf.!N436+'út üzemelt.'!N436+közvilágítás!N436+zöldterület!N436+'város-község'!N436+könyvtár!N436+közművelődés!N436+gyermekjólét!N436+családtámogatás!N436+családseg.!N436+civilszerv!N436</f>
        <v>0</v>
      </c>
      <c r="O436" s="153" t="str">
        <f t="shared" si="21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77">
        <f>igazgatás!F437+adók!F437+temető!F437+rendezvények!F437+'téli közf.'!F437+hosszúi.közf.!F437+'út üzemelt.'!F437+közvilágítás!F437+zöldterület!F437+'város-község'!F437+könyvtár!F437+közművelődés!F437+gyermekjólét!F437+családtámogatás!F437+családseg.!F437</f>
        <v>0</v>
      </c>
      <c r="G437" s="77">
        <f>igazgatás!G437+adók!G437+temető!G437+rendezvények!G437+'téli közf.'!G437+hosszúi.közf.!G437+'út üzemelt.'!G437+közvilágítás!G437+zöldterület!G437+'város-község'!G437+könyvtár!G437+közművelődés!G437+gyermekjólét!G437+családtámogatás!G437+családseg.!G437</f>
        <v>0</v>
      </c>
      <c r="H437" s="77">
        <f>igazgatás!H437+adók!H437+temető!H437+rendezvények!H437+'téli közf.'!H437+hosszúi.közf.!H437+'út üzemelt.'!H437+közvilágítás!H437+zöldterület!H437+'város-község'!H437+könyvtár!H437+közművelődés!H437+gyermekjólét!H437+családtámogatás!H437+családseg.!H437</f>
        <v>0</v>
      </c>
      <c r="I437" s="77">
        <f>igazgatás!I437+adók!I437+temető!I437+rendezvények!I437+'téli közf.'!I437+hosszúi.közf.!I437+'út üzemelt.'!I437+közvilágítás!I437+zöldterület!I437+'város-község'!I437+könyvtár!I437+közművelődés!I437+gyermekjólét!I437+családtámogatás!I437+családseg.!I437</f>
        <v>0</v>
      </c>
      <c r="J437" s="153" t="str">
        <f t="shared" si="20"/>
        <v xml:space="preserve"> </v>
      </c>
      <c r="K437" s="77">
        <f>igazgatás!K437+adók!K437+temető!K437+rendezvények!K437+'téli közf.'!K437+hosszúi.közf.!K437+'út üzemelt.'!K437+közvilágítás!K437+zöldterület!K437+'város-község'!K437+könyvtár!K437+közművelődés!K437+gyermekjólét!K437+családtámogatás!K437+családseg.!K437+civilszerv!K437</f>
        <v>0</v>
      </c>
      <c r="L437" s="77">
        <f>igazgatás!L437+adók!L437+temető!L437+rendezvények!L437+'téli közf.'!L437+hosszúi.közf.!L437+'út üzemelt.'!L437+közvilágítás!L437+zöldterület!L437+'város-község'!L437+könyvtár!L437+közművelődés!L437+gyermekjólét!L437+családtámogatás!L437+családseg.!L437+civilszerv!L437</f>
        <v>0</v>
      </c>
      <c r="M437" s="77">
        <f>igazgatás!M437+adók!M437+temető!M437+rendezvények!M437+'téli közf.'!M437+hosszúi.közf.!M437+'út üzemelt.'!M437+közvilágítás!M437+zöldterület!M437+'város-község'!M437+könyvtár!M437+közművelődés!M437+gyermekjólét!M437+családtámogatás!M437+családseg.!M437+civilszerv!M437</f>
        <v>0</v>
      </c>
      <c r="N437" s="77">
        <f>igazgatás!N437+adók!N437+temető!N437+rendezvények!N437+'téli közf.'!N437+hosszúi.közf.!N437+'út üzemelt.'!N437+közvilágítás!N437+zöldterület!N437+'város-község'!N437+könyvtár!N437+közművelődés!N437+gyermekjólét!N437+családtámogatás!N437+családseg.!N437+civilszerv!N437</f>
        <v>0</v>
      </c>
      <c r="O437" s="153" t="str">
        <f t="shared" si="21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77">
        <f>igazgatás!F438+adók!F438+temető!F438+rendezvények!F438+'téli közf.'!F438+hosszúi.közf.!F438+'út üzemelt.'!F438+közvilágítás!F438+zöldterület!F438+'város-község'!F438+könyvtár!F438+közművelődés!F438+gyermekjólét!F438+családtámogatás!F438+családseg.!F438</f>
        <v>0</v>
      </c>
      <c r="G438" s="77">
        <f>igazgatás!G438+adók!G438+temető!G438+rendezvények!G438+'téli közf.'!G438+hosszúi.közf.!G438+'út üzemelt.'!G438+közvilágítás!G438+zöldterület!G438+'város-község'!G438+könyvtár!G438+közművelődés!G438+gyermekjólét!G438+családtámogatás!G438+családseg.!G438</f>
        <v>0</v>
      </c>
      <c r="H438" s="77">
        <f>igazgatás!H438+adók!H438+temető!H438+rendezvények!H438+'téli közf.'!H438+hosszúi.közf.!H438+'út üzemelt.'!H438+közvilágítás!H438+zöldterület!H438+'város-község'!H438+könyvtár!H438+közművelődés!H438+gyermekjólét!H438+családtámogatás!H438+családseg.!H438</f>
        <v>0</v>
      </c>
      <c r="I438" s="77">
        <f>igazgatás!I438+adók!I438+temető!I438+rendezvények!I438+'téli közf.'!I438+hosszúi.közf.!I438+'út üzemelt.'!I438+közvilágítás!I438+zöldterület!I438+'város-község'!I438+könyvtár!I438+közművelődés!I438+gyermekjólét!I438+családtámogatás!I438+családseg.!I438</f>
        <v>0</v>
      </c>
      <c r="J438" s="153" t="str">
        <f t="shared" si="20"/>
        <v xml:space="preserve"> </v>
      </c>
      <c r="K438" s="77">
        <f>igazgatás!K438+adók!K438+temető!K438+rendezvények!K438+'téli közf.'!K438+hosszúi.közf.!K438+'út üzemelt.'!K438+közvilágítás!K438+zöldterület!K438+'város-község'!K438+könyvtár!K438+közművelődés!K438+gyermekjólét!K438+családtámogatás!K438+családseg.!K438+civilszerv!K438</f>
        <v>0</v>
      </c>
      <c r="L438" s="77">
        <f>igazgatás!L438+adók!L438+temető!L438+rendezvények!L438+'téli közf.'!L438+hosszúi.közf.!L438+'út üzemelt.'!L438+közvilágítás!L438+zöldterület!L438+'város-község'!L438+könyvtár!L438+közművelődés!L438+gyermekjólét!L438+családtámogatás!L438+családseg.!L438+civilszerv!L438</f>
        <v>0</v>
      </c>
      <c r="M438" s="77">
        <f>igazgatás!M438+adók!M438+temető!M438+rendezvények!M438+'téli közf.'!M438+hosszúi.közf.!M438+'út üzemelt.'!M438+közvilágítás!M438+zöldterület!M438+'város-község'!M438+könyvtár!M438+közművelődés!M438+gyermekjólét!M438+családtámogatás!M438+családseg.!M438+civilszerv!M438</f>
        <v>0</v>
      </c>
      <c r="N438" s="77">
        <f>igazgatás!N438+adók!N438+temető!N438+rendezvények!N438+'téli közf.'!N438+hosszúi.közf.!N438+'út üzemelt.'!N438+közvilágítás!N438+zöldterület!N438+'város-község'!N438+könyvtár!N438+közművelődés!N438+gyermekjólét!N438+családtámogatás!N438+családseg.!N438+civilszerv!N438</f>
        <v>0</v>
      </c>
      <c r="O438" s="153" t="str">
        <f t="shared" si="21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77">
        <f>igazgatás!F439+adók!F439+temető!F439+rendezvények!F439+'téli közf.'!F439+hosszúi.közf.!F439+'út üzemelt.'!F439+közvilágítás!F439+zöldterület!F439+'város-község'!F439+könyvtár!F439+közművelődés!F439+gyermekjólét!F439+családtámogatás!F439+családseg.!F439</f>
        <v>0</v>
      </c>
      <c r="G439" s="77">
        <f>igazgatás!G439+adók!G439+temető!G439+rendezvények!G439+'téli közf.'!G439+hosszúi.közf.!G439+'út üzemelt.'!G439+közvilágítás!G439+zöldterület!G439+'város-község'!G439+könyvtár!G439+közművelődés!G439+gyermekjólét!G439+családtámogatás!G439+családseg.!G439</f>
        <v>0</v>
      </c>
      <c r="H439" s="77">
        <f>igazgatás!H439+adók!H439+temető!H439+rendezvények!H439+'téli közf.'!H439+hosszúi.közf.!H439+'út üzemelt.'!H439+közvilágítás!H439+zöldterület!H439+'város-község'!H439+könyvtár!H439+közművelődés!H439+gyermekjólét!H439+családtámogatás!H439+családseg.!H439</f>
        <v>0</v>
      </c>
      <c r="I439" s="77">
        <f>igazgatás!I439+adók!I439+temető!I439+rendezvények!I439+'téli közf.'!I439+hosszúi.közf.!I439+'út üzemelt.'!I439+közvilágítás!I439+zöldterület!I439+'város-község'!I439+könyvtár!I439+közművelődés!I439+gyermekjólét!I439+családtámogatás!I439+családseg.!I439</f>
        <v>0</v>
      </c>
      <c r="J439" s="153" t="str">
        <f t="shared" si="20"/>
        <v xml:space="preserve"> </v>
      </c>
      <c r="K439" s="77">
        <f>igazgatás!K439+adók!K439+temető!K439+rendezvények!K439+'téli közf.'!K439+hosszúi.közf.!K439+'út üzemelt.'!K439+közvilágítás!K439+zöldterület!K439+'város-község'!K439+könyvtár!K439+közművelődés!K439+gyermekjólét!K439+családtámogatás!K439+családseg.!K439+civilszerv!K439</f>
        <v>0</v>
      </c>
      <c r="L439" s="77">
        <f>igazgatás!L439+adók!L439+temető!L439+rendezvények!L439+'téli közf.'!L439+hosszúi.közf.!L439+'út üzemelt.'!L439+közvilágítás!L439+zöldterület!L439+'város-község'!L439+könyvtár!L439+közművelődés!L439+gyermekjólét!L439+családtámogatás!L439+családseg.!L439+civilszerv!L439</f>
        <v>0</v>
      </c>
      <c r="M439" s="77">
        <f>igazgatás!M439+adók!M439+temető!M439+rendezvények!M439+'téli közf.'!M439+hosszúi.közf.!M439+'út üzemelt.'!M439+közvilágítás!M439+zöldterület!M439+'város-község'!M439+könyvtár!M439+közművelődés!M439+gyermekjólét!M439+családtámogatás!M439+családseg.!M439+civilszerv!M439</f>
        <v>0</v>
      </c>
      <c r="N439" s="77">
        <f>igazgatás!N439+adók!N439+temető!N439+rendezvények!N439+'téli közf.'!N439+hosszúi.közf.!N439+'út üzemelt.'!N439+közvilágítás!N439+zöldterület!N439+'város-község'!N439+könyvtár!N439+közművelődés!N439+gyermekjólét!N439+családtámogatás!N439+családseg.!N439+civilszerv!N439</f>
        <v>0</v>
      </c>
      <c r="O439" s="153" t="str">
        <f t="shared" si="21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77">
        <f>igazgatás!F440+adók!F440+temető!F440+rendezvények!F440+'téli közf.'!F440+hosszúi.közf.!F440+'út üzemelt.'!F440+közvilágítás!F440+zöldterület!F440+'város-község'!F440+könyvtár!F440+közművelődés!F440+gyermekjólét!F440+családtámogatás!F440+családseg.!F440</f>
        <v>0</v>
      </c>
      <c r="G440" s="77">
        <f>igazgatás!G440+adók!G440+temető!G440+rendezvények!G440+'téli közf.'!G440+hosszúi.közf.!G440+'út üzemelt.'!G440+közvilágítás!G440+zöldterület!G440+'város-község'!G440+könyvtár!G440+közművelődés!G440+gyermekjólét!G440+családtámogatás!G440+családseg.!G440</f>
        <v>0</v>
      </c>
      <c r="H440" s="77">
        <f>igazgatás!H440+adók!H440+temető!H440+rendezvények!H440+'téli közf.'!H440+hosszúi.közf.!H440+'út üzemelt.'!H440+közvilágítás!H440+zöldterület!H440+'város-község'!H440+könyvtár!H440+közművelődés!H440+gyermekjólét!H440+családtámogatás!H440+családseg.!H440</f>
        <v>0</v>
      </c>
      <c r="I440" s="77">
        <f>igazgatás!I440+adók!I440+temető!I440+rendezvények!I440+'téli közf.'!I440+hosszúi.közf.!I440+'út üzemelt.'!I440+közvilágítás!I440+zöldterület!I440+'város-község'!I440+könyvtár!I440+közművelődés!I440+gyermekjólét!I440+családtámogatás!I440+családseg.!I440</f>
        <v>0</v>
      </c>
      <c r="J440" s="153" t="str">
        <f t="shared" si="20"/>
        <v xml:space="preserve"> </v>
      </c>
      <c r="K440" s="77">
        <f>igazgatás!K440+adók!K440+temető!K440+rendezvények!K440+'téli közf.'!K440+hosszúi.közf.!K440+'út üzemelt.'!K440+közvilágítás!K440+zöldterület!K440+'város-község'!K440+könyvtár!K440+közművelődés!K440+gyermekjólét!K440+családtámogatás!K440+családseg.!K440+civilszerv!K440</f>
        <v>0</v>
      </c>
      <c r="L440" s="77">
        <f>igazgatás!L440+adók!L440+temető!L440+rendezvények!L440+'téli közf.'!L440+hosszúi.közf.!L440+'út üzemelt.'!L440+közvilágítás!L440+zöldterület!L440+'város-község'!L440+könyvtár!L440+közművelődés!L440+gyermekjólét!L440+családtámogatás!L440+családseg.!L440+civilszerv!L440</f>
        <v>0</v>
      </c>
      <c r="M440" s="77">
        <f>igazgatás!M440+adók!M440+temető!M440+rendezvények!M440+'téli közf.'!M440+hosszúi.közf.!M440+'út üzemelt.'!M440+közvilágítás!M440+zöldterület!M440+'város-község'!M440+könyvtár!M440+közművelődés!M440+gyermekjólét!M440+családtámogatás!M440+családseg.!M440+civilszerv!M440</f>
        <v>0</v>
      </c>
      <c r="N440" s="77">
        <f>igazgatás!N440+adók!N440+temető!N440+rendezvények!N440+'téli közf.'!N440+hosszúi.közf.!N440+'út üzemelt.'!N440+közvilágítás!N440+zöldterület!N440+'város-község'!N440+könyvtár!N440+közművelődés!N440+gyermekjólét!N440+családtámogatás!N440+családseg.!N440+civilszerv!N440</f>
        <v>0</v>
      </c>
      <c r="O440" s="153" t="str">
        <f t="shared" si="21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77">
        <f>igazgatás!F441+adók!F441+temető!F441+rendezvények!F441+'téli közf.'!F441+hosszúi.közf.!F441+'út üzemelt.'!F441+közvilágítás!F441+zöldterület!F441+'város-község'!F441+könyvtár!F441+közművelődés!F441+gyermekjólét!F441+családtámogatás!F441+családseg.!F441</f>
        <v>0</v>
      </c>
      <c r="G441" s="77">
        <f>igazgatás!G441+adók!G441+temető!G441+rendezvények!G441+'téli közf.'!G441+hosszúi.közf.!G441+'út üzemelt.'!G441+közvilágítás!G441+zöldterület!G441+'város-község'!G441+könyvtár!G441+közművelődés!G441+gyermekjólét!G441+családtámogatás!G441+családseg.!G441</f>
        <v>0</v>
      </c>
      <c r="H441" s="77">
        <f>igazgatás!H441+adók!H441+temető!H441+rendezvények!H441+'téli közf.'!H441+hosszúi.közf.!H441+'út üzemelt.'!H441+közvilágítás!H441+zöldterület!H441+'város-község'!H441+könyvtár!H441+közművelődés!H441+gyermekjólét!H441+családtámogatás!H441+családseg.!H441</f>
        <v>0</v>
      </c>
      <c r="I441" s="77">
        <f>igazgatás!I441+adók!I441+temető!I441+rendezvények!I441+'téli közf.'!I441+hosszúi.közf.!I441+'út üzemelt.'!I441+közvilágítás!I441+zöldterület!I441+'város-község'!I441+könyvtár!I441+közművelődés!I441+gyermekjólét!I441+családtámogatás!I441+családseg.!I441</f>
        <v>0</v>
      </c>
      <c r="J441" s="153" t="str">
        <f t="shared" si="20"/>
        <v xml:space="preserve"> </v>
      </c>
      <c r="K441" s="77">
        <f>igazgatás!K441+adók!K441+temető!K441+rendezvények!K441+'téli közf.'!K441+hosszúi.közf.!K441+'út üzemelt.'!K441+közvilágítás!K441+zöldterület!K441+'város-község'!K441+könyvtár!K441+közművelődés!K441+gyermekjólét!K441+családtámogatás!K441+családseg.!K441+civilszerv!K441</f>
        <v>0</v>
      </c>
      <c r="L441" s="77">
        <f>igazgatás!L441+adók!L441+temető!L441+rendezvények!L441+'téli közf.'!L441+hosszúi.közf.!L441+'út üzemelt.'!L441+közvilágítás!L441+zöldterület!L441+'város-község'!L441+könyvtár!L441+közművelődés!L441+gyermekjólét!L441+családtámogatás!L441+családseg.!L441+civilszerv!L441</f>
        <v>0</v>
      </c>
      <c r="M441" s="77">
        <f>igazgatás!M441+adók!M441+temető!M441+rendezvények!M441+'téli közf.'!M441+hosszúi.közf.!M441+'út üzemelt.'!M441+közvilágítás!M441+zöldterület!M441+'város-község'!M441+könyvtár!M441+közművelődés!M441+gyermekjólét!M441+családtámogatás!M441+családseg.!M441+civilszerv!M441</f>
        <v>0</v>
      </c>
      <c r="N441" s="77">
        <f>igazgatás!N441+adók!N441+temető!N441+rendezvények!N441+'téli közf.'!N441+hosszúi.közf.!N441+'út üzemelt.'!N441+közvilágítás!N441+zöldterület!N441+'város-község'!N441+könyvtár!N441+közművelődés!N441+gyermekjólét!N441+családtámogatás!N441+családseg.!N441+civilszerv!N441</f>
        <v>0</v>
      </c>
      <c r="O441" s="153" t="str">
        <f t="shared" si="21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77">
        <f>igazgatás!F442+adók!F442+temető!F442+rendezvények!F442+'téli közf.'!F442+hosszúi.közf.!F442+'út üzemelt.'!F442+közvilágítás!F442+zöldterület!F442+'város-község'!F442+könyvtár!F442+közművelődés!F442+gyermekjólét!F442+családtámogatás!F442+családseg.!F442</f>
        <v>0</v>
      </c>
      <c r="G442" s="77">
        <f>igazgatás!G442+adók!G442+temető!G442+rendezvények!G442+'téli közf.'!G442+hosszúi.közf.!G442+'út üzemelt.'!G442+közvilágítás!G442+zöldterület!G442+'város-község'!G442+könyvtár!G442+közművelődés!G442+gyermekjólét!G442+családtámogatás!G442+családseg.!G442</f>
        <v>0</v>
      </c>
      <c r="H442" s="77">
        <f>igazgatás!H442+adók!H442+temető!H442+rendezvények!H442+'téli közf.'!H442+hosszúi.közf.!H442+'út üzemelt.'!H442+közvilágítás!H442+zöldterület!H442+'város-község'!H442+könyvtár!H442+közművelődés!H442+gyermekjólét!H442+családtámogatás!H442+családseg.!H442</f>
        <v>0</v>
      </c>
      <c r="I442" s="77">
        <f>igazgatás!I442+adók!I442+temető!I442+rendezvények!I442+'téli közf.'!I442+hosszúi.közf.!I442+'út üzemelt.'!I442+közvilágítás!I442+zöldterület!I442+'város-község'!I442+könyvtár!I442+közművelődés!I442+gyermekjólét!I442+családtámogatás!I442+családseg.!I442</f>
        <v>0</v>
      </c>
      <c r="J442" s="153" t="str">
        <f t="shared" si="20"/>
        <v xml:space="preserve"> </v>
      </c>
      <c r="K442" s="77">
        <f>igazgatás!K442+adók!K442+temető!K442+rendezvények!K442+'téli közf.'!K442+hosszúi.közf.!K442+'út üzemelt.'!K442+közvilágítás!K442+zöldterület!K442+'város-község'!K442+könyvtár!K442+közművelődés!K442+gyermekjólét!K442+családtámogatás!K442+családseg.!K442+civilszerv!K442</f>
        <v>0</v>
      </c>
      <c r="L442" s="77">
        <f>igazgatás!L442+adók!L442+temető!L442+rendezvények!L442+'téli közf.'!L442+hosszúi.közf.!L442+'út üzemelt.'!L442+közvilágítás!L442+zöldterület!L442+'város-község'!L442+könyvtár!L442+közművelődés!L442+gyermekjólét!L442+családtámogatás!L442+családseg.!L442+civilszerv!L442</f>
        <v>0</v>
      </c>
      <c r="M442" s="77">
        <f>igazgatás!M442+adók!M442+temető!M442+rendezvények!M442+'téli közf.'!M442+hosszúi.közf.!M442+'út üzemelt.'!M442+közvilágítás!M442+zöldterület!M442+'város-község'!M442+könyvtár!M442+közművelődés!M442+gyermekjólét!M442+családtámogatás!M442+családseg.!M442+civilszerv!M442</f>
        <v>0</v>
      </c>
      <c r="N442" s="77">
        <f>igazgatás!N442+adók!N442+temető!N442+rendezvények!N442+'téli közf.'!N442+hosszúi.közf.!N442+'út üzemelt.'!N442+közvilágítás!N442+zöldterület!N442+'város-község'!N442+könyvtár!N442+közművelődés!N442+gyermekjólét!N442+családtámogatás!N442+családseg.!N442+civilszerv!N442</f>
        <v>0</v>
      </c>
      <c r="O442" s="153" t="str">
        <f t="shared" si="21"/>
        <v xml:space="preserve"> </v>
      </c>
    </row>
    <row r="443" spans="1:15" ht="25.5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77">
        <f>igazgatás!F443+adók!F443+temető!F443+rendezvények!F443+'téli közf.'!F443+hosszúi.közf.!F443+'út üzemelt.'!F443+közvilágítás!F443+zöldterület!F443+'város-község'!F443+könyvtár!F443+közművelődés!F443+gyermekjólét!F443+családtámogatás!F443+családseg.!F443</f>
        <v>7013</v>
      </c>
      <c r="G443" s="77">
        <f>igazgatás!G443+adók!G443+temető!G443+rendezvények!G443+'téli közf.'!G443+hosszúi.közf.!G443+'út üzemelt.'!G443+közvilágítás!G443+zöldterület!G443+'város-község'!G443+könyvtár!G443+közművelődés!G443+gyermekjólét!G443+családtámogatás!G443+családseg.!G443</f>
        <v>-33</v>
      </c>
      <c r="H443" s="77">
        <f>igazgatás!H443+adók!H443+temető!H443+rendezvények!H443+'téli közf.'!H443+hosszúi.közf.!H443+'út üzemelt.'!H443+közvilágítás!H443+zöldterület!H443+'város-község'!H443+könyvtár!H443+közművelődés!H443+gyermekjólét!H443+családtámogatás!H443+családseg.!H443</f>
        <v>6980</v>
      </c>
      <c r="I443" s="77">
        <f>igazgatás!I443+adók!I443+temető!I443+rendezvények!I443+'téli közf.'!I443+hosszúi.közf.!I443+'út üzemelt.'!I443+közvilágítás!I443+zöldterület!I443+'város-község'!I443+könyvtár!I443+közművelődés!I443+gyermekjólét!I443+családtámogatás!I443+családseg.!I443</f>
        <v>6947</v>
      </c>
      <c r="J443" s="153">
        <f t="shared" si="20"/>
        <v>0.99527220630372493</v>
      </c>
      <c r="K443" s="77">
        <f>igazgatás!K443+adók!K443+temető!K443+rendezvények!K443+'téli közf.'!K443+hosszúi.közf.!K443+'út üzemelt.'!K443+közvilágítás!K443+zöldterület!K443+'város-község'!K443+könyvtár!K443+közművelődés!K443+gyermekjólét!K443+családtámogatás!K443+családseg.!K443+civilszerv!K443</f>
        <v>780</v>
      </c>
      <c r="L443" s="77">
        <f>igazgatás!L443+adók!L443+temető!L443+rendezvények!L443+'téli közf.'!L443+hosszúi.közf.!L443+'út üzemelt.'!L443+közvilágítás!L443+zöldterület!L443+'város-község'!L443+könyvtár!L443+közművelődés!L443+gyermekjólét!L443+családtámogatás!L443+családseg.!L443+civilszerv!L443</f>
        <v>0</v>
      </c>
      <c r="M443" s="77">
        <f>igazgatás!M443+adók!M443+temető!M443+rendezvények!M443+'téli közf.'!M443+hosszúi.közf.!M443+'út üzemelt.'!M443+közvilágítás!M443+zöldterület!M443+'város-község'!M443+könyvtár!M443+közművelődés!M443+gyermekjólét!M443+családtámogatás!M443+családseg.!M443+civilszerv!M443</f>
        <v>780</v>
      </c>
      <c r="N443" s="77">
        <f>igazgatás!N443+adók!N443+temető!N443+rendezvények!N443+'téli közf.'!N443+hosszúi.közf.!N443+'út üzemelt.'!N443+közvilágítás!N443+zöldterület!N443+'város-község'!N443+könyvtár!N443+közművelődés!N443+gyermekjólét!N443+családtámogatás!N443+családseg.!N443+civilszerv!N443</f>
        <v>348</v>
      </c>
      <c r="O443" s="153">
        <f t="shared" si="21"/>
        <v>0.44615384615384618</v>
      </c>
    </row>
    <row r="444" spans="1:15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77">
        <f>igazgatás!F444+adók!F444+temető!F444+rendezvények!F444+'téli közf.'!F444+hosszúi.közf.!F444+'út üzemelt.'!F444+közvilágítás!F444+zöldterület!F444+'város-község'!F444+könyvtár!F444+közművelődés!F444+gyermekjólét!F444+családtámogatás!F444+családseg.!F444</f>
        <v>0</v>
      </c>
      <c r="G444" s="77">
        <f>igazgatás!G444+adók!G444+temető!G444+rendezvények!G444+'téli közf.'!G444+hosszúi.közf.!G444+'út üzemelt.'!G444+közvilágítás!G444+zöldterület!G444+'város-község'!G444+könyvtár!G444+közművelődés!G444+gyermekjólét!G444+családtámogatás!G444+családseg.!G444</f>
        <v>0</v>
      </c>
      <c r="H444" s="77">
        <f>igazgatás!H444+adók!H444+temető!H444+rendezvények!H444+'téli közf.'!H444+hosszúi.közf.!H444+'út üzemelt.'!H444+közvilágítás!H444+zöldterület!H444+'város-község'!H444+könyvtár!H444+közművelődés!H444+gyermekjólét!H444+családtámogatás!H444+családseg.!H444</f>
        <v>0</v>
      </c>
      <c r="I444" s="77">
        <f>igazgatás!I444+adók!I444+temető!I444+rendezvények!I444+'téli közf.'!I444+hosszúi.közf.!I444+'út üzemelt.'!I444+közvilágítás!I444+zöldterület!I444+'város-község'!I444+könyvtár!I444+közművelődés!I444+gyermekjólét!I444+családtámogatás!I444+családseg.!I444</f>
        <v>0</v>
      </c>
      <c r="J444" s="153" t="str">
        <f t="shared" si="20"/>
        <v xml:space="preserve"> </v>
      </c>
      <c r="K444" s="77">
        <f>igazgatás!K444+adók!K444+temető!K444+rendezvények!K444+'téli közf.'!K444+hosszúi.közf.!K444+'út üzemelt.'!K444+közvilágítás!K444+zöldterület!K444+'város-község'!K444+könyvtár!K444+közművelődés!K444+gyermekjólét!K444+családtámogatás!K444+családseg.!K444+civilszerv!K444</f>
        <v>0</v>
      </c>
      <c r="L444" s="77">
        <f>igazgatás!L444+adók!L444+temető!L444+rendezvények!L444+'téli közf.'!L444+hosszúi.közf.!L444+'út üzemelt.'!L444+közvilágítás!L444+zöldterület!L444+'város-község'!L444+könyvtár!L444+közművelődés!L444+gyermekjólét!L444+családtámogatás!L444+családseg.!L444+civilszerv!L444</f>
        <v>0</v>
      </c>
      <c r="M444" s="77">
        <f>igazgatás!M444+adók!M444+temető!M444+rendezvények!M444+'téli közf.'!M444+hosszúi.közf.!M444+'út üzemelt.'!M444+közvilágítás!M444+zöldterület!M444+'város-község'!M444+könyvtár!M444+közművelődés!M444+gyermekjólét!M444+családtámogatás!M444+családseg.!M444+civilszerv!M444</f>
        <v>0</v>
      </c>
      <c r="N444" s="77">
        <f>igazgatás!N444+adók!N444+temető!N444+rendezvények!N444+'téli közf.'!N444+hosszúi.közf.!N444+'út üzemelt.'!N444+közvilágítás!N444+zöldterület!N444+'város-község'!N444+könyvtár!N444+közművelődés!N444+gyermekjólét!N444+családtámogatás!N444+családseg.!N444+civilszerv!N444</f>
        <v>0</v>
      </c>
      <c r="O444" s="153" t="str">
        <f t="shared" si="21"/>
        <v xml:space="preserve"> </v>
      </c>
    </row>
    <row r="445" spans="1:15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77">
        <f>igazgatás!F445+adók!F445+temető!F445+rendezvények!F445+'téli közf.'!F445+hosszúi.közf.!F445+'út üzemelt.'!F445+közvilágítás!F445+zöldterület!F445+'város-község'!F445+könyvtár!F445+közművelődés!F445+gyermekjólét!F445+családtámogatás!F445+családseg.!F445</f>
        <v>0</v>
      </c>
      <c r="G445" s="77">
        <f>igazgatás!G445+adók!G445+temető!G445+rendezvények!G445+'téli közf.'!G445+hosszúi.közf.!G445+'út üzemelt.'!G445+közvilágítás!G445+zöldterület!G445+'város-község'!G445+könyvtár!G445+közművelődés!G445+gyermekjólét!G445+családtámogatás!G445+családseg.!G445</f>
        <v>0</v>
      </c>
      <c r="H445" s="77">
        <f>igazgatás!H445+adók!H445+temető!H445+rendezvények!H445+'téli közf.'!H445+hosszúi.közf.!H445+'út üzemelt.'!H445+közvilágítás!H445+zöldterület!H445+'város-község'!H445+könyvtár!H445+közművelődés!H445+gyermekjólét!H445+családtámogatás!H445+családseg.!H445</f>
        <v>0</v>
      </c>
      <c r="I445" s="77">
        <f>igazgatás!I445+adók!I445+temető!I445+rendezvények!I445+'téli közf.'!I445+hosszúi.közf.!I445+'út üzemelt.'!I445+közvilágítás!I445+zöldterület!I445+'város-község'!I445+könyvtár!I445+közművelődés!I445+gyermekjólét!I445+családtámogatás!I445+családseg.!I445</f>
        <v>0</v>
      </c>
      <c r="J445" s="153" t="str">
        <f t="shared" si="20"/>
        <v xml:space="preserve"> </v>
      </c>
      <c r="K445" s="77">
        <f>igazgatás!K445+adók!K445+temető!K445+rendezvények!K445+'téli közf.'!K445+hosszúi.közf.!K445+'út üzemelt.'!K445+közvilágítás!K445+zöldterület!K445+'város-község'!K445+könyvtár!K445+közművelődés!K445+gyermekjólét!K445+családtámogatás!K445+családseg.!K445+civilszerv!K445</f>
        <v>0</v>
      </c>
      <c r="L445" s="77">
        <f>igazgatás!L445+adók!L445+temető!L445+rendezvények!L445+'téli közf.'!L445+hosszúi.közf.!L445+'út üzemelt.'!L445+közvilágítás!L445+zöldterület!L445+'város-község'!L445+könyvtár!L445+közművelődés!L445+gyermekjólét!L445+családtámogatás!L445+családseg.!L445+civilszerv!L445</f>
        <v>0</v>
      </c>
      <c r="M445" s="77">
        <f>igazgatás!M445+adók!M445+temető!M445+rendezvények!M445+'téli közf.'!M445+hosszúi.közf.!M445+'út üzemelt.'!M445+közvilágítás!M445+zöldterület!M445+'város-község'!M445+könyvtár!M445+közművelődés!M445+gyermekjólét!M445+családtámogatás!M445+családseg.!M445+civilszerv!M445</f>
        <v>0</v>
      </c>
      <c r="N445" s="77">
        <f>igazgatás!N445+adók!N445+temető!N445+rendezvények!N445+'téli közf.'!N445+hosszúi.közf.!N445+'út üzemelt.'!N445+közvilágítás!N445+zöldterület!N445+'város-község'!N445+könyvtár!N445+közművelődés!N445+gyermekjólét!N445+családtámogatás!N445+családseg.!N445+civilszerv!N445</f>
        <v>0</v>
      </c>
      <c r="O445" s="153" t="str">
        <f t="shared" si="21"/>
        <v xml:space="preserve"> </v>
      </c>
    </row>
    <row r="446" spans="1:15" ht="25.5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77">
        <f>igazgatás!F446+adók!F446+temető!F446+rendezvények!F446+'téli közf.'!F446+hosszúi.közf.!F446+'út üzemelt.'!F446+közvilágítás!F446+zöldterület!F446+'város-község'!F446+könyvtár!F446+közművelődés!F446+gyermekjólét!F446+családtámogatás!F446+családseg.!F446</f>
        <v>0</v>
      </c>
      <c r="G446" s="77">
        <f>igazgatás!G446+adók!G446+temető!G446+rendezvények!G446+'téli közf.'!G446+hosszúi.közf.!G446+'út üzemelt.'!G446+közvilágítás!G446+zöldterület!G446+'város-község'!G446+könyvtár!G446+közművelődés!G446+gyermekjólét!G446+családtámogatás!G446+családseg.!G446</f>
        <v>0</v>
      </c>
      <c r="H446" s="77">
        <f>igazgatás!H446+adók!H446+temető!H446+rendezvények!H446+'téli közf.'!H446+hosszúi.közf.!H446+'út üzemelt.'!H446+közvilágítás!H446+zöldterület!H446+'város-község'!H446+könyvtár!H446+közművelődés!H446+gyermekjólét!H446+családtámogatás!H446+családseg.!H446</f>
        <v>0</v>
      </c>
      <c r="I446" s="77">
        <f>igazgatás!I446+adók!I446+temető!I446+rendezvények!I446+'téli közf.'!I446+hosszúi.közf.!I446+'út üzemelt.'!I446+közvilágítás!I446+zöldterület!I446+'város-község'!I446+könyvtár!I446+közművelődés!I446+gyermekjólét!I446+családtámogatás!I446+családseg.!I446</f>
        <v>0</v>
      </c>
      <c r="J446" s="153" t="str">
        <f t="shared" si="20"/>
        <v xml:space="preserve"> </v>
      </c>
      <c r="K446" s="77">
        <f>igazgatás!K446+adók!K446+temető!K446+rendezvények!K446+'téli közf.'!K446+hosszúi.közf.!K446+'út üzemelt.'!K446+közvilágítás!K446+zöldterület!K446+'város-község'!K446+könyvtár!K446+közművelődés!K446+gyermekjólét!K446+családtámogatás!K446+családseg.!K446+civilszerv!K446</f>
        <v>0</v>
      </c>
      <c r="L446" s="77">
        <f>igazgatás!L446+adók!L446+temető!L446+rendezvények!L446+'téli közf.'!L446+hosszúi.közf.!L446+'út üzemelt.'!L446+közvilágítás!L446+zöldterület!L446+'város-község'!L446+könyvtár!L446+közművelődés!L446+gyermekjólét!L446+családtámogatás!L446+családseg.!L446+civilszerv!L446</f>
        <v>0</v>
      </c>
      <c r="M446" s="77">
        <f>igazgatás!M446+adók!M446+temető!M446+rendezvények!M446+'téli közf.'!M446+hosszúi.közf.!M446+'út üzemelt.'!M446+közvilágítás!M446+zöldterület!M446+'város-község'!M446+könyvtár!M446+közművelődés!M446+gyermekjólét!M446+családtámogatás!M446+családseg.!M446+civilszerv!M446</f>
        <v>0</v>
      </c>
      <c r="N446" s="77">
        <f>igazgatás!N446+adók!N446+temető!N446+rendezvények!N446+'téli közf.'!N446+hosszúi.közf.!N446+'út üzemelt.'!N446+közvilágítás!N446+zöldterület!N446+'város-község'!N446+könyvtár!N446+közművelődés!N446+gyermekjólét!N446+családtámogatás!N446+családseg.!N446+civilszerv!N446</f>
        <v>0</v>
      </c>
      <c r="O446" s="153" t="str">
        <f t="shared" si="21"/>
        <v xml:space="preserve"> </v>
      </c>
    </row>
    <row r="447" spans="1:15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77">
        <f>igazgatás!F447+adók!F447+temető!F447+rendezvények!F447+'téli közf.'!F447+hosszúi.közf.!F447+'út üzemelt.'!F447+közvilágítás!F447+zöldterület!F447+'város-község'!F447+könyvtár!F447+közművelődés!F447+gyermekjólét!F447+családtámogatás!F447+családseg.!F447</f>
        <v>0</v>
      </c>
      <c r="G447" s="77">
        <f>igazgatás!G447+adók!G447+temető!G447+rendezvények!G447+'téli közf.'!G447+hosszúi.közf.!G447+'út üzemelt.'!G447+közvilágítás!G447+zöldterület!G447+'város-község'!G447+könyvtár!G447+közművelődés!G447+gyermekjólét!G447+családtámogatás!G447+családseg.!G447</f>
        <v>0</v>
      </c>
      <c r="H447" s="77">
        <f>igazgatás!H447+adók!H447+temető!H447+rendezvények!H447+'téli közf.'!H447+hosszúi.közf.!H447+'út üzemelt.'!H447+közvilágítás!H447+zöldterület!H447+'város-község'!H447+könyvtár!H447+közművelődés!H447+gyermekjólét!H447+családtámogatás!H447+családseg.!H447</f>
        <v>0</v>
      </c>
      <c r="I447" s="77">
        <f>igazgatás!I447+adók!I447+temető!I447+rendezvények!I447+'téli közf.'!I447+hosszúi.közf.!I447+'út üzemelt.'!I447+közvilágítás!I447+zöldterület!I447+'város-község'!I447+könyvtár!I447+közművelődés!I447+gyermekjólét!I447+családtámogatás!I447+családseg.!I447</f>
        <v>0</v>
      </c>
      <c r="J447" s="153" t="str">
        <f t="shared" si="20"/>
        <v xml:space="preserve"> </v>
      </c>
      <c r="K447" s="77">
        <f>igazgatás!K447+adók!K447+temető!K447+rendezvények!K447+'téli közf.'!K447+hosszúi.közf.!K447+'út üzemelt.'!K447+közvilágítás!K447+zöldterület!K447+'város-község'!K447+könyvtár!K447+közművelődés!K447+gyermekjólét!K447+családtámogatás!K447+családseg.!K447+civilszerv!K447</f>
        <v>0</v>
      </c>
      <c r="L447" s="77">
        <f>igazgatás!L447+adók!L447+temető!L447+rendezvények!L447+'téli közf.'!L447+hosszúi.közf.!L447+'út üzemelt.'!L447+közvilágítás!L447+zöldterület!L447+'város-község'!L447+könyvtár!L447+közművelődés!L447+gyermekjólét!L447+családtámogatás!L447+családseg.!L447+civilszerv!L447</f>
        <v>0</v>
      </c>
      <c r="M447" s="77">
        <f>igazgatás!M447+adók!M447+temető!M447+rendezvények!M447+'téli közf.'!M447+hosszúi.közf.!M447+'út üzemelt.'!M447+közvilágítás!M447+zöldterület!M447+'város-község'!M447+könyvtár!M447+közművelődés!M447+gyermekjólét!M447+családtámogatás!M447+családseg.!M447+civilszerv!M447</f>
        <v>0</v>
      </c>
      <c r="N447" s="77">
        <f>igazgatás!N447+adók!N447+temető!N447+rendezvények!N447+'téli közf.'!N447+hosszúi.közf.!N447+'út üzemelt.'!N447+közvilágítás!N447+zöldterület!N447+'város-község'!N447+könyvtár!N447+közművelődés!N447+gyermekjólét!N447+családtámogatás!N447+családseg.!N447+civilszerv!N447</f>
        <v>0</v>
      </c>
      <c r="O447" s="153" t="str">
        <f t="shared" si="21"/>
        <v xml:space="preserve"> </v>
      </c>
    </row>
    <row r="448" spans="1:15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77">
        <f>igazgatás!F448+adók!F448+temető!F448+rendezvények!F448+'téli közf.'!F448+hosszúi.közf.!F448+'út üzemelt.'!F448+közvilágítás!F448+zöldterület!F448+'város-község'!F448+könyvtár!F448+közművelődés!F448+gyermekjólét!F448+családtámogatás!F448+családseg.!F448</f>
        <v>0</v>
      </c>
      <c r="G448" s="77">
        <f>igazgatás!G448+adók!G448+temető!G448+rendezvények!G448+'téli közf.'!G448+hosszúi.közf.!G448+'út üzemelt.'!G448+közvilágítás!G448+zöldterület!G448+'város-község'!G448+könyvtár!G448+közművelődés!G448+gyermekjólét!G448+családtámogatás!G448+családseg.!G448</f>
        <v>0</v>
      </c>
      <c r="H448" s="77">
        <f>igazgatás!H448+adók!H448+temető!H448+rendezvények!H448+'téli közf.'!H448+hosszúi.közf.!H448+'út üzemelt.'!H448+közvilágítás!H448+zöldterület!H448+'város-község'!H448+könyvtár!H448+közművelődés!H448+gyermekjólét!H448+családtámogatás!H448+családseg.!H448</f>
        <v>0</v>
      </c>
      <c r="I448" s="77">
        <f>igazgatás!I448+adók!I448+temető!I448+rendezvények!I448+'téli közf.'!I448+hosszúi.közf.!I448+'út üzemelt.'!I448+közvilágítás!I448+zöldterület!I448+'város-község'!I448+könyvtár!I448+közművelődés!I448+gyermekjólét!I448+családtámogatás!I448+családseg.!I448</f>
        <v>0</v>
      </c>
      <c r="J448" s="153" t="str">
        <f t="shared" si="20"/>
        <v xml:space="preserve"> </v>
      </c>
      <c r="K448" s="77">
        <f>igazgatás!K448+adók!K448+temető!K448+rendezvények!K448+'téli közf.'!K448+hosszúi.közf.!K448+'út üzemelt.'!K448+közvilágítás!K448+zöldterület!K448+'város-község'!K448+könyvtár!K448+közművelődés!K448+gyermekjólét!K448+családtámogatás!K448+családseg.!K448+civilszerv!K448</f>
        <v>0</v>
      </c>
      <c r="L448" s="77">
        <f>igazgatás!L448+adók!L448+temető!L448+rendezvények!L448+'téli közf.'!L448+hosszúi.közf.!L448+'út üzemelt.'!L448+közvilágítás!L448+zöldterület!L448+'város-község'!L448+könyvtár!L448+közművelődés!L448+gyermekjólét!L448+családtámogatás!L448+családseg.!L448+civilszerv!L448</f>
        <v>0</v>
      </c>
      <c r="M448" s="77">
        <f>igazgatás!M448+adók!M448+temető!M448+rendezvények!M448+'téli közf.'!M448+hosszúi.közf.!M448+'út üzemelt.'!M448+közvilágítás!M448+zöldterület!M448+'város-község'!M448+könyvtár!M448+közművelődés!M448+gyermekjólét!M448+családtámogatás!M448+családseg.!M448+civilszerv!M448</f>
        <v>0</v>
      </c>
      <c r="N448" s="77">
        <f>igazgatás!N448+adók!N448+temető!N448+rendezvények!N448+'téli közf.'!N448+hosszúi.közf.!N448+'út üzemelt.'!N448+közvilágítás!N448+zöldterület!N448+'város-község'!N448+könyvtár!N448+közművelődés!N448+gyermekjólét!N448+családtámogatás!N448+családseg.!N448+civilszerv!N448</f>
        <v>0</v>
      </c>
      <c r="O448" s="153" t="str">
        <f t="shared" si="21"/>
        <v xml:space="preserve"> </v>
      </c>
    </row>
    <row r="449" spans="1:15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77">
        <f>igazgatás!F449+adók!F449+temető!F449+rendezvények!F449+'téli közf.'!F449+hosszúi.közf.!F449+'út üzemelt.'!F449+közvilágítás!F449+zöldterület!F449+'város-község'!F449+könyvtár!F449+közművelődés!F449+gyermekjólét!F449+családtámogatás!F449+családseg.!F449</f>
        <v>0</v>
      </c>
      <c r="G449" s="77">
        <f>igazgatás!G449+adók!G449+temető!G449+rendezvények!G449+'téli közf.'!G449+hosszúi.közf.!G449+'út üzemelt.'!G449+közvilágítás!G449+zöldterület!G449+'város-község'!G449+könyvtár!G449+közművelődés!G449+gyermekjólét!G449+családtámogatás!G449+családseg.!G449</f>
        <v>0</v>
      </c>
      <c r="H449" s="77">
        <f>igazgatás!H449+adók!H449+temető!H449+rendezvények!H449+'téli közf.'!H449+hosszúi.közf.!H449+'út üzemelt.'!H449+közvilágítás!H449+zöldterület!H449+'város-község'!H449+könyvtár!H449+közművelődés!H449+gyermekjólét!H449+családtámogatás!H449+családseg.!H449</f>
        <v>0</v>
      </c>
      <c r="I449" s="77">
        <f>igazgatás!I449+adók!I449+temető!I449+rendezvények!I449+'téli közf.'!I449+hosszúi.közf.!I449+'út üzemelt.'!I449+közvilágítás!I449+zöldterület!I449+'város-község'!I449+könyvtár!I449+közművelődés!I449+gyermekjólét!I449+családtámogatás!I449+családseg.!I449</f>
        <v>0</v>
      </c>
      <c r="J449" s="153" t="str">
        <f t="shared" si="20"/>
        <v xml:space="preserve"> </v>
      </c>
      <c r="K449" s="77">
        <f>igazgatás!K449+adók!K449+temető!K449+rendezvények!K449+'téli közf.'!K449+hosszúi.közf.!K449+'út üzemelt.'!K449+közvilágítás!K449+zöldterület!K449+'város-község'!K449+könyvtár!K449+közművelődés!K449+gyermekjólét!K449+családtámogatás!K449+családseg.!K449+civilszerv!K449</f>
        <v>0</v>
      </c>
      <c r="L449" s="77">
        <f>igazgatás!L449+adók!L449+temető!L449+rendezvények!L449+'téli közf.'!L449+hosszúi.közf.!L449+'út üzemelt.'!L449+közvilágítás!L449+zöldterület!L449+'város-község'!L449+könyvtár!L449+közművelődés!L449+gyermekjólét!L449+családtámogatás!L449+családseg.!L449+civilszerv!L449</f>
        <v>0</v>
      </c>
      <c r="M449" s="77">
        <f>igazgatás!M449+adók!M449+temető!M449+rendezvények!M449+'téli közf.'!M449+hosszúi.közf.!M449+'út üzemelt.'!M449+közvilágítás!M449+zöldterület!M449+'város-község'!M449+könyvtár!M449+közművelődés!M449+gyermekjólét!M449+családtámogatás!M449+családseg.!M449+civilszerv!M449</f>
        <v>0</v>
      </c>
      <c r="N449" s="77">
        <f>igazgatás!N449+adók!N449+temető!N449+rendezvények!N449+'téli közf.'!N449+hosszúi.közf.!N449+'út üzemelt.'!N449+közvilágítás!N449+zöldterület!N449+'város-község'!N449+könyvtár!N449+közművelődés!N449+gyermekjólét!N449+családtámogatás!N449+családseg.!N449+civilszerv!N449</f>
        <v>0</v>
      </c>
      <c r="O449" s="153" t="str">
        <f t="shared" si="21"/>
        <v xml:space="preserve"> </v>
      </c>
    </row>
    <row r="450" spans="1:15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77">
        <f>igazgatás!F450+adók!F450+temető!F450+rendezvények!F450+'téli közf.'!F450+hosszúi.közf.!F450+'út üzemelt.'!F450+közvilágítás!F450+zöldterület!F450+'város-község'!F450+könyvtár!F450+közművelődés!F450+gyermekjólét!F450+családtámogatás!F450+családseg.!F450</f>
        <v>6813</v>
      </c>
      <c r="G450" s="77">
        <f>igazgatás!G450+adók!G450+temető!G450+rendezvények!G450+'téli közf.'!G450+hosszúi.közf.!G450+'út üzemelt.'!G450+közvilágítás!G450+zöldterület!G450+'város-község'!G450+könyvtár!G450+közművelődés!G450+gyermekjólét!G450+családtámogatás!G450+családseg.!G450</f>
        <v>167</v>
      </c>
      <c r="H450" s="77">
        <f>igazgatás!H450+adók!H450+temető!H450+rendezvények!H450+'téli közf.'!H450+hosszúi.közf.!H450+'út üzemelt.'!H450+közvilágítás!H450+zöldterület!H450+'város-község'!H450+könyvtár!H450+közművelődés!H450+gyermekjólét!H450+családtámogatás!H450+családseg.!H450</f>
        <v>6980</v>
      </c>
      <c r="I450" s="77">
        <f>igazgatás!I450+adók!I450+temető!I450+rendezvények!I450+'téli közf.'!I450+hosszúi.közf.!I450+'út üzemelt.'!I450+közvilágítás!I450+zöldterület!I450+'város-község'!I450+könyvtár!I450+közművelődés!I450+gyermekjólét!I450+családtámogatás!I450+családseg.!I450</f>
        <v>6979</v>
      </c>
      <c r="J450" s="153">
        <f t="shared" si="20"/>
        <v>0.99985673352435533</v>
      </c>
      <c r="K450" s="77">
        <f>igazgatás!K450+adók!K450+temető!K450+rendezvények!K450+'téli közf.'!K450+hosszúi.közf.!K450+'út üzemelt.'!K450+közvilágítás!K450+zöldterület!K450+'város-község'!K450+könyvtár!K450+közművelődés!K450+gyermekjólét!K450+családtámogatás!K450+családseg.!K450+civilszerv!K450</f>
        <v>580</v>
      </c>
      <c r="L450" s="77">
        <f>igazgatás!L450+adók!L450+temető!L450+rendezvények!L450+'téli közf.'!L450+hosszúi.közf.!L450+'út üzemelt.'!L450+közvilágítás!L450+zöldterület!L450+'város-község'!L450+könyvtár!L450+közművelődés!L450+gyermekjólét!L450+családtámogatás!L450+családseg.!L450+civilszerv!L450</f>
        <v>0</v>
      </c>
      <c r="M450" s="77">
        <f>igazgatás!M450+adók!M450+temető!M450+rendezvények!M450+'téli közf.'!M450+hosszúi.közf.!M450+'út üzemelt.'!M450+közvilágítás!M450+zöldterület!M450+'város-község'!M450+könyvtár!M450+közművelődés!M450+gyermekjólét!M450+családtámogatás!M450+családseg.!M450+civilszerv!M450</f>
        <v>580</v>
      </c>
      <c r="N450" s="77">
        <f>igazgatás!N450+adók!N450+temető!N450+rendezvények!N450+'téli közf.'!N450+hosszúi.közf.!N450+'út üzemelt.'!N450+közvilágítás!N450+zöldterület!N450+'város-község'!N450+könyvtár!N450+közművelődés!N450+gyermekjólét!N450+családtámogatás!N450+családseg.!N450+civilszerv!N450</f>
        <v>266</v>
      </c>
      <c r="O450" s="153">
        <f t="shared" si="21"/>
        <v>0.45862068965517239</v>
      </c>
    </row>
    <row r="451" spans="1:15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77">
        <f>igazgatás!F451+adók!F451+temető!F451+rendezvények!F451+'téli közf.'!F451+hosszúi.közf.!F451+'út üzemelt.'!F451+közvilágítás!F451+zöldterület!F451+'város-község'!F451+könyvtár!F451+közművelődés!F451+gyermekjólét!F451+családtámogatás!F451+családseg.!F451</f>
        <v>200</v>
      </c>
      <c r="G451" s="77">
        <f>igazgatás!G451+adók!G451+temető!G451+rendezvények!G451+'téli közf.'!G451+hosszúi.közf.!G451+'út üzemelt.'!G451+közvilágítás!G451+zöldterület!G451+'város-község'!G451+könyvtár!G451+közművelődés!G451+gyermekjólét!G451+családtámogatás!G451+családseg.!G451</f>
        <v>-200</v>
      </c>
      <c r="H451" s="77">
        <f>igazgatás!H451+adók!H451+temető!H451+rendezvények!H451+'téli közf.'!H451+hosszúi.közf.!H451+'út üzemelt.'!H451+közvilágítás!H451+zöldterület!H451+'város-község'!H451+könyvtár!H451+közművelődés!H451+gyermekjólét!H451+családtámogatás!H451+családseg.!H451</f>
        <v>0</v>
      </c>
      <c r="I451" s="77">
        <f>igazgatás!I451+adók!I451+temető!I451+rendezvények!I451+'téli közf.'!I451+hosszúi.közf.!I451+'út üzemelt.'!I451+közvilágítás!I451+zöldterület!I451+'város-község'!I451+könyvtár!I451+közművelődés!I451+gyermekjólét!I451+családtámogatás!I451+családseg.!I451</f>
        <v>0</v>
      </c>
      <c r="J451" s="153" t="str">
        <f t="shared" si="20"/>
        <v xml:space="preserve"> </v>
      </c>
      <c r="K451" s="77">
        <f>igazgatás!K451+adók!K451+temető!K451+rendezvények!K451+'téli közf.'!K451+hosszúi.közf.!K451+'út üzemelt.'!K451+közvilágítás!K451+zöldterület!K451+'város-község'!K451+könyvtár!K451+közművelődés!K451+gyermekjólét!K451+családtámogatás!K451+családseg.!K451+civilszerv!K451</f>
        <v>200</v>
      </c>
      <c r="L451" s="77">
        <f>igazgatás!L451+adók!L451+temető!L451+rendezvények!L451+'téli közf.'!L451+hosszúi.közf.!L451+'út üzemelt.'!L451+közvilágítás!L451+zöldterület!L451+'város-község'!L451+könyvtár!L451+közművelődés!L451+gyermekjólét!L451+családtámogatás!L451+családseg.!L451+civilszerv!L451</f>
        <v>0</v>
      </c>
      <c r="M451" s="77">
        <f>igazgatás!M451+adók!M451+temető!M451+rendezvények!M451+'téli közf.'!M451+hosszúi.közf.!M451+'út üzemelt.'!M451+közvilágítás!M451+zöldterület!M451+'város-község'!M451+könyvtár!M451+közművelődés!M451+gyermekjólét!M451+családtámogatás!M451+családseg.!M451+civilszerv!M451</f>
        <v>200</v>
      </c>
      <c r="N451" s="77">
        <f>igazgatás!N451+adók!N451+temető!N451+rendezvények!N451+'téli közf.'!N451+hosszúi.közf.!N451+'út üzemelt.'!N451+közvilágítás!N451+zöldterület!N451+'város-község'!N451+könyvtár!N451+közművelődés!N451+gyermekjólét!N451+családtámogatás!N451+családseg.!N451+civilszerv!N451</f>
        <v>82</v>
      </c>
      <c r="O451" s="153">
        <f t="shared" si="21"/>
        <v>0.41</v>
      </c>
    </row>
    <row r="452" spans="1:15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77">
        <f>igazgatás!F452+adók!F452+temető!F452+rendezvények!F452+'téli közf.'!F452+hosszúi.közf.!F452+'út üzemelt.'!F452+közvilágítás!F452+zöldterület!F452+'város-község'!F452+könyvtár!F452+közművelődés!F452+gyermekjólét!F452+családtámogatás!F452+családseg.!F452</f>
        <v>0</v>
      </c>
      <c r="G452" s="77">
        <f>igazgatás!G452+adók!G452+temető!G452+rendezvények!G452+'téli közf.'!G452+hosszúi.közf.!G452+'út üzemelt.'!G452+közvilágítás!G452+zöldterület!G452+'város-község'!G452+könyvtár!G452+közművelődés!G452+gyermekjólét!G452+családtámogatás!G452+családseg.!G452</f>
        <v>0</v>
      </c>
      <c r="H452" s="77">
        <f>igazgatás!H452+adók!H452+temető!H452+rendezvények!H452+'téli közf.'!H452+hosszúi.közf.!H452+'út üzemelt.'!H452+közvilágítás!H452+zöldterület!H452+'város-község'!H452+könyvtár!H452+közművelődés!H452+gyermekjólét!H452+családtámogatás!H452+családseg.!H452</f>
        <v>0</v>
      </c>
      <c r="I452" s="77">
        <f>igazgatás!I452+adók!I452+temető!I452+rendezvények!I452+'téli közf.'!I452+hosszúi.közf.!I452+'út üzemelt.'!I452+közvilágítás!I452+zöldterület!I452+'város-község'!I452+könyvtár!I452+közművelődés!I452+gyermekjólét!I452+családtámogatás!I452+családseg.!I452</f>
        <v>0</v>
      </c>
      <c r="J452" s="153" t="str">
        <f t="shared" si="20"/>
        <v xml:space="preserve"> </v>
      </c>
      <c r="K452" s="77">
        <f>igazgatás!K452+adók!K452+temető!K452+rendezvények!K452+'téli közf.'!K452+hosszúi.közf.!K452+'út üzemelt.'!K452+közvilágítás!K452+zöldterület!K452+'város-község'!K452+könyvtár!K452+közművelődés!K452+gyermekjólét!K452+családtámogatás!K452+családseg.!K452+civilszerv!K452</f>
        <v>0</v>
      </c>
      <c r="L452" s="77">
        <f>igazgatás!L452+adók!L452+temető!L452+rendezvények!L452+'téli közf.'!L452+hosszúi.közf.!L452+'út üzemelt.'!L452+közvilágítás!L452+zöldterület!L452+'város-község'!L452+könyvtár!L452+közművelődés!L452+gyermekjólét!L452+családtámogatás!L452+családseg.!L452+civilszerv!L452</f>
        <v>0</v>
      </c>
      <c r="M452" s="77">
        <f>igazgatás!M452+adók!M452+temető!M452+rendezvények!M452+'téli közf.'!M452+hosszúi.közf.!M452+'út üzemelt.'!M452+közvilágítás!M452+zöldterület!M452+'város-község'!M452+könyvtár!M452+közművelődés!M452+gyermekjólét!M452+családtámogatás!M452+családseg.!M452+civilszerv!M452</f>
        <v>0</v>
      </c>
      <c r="N452" s="77">
        <f>igazgatás!N452+adók!N452+temető!N452+rendezvények!N452+'téli közf.'!N452+hosszúi.közf.!N452+'út üzemelt.'!N452+közvilágítás!N452+zöldterület!N452+'város-község'!N452+könyvtár!N452+közművelődés!N452+gyermekjólét!N452+családtámogatás!N452+családseg.!N452+civilszerv!N452</f>
        <v>0</v>
      </c>
      <c r="O452" s="153" t="str">
        <f t="shared" si="21"/>
        <v xml:space="preserve"> </v>
      </c>
    </row>
    <row r="453" spans="1:15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77">
        <f>igazgatás!F453+adók!F453+temető!F453+rendezvények!F453+'téli közf.'!F453+hosszúi.közf.!F453+'út üzemelt.'!F453+közvilágítás!F453+zöldterület!F453+'város-község'!F453+könyvtár!F453+közművelődés!F453+gyermekjólét!F453+családtámogatás!F453+családseg.!F453</f>
        <v>0</v>
      </c>
      <c r="G453" s="77">
        <f>igazgatás!G453+adók!G453+temető!G453+rendezvények!G453+'téli közf.'!G453+hosszúi.közf.!G453+'út üzemelt.'!G453+közvilágítás!G453+zöldterület!G453+'város-község'!G453+könyvtár!G453+közművelődés!G453+gyermekjólét!G453+családtámogatás!G453+családseg.!G453</f>
        <v>0</v>
      </c>
      <c r="H453" s="77">
        <f>igazgatás!H453+adók!H453+temető!H453+rendezvények!H453+'téli közf.'!H453+hosszúi.közf.!H453+'út üzemelt.'!H453+közvilágítás!H453+zöldterület!H453+'város-község'!H453+könyvtár!H453+közművelődés!H453+gyermekjólét!H453+családtámogatás!H453+családseg.!H453</f>
        <v>0</v>
      </c>
      <c r="I453" s="77">
        <f>igazgatás!I453+adók!I453+temető!I453+rendezvények!I453+'téli közf.'!I453+hosszúi.közf.!I453+'út üzemelt.'!I453+közvilágítás!I453+zöldterület!I453+'város-község'!I453+könyvtár!I453+közművelődés!I453+gyermekjólét!I453+családtámogatás!I453+családseg.!I453</f>
        <v>0</v>
      </c>
      <c r="J453" s="153" t="str">
        <f t="shared" si="20"/>
        <v xml:space="preserve"> </v>
      </c>
      <c r="K453" s="77">
        <f>igazgatás!K453+adók!K453+temető!K453+rendezvények!K453+'téli közf.'!K453+hosszúi.közf.!K453+'út üzemelt.'!K453+közvilágítás!K453+zöldterület!K453+'város-község'!K453+könyvtár!K453+közművelődés!K453+gyermekjólét!K453+családtámogatás!K453+családseg.!K453+civilszerv!K453</f>
        <v>0</v>
      </c>
      <c r="L453" s="77">
        <f>igazgatás!L453+adók!L453+temető!L453+rendezvények!L453+'téli közf.'!L453+hosszúi.közf.!L453+'út üzemelt.'!L453+közvilágítás!L453+zöldterület!L453+'város-község'!L453+könyvtár!L453+közművelődés!L453+gyermekjólét!L453+családtámogatás!L453+családseg.!L453+civilszerv!L453</f>
        <v>0</v>
      </c>
      <c r="M453" s="77">
        <f>igazgatás!M453+adók!M453+temető!M453+rendezvények!M453+'téli közf.'!M453+hosszúi.közf.!M453+'út üzemelt.'!M453+közvilágítás!M453+zöldterület!M453+'város-község'!M453+könyvtár!M453+közművelődés!M453+gyermekjólét!M453+családtámogatás!M453+családseg.!M453+civilszerv!M453</f>
        <v>0</v>
      </c>
      <c r="N453" s="77">
        <f>igazgatás!N453+adók!N453+temető!N453+rendezvények!N453+'téli közf.'!N453+hosszúi.közf.!N453+'út üzemelt.'!N453+közvilágítás!N453+zöldterület!N453+'város-község'!N453+könyvtár!N453+közművelődés!N453+gyermekjólét!N453+családtámogatás!N453+családseg.!N453+civilszerv!N453</f>
        <v>0</v>
      </c>
      <c r="O453" s="153" t="str">
        <f t="shared" si="21"/>
        <v xml:space="preserve"> </v>
      </c>
    </row>
    <row r="454" spans="1:15" ht="25.5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77">
        <f>igazgatás!F454+adók!F454+temető!F454+rendezvények!F454+'téli közf.'!F454+hosszúi.közf.!F454+'út üzemelt.'!F454+közvilágítás!F454+zöldterület!F454+'város-község'!F454+könyvtár!F454+közművelődés!F454+gyermekjólét!F454+családtámogatás!F454+családseg.!F454</f>
        <v>0</v>
      </c>
      <c r="G454" s="77">
        <f>igazgatás!G454+adók!G454+temető!G454+rendezvények!G454+'téli közf.'!G454+hosszúi.közf.!G454+'út üzemelt.'!G454+közvilágítás!G454+zöldterület!G454+'város-község'!G454+könyvtár!G454+közművelődés!G454+gyermekjólét!G454+családtámogatás!G454+családseg.!G454</f>
        <v>0</v>
      </c>
      <c r="H454" s="77">
        <f>igazgatás!H454+adók!H454+temető!H454+rendezvények!H454+'téli közf.'!H454+hosszúi.közf.!H454+'út üzemelt.'!H454+közvilágítás!H454+zöldterület!H454+'város-község'!H454+könyvtár!H454+közművelődés!H454+gyermekjólét!H454+családtámogatás!H454+családseg.!H454</f>
        <v>0</v>
      </c>
      <c r="I454" s="77">
        <f>igazgatás!I454+adók!I454+temető!I454+rendezvények!I454+'téli közf.'!I454+hosszúi.közf.!I454+'út üzemelt.'!I454+közvilágítás!I454+zöldterület!I454+'város-község'!I454+könyvtár!I454+közművelődés!I454+gyermekjólét!I454+családtámogatás!I454+családseg.!I454</f>
        <v>0</v>
      </c>
      <c r="J454" s="153" t="str">
        <f t="shared" si="20"/>
        <v xml:space="preserve"> </v>
      </c>
      <c r="K454" s="77">
        <f>igazgatás!K454+adók!K454+temető!K454+rendezvények!K454+'téli közf.'!K454+hosszúi.közf.!K454+'út üzemelt.'!K454+közvilágítás!K454+zöldterület!K454+'város-község'!K454+könyvtár!K454+közművelődés!K454+gyermekjólét!K454+családtámogatás!K454+családseg.!K454+civilszerv!K454</f>
        <v>0</v>
      </c>
      <c r="L454" s="77">
        <f>igazgatás!L454+adók!L454+temető!L454+rendezvények!L454+'téli közf.'!L454+hosszúi.közf.!L454+'út üzemelt.'!L454+közvilágítás!L454+zöldterület!L454+'város-község'!L454+könyvtár!L454+közművelődés!L454+gyermekjólét!L454+családtámogatás!L454+családseg.!L454+civilszerv!L454</f>
        <v>0</v>
      </c>
      <c r="M454" s="77">
        <f>igazgatás!M454+adók!M454+temető!M454+rendezvények!M454+'téli közf.'!M454+hosszúi.közf.!M454+'út üzemelt.'!M454+közvilágítás!M454+zöldterület!M454+'város-község'!M454+könyvtár!M454+közművelődés!M454+gyermekjólét!M454+családtámogatás!M454+családseg.!M454+civilszerv!M454</f>
        <v>0</v>
      </c>
      <c r="N454" s="77">
        <f>igazgatás!N454+adók!N454+temető!N454+rendezvények!N454+'téli közf.'!N454+hosszúi.közf.!N454+'út üzemelt.'!N454+közvilágítás!N454+zöldterület!N454+'város-község'!N454+könyvtár!N454+közművelődés!N454+gyermekjólét!N454+családtámogatás!N454+családseg.!N454+civilszerv!N454</f>
        <v>0</v>
      </c>
      <c r="O454" s="153" t="str">
        <f t="shared" si="21"/>
        <v xml:space="preserve"> </v>
      </c>
    </row>
    <row r="455" spans="1:15" ht="25.5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77">
        <f>igazgatás!F455+adók!F455+temető!F455+rendezvények!F455+'téli közf.'!F455+hosszúi.közf.!F455+'út üzemelt.'!F455+közvilágítás!F455+zöldterület!F455+'város-község'!F455+könyvtár!F455+közművelődés!F455+gyermekjólét!F455+családtámogatás!F455+családseg.!F455</f>
        <v>0</v>
      </c>
      <c r="G455" s="77">
        <f>igazgatás!G455+adók!G455+temető!G455+rendezvények!G455+'téli közf.'!G455+hosszúi.közf.!G455+'út üzemelt.'!G455+közvilágítás!G455+zöldterület!G455+'város-község'!G455+könyvtár!G455+közművelődés!G455+gyermekjólét!G455+családtámogatás!G455+családseg.!G455</f>
        <v>0</v>
      </c>
      <c r="H455" s="77">
        <f>igazgatás!H455+adók!H455+temető!H455+rendezvények!H455+'téli közf.'!H455+hosszúi.közf.!H455+'út üzemelt.'!H455+közvilágítás!H455+zöldterület!H455+'város-község'!H455+könyvtár!H455+közművelődés!H455+gyermekjólét!H455+családtámogatás!H455+családseg.!H455</f>
        <v>0</v>
      </c>
      <c r="I455" s="77">
        <f>igazgatás!I455+adók!I455+temető!I455+rendezvények!I455+'téli közf.'!I455+hosszúi.közf.!I455+'út üzemelt.'!I455+közvilágítás!I455+zöldterület!I455+'város-község'!I455+könyvtár!I455+közművelődés!I455+gyermekjólét!I455+családtámogatás!I455+családseg.!I455</f>
        <v>0</v>
      </c>
      <c r="J455" s="153" t="str">
        <f t="shared" si="20"/>
        <v xml:space="preserve"> </v>
      </c>
      <c r="K455" s="77">
        <f>igazgatás!K455+adók!K455+temető!K455+rendezvények!K455+'téli közf.'!K455+hosszúi.közf.!K455+'út üzemelt.'!K455+közvilágítás!K455+zöldterület!K455+'város-község'!K455+könyvtár!K455+közművelődés!K455+gyermekjólét!K455+családtámogatás!K455+családseg.!K455+civilszerv!K455</f>
        <v>0</v>
      </c>
      <c r="L455" s="77">
        <f>igazgatás!L455+adók!L455+temető!L455+rendezvények!L455+'téli közf.'!L455+hosszúi.közf.!L455+'út üzemelt.'!L455+közvilágítás!L455+zöldterület!L455+'város-község'!L455+könyvtár!L455+közművelődés!L455+gyermekjólét!L455+családtámogatás!L455+családseg.!L455+civilszerv!L455</f>
        <v>0</v>
      </c>
      <c r="M455" s="77">
        <f>igazgatás!M455+adók!M455+temető!M455+rendezvények!M455+'téli közf.'!M455+hosszúi.közf.!M455+'út üzemelt.'!M455+közvilágítás!M455+zöldterület!M455+'város-község'!M455+könyvtár!M455+közművelődés!M455+gyermekjólét!M455+családtámogatás!M455+családseg.!M455+civilszerv!M455</f>
        <v>0</v>
      </c>
      <c r="N455" s="77">
        <f>igazgatás!N455+adók!N455+temető!N455+rendezvények!N455+'téli közf.'!N455+hosszúi.közf.!N455+'út üzemelt.'!N455+közvilágítás!N455+zöldterület!N455+'város-község'!N455+könyvtár!N455+közművelődés!N455+gyermekjólét!N455+családtámogatás!N455+családseg.!N455+civilszerv!N455</f>
        <v>0</v>
      </c>
      <c r="O455" s="153" t="str">
        <f t="shared" si="21"/>
        <v xml:space="preserve"> </v>
      </c>
    </row>
    <row r="456" spans="1:15" ht="25.5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77">
        <f>igazgatás!F456+adók!F456+temető!F456+rendezvények!F456+'téli közf.'!F456+hosszúi.közf.!F456+'út üzemelt.'!F456+közvilágítás!F456+zöldterület!F456+'város-község'!F456+könyvtár!F456+közművelődés!F456+gyermekjólét!F456+családtámogatás!F456+családseg.!F456+civilszerv!F469</f>
        <v>200</v>
      </c>
      <c r="G456" s="77">
        <f>igazgatás!G456+adók!G456+temető!G456+rendezvények!G456+'téli közf.'!G456+hosszúi.közf.!G456+'út üzemelt.'!G456+közvilágítás!G456+zöldterület!G456+'város-község'!G456+könyvtár!G456+közművelődés!G456+gyermekjólét!G456+családtámogatás!G456+családseg.!G456+civilszerv!G469</f>
        <v>100</v>
      </c>
      <c r="H456" s="77">
        <f>igazgatás!H456+adók!H456+temető!H456+rendezvények!H456+'téli közf.'!H456+hosszúi.közf.!H456+'út üzemelt.'!H456+közvilágítás!H456+zöldterület!H456+'város-község'!H456+könyvtár!H456+közművelődés!H456+gyermekjólét!H456+családtámogatás!H456+családseg.!H456</f>
        <v>0</v>
      </c>
      <c r="I456" s="77">
        <f>igazgatás!I456+adók!I456+temető!I456+rendezvények!I456+'téli közf.'!I456+hosszúi.közf.!I456+'út üzemelt.'!I456+közvilágítás!I456+zöldterület!I456+'város-község'!I456+könyvtár!I456+közművelődés!I456+gyermekjólét!I456+családtámogatás!I456+családseg.!I456</f>
        <v>0</v>
      </c>
      <c r="J456" s="153" t="str">
        <f t="shared" si="20"/>
        <v xml:space="preserve"> </v>
      </c>
      <c r="K456" s="77">
        <f>igazgatás!K456+adók!K456+temető!K456+rendezvények!K456+'téli közf.'!K456+hosszúi.közf.!K456+'út üzemelt.'!K456+közvilágítás!K456+zöldterület!K456+'város-község'!K456+könyvtár!K456+közművelődés!K456+gyermekjólét!K456+családtámogatás!K456+családseg.!K456+civilszerv!K456</f>
        <v>0</v>
      </c>
      <c r="L456" s="77">
        <f>igazgatás!L456+adók!L456+temető!L456+rendezvények!L456+'téli közf.'!L456+hosszúi.közf.!L456+'út üzemelt.'!L456+közvilágítás!L456+zöldterület!L456+'város-község'!L456+könyvtár!L456+közművelődés!L456+gyermekjólét!L456+családtámogatás!L456+családseg.!L456+civilszerv!L456</f>
        <v>0</v>
      </c>
      <c r="M456" s="77">
        <f>igazgatás!M456+adók!M456+temető!M456+rendezvények!M456+'téli közf.'!M456+hosszúi.közf.!M456+'út üzemelt.'!M456+közvilágítás!M456+zöldterület!M456+'város-község'!M456+könyvtár!M456+közművelődés!M456+gyermekjólét!M456+családtámogatás!M456+családseg.!M456+civilszerv!M456</f>
        <v>0</v>
      </c>
      <c r="N456" s="77">
        <f>igazgatás!N456+adók!N456+temető!N456+rendezvények!N456+'téli közf.'!N456+hosszúi.közf.!N456+'út üzemelt.'!N456+közvilágítás!N456+zöldterület!N456+'város-község'!N456+könyvtár!N456+közművelődés!N456+gyermekjólét!N456+családtámogatás!N456+családseg.!N456+civilszerv!N456</f>
        <v>0</v>
      </c>
      <c r="O456" s="153" t="str">
        <f t="shared" si="21"/>
        <v xml:space="preserve"> </v>
      </c>
    </row>
    <row r="457" spans="1:15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77">
        <f>igazgatás!F457+adók!F457+temető!F457+rendezvények!F457+'téli közf.'!F457+hosszúi.közf.!F457+'út üzemelt.'!F457+közvilágítás!F457+zöldterület!F457+'város-község'!F457+könyvtár!F457+közművelődés!F457+gyermekjólét!F457+családtámogatás!F457+családseg.!F457</f>
        <v>0</v>
      </c>
      <c r="G457" s="77">
        <f>igazgatás!G457+adók!G457+temető!G457+rendezvények!G457+'téli közf.'!G457+hosszúi.közf.!G457+'út üzemelt.'!G457+közvilágítás!G457+zöldterület!G457+'város-község'!G457+könyvtár!G457+közművelődés!G457+gyermekjólét!G457+családtámogatás!G457+családseg.!G457</f>
        <v>0</v>
      </c>
      <c r="H457" s="77">
        <f>igazgatás!H457+adók!H457+temető!H457+rendezvények!H457+'téli közf.'!H457+hosszúi.közf.!H457+'út üzemelt.'!H457+közvilágítás!H457+zöldterület!H457+'város-község'!H457+könyvtár!H457+közművelődés!H457+gyermekjólét!H457+családtámogatás!H457+családseg.!H457</f>
        <v>0</v>
      </c>
      <c r="I457" s="77">
        <f>igazgatás!I457+adók!I457+temető!I457+rendezvények!I457+'téli közf.'!I457+hosszúi.közf.!I457+'út üzemelt.'!I457+közvilágítás!I457+zöldterület!I457+'város-község'!I457+könyvtár!I457+közművelődés!I457+gyermekjólét!I457+családtámogatás!I457+családseg.!I457</f>
        <v>0</v>
      </c>
      <c r="J457" s="153" t="str">
        <f t="shared" si="20"/>
        <v xml:space="preserve"> </v>
      </c>
      <c r="K457" s="77">
        <f>igazgatás!K457+adók!K457+temető!K457+rendezvények!K457+'téli közf.'!K457+hosszúi.közf.!K457+'út üzemelt.'!K457+közvilágítás!K457+zöldterület!K457+'város-község'!K457+könyvtár!K457+közművelődés!K457+gyermekjólét!K457+családtámogatás!K457+családseg.!K457+civilszerv!K457</f>
        <v>0</v>
      </c>
      <c r="L457" s="77">
        <f>igazgatás!L457+adók!L457+temető!L457+rendezvények!L457+'téli közf.'!L457+hosszúi.közf.!L457+'út üzemelt.'!L457+közvilágítás!L457+zöldterület!L457+'város-község'!L457+könyvtár!L457+közművelődés!L457+gyermekjólét!L457+családtámogatás!L457+családseg.!L457+civilszerv!L457</f>
        <v>0</v>
      </c>
      <c r="M457" s="77">
        <f>igazgatás!M457+adók!M457+temető!M457+rendezvények!M457+'téli közf.'!M457+hosszúi.közf.!M457+'út üzemelt.'!M457+közvilágítás!M457+zöldterület!M457+'város-község'!M457+könyvtár!M457+közművelődés!M457+gyermekjólét!M457+családtámogatás!M457+családseg.!M457+civilszerv!M457</f>
        <v>0</v>
      </c>
      <c r="N457" s="77">
        <f>igazgatás!N457+adók!N457+temető!N457+rendezvények!N457+'téli közf.'!N457+hosszúi.közf.!N457+'út üzemelt.'!N457+közvilágítás!N457+zöldterület!N457+'város-község'!N457+könyvtár!N457+közművelődés!N457+gyermekjólét!N457+családtámogatás!N457+családseg.!N457+civilszerv!N457</f>
        <v>0</v>
      </c>
      <c r="O457" s="153" t="str">
        <f t="shared" si="21"/>
        <v xml:space="preserve"> </v>
      </c>
    </row>
    <row r="458" spans="1:15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77">
        <f>igazgatás!F458+adók!F458+temető!F458+rendezvények!F458+'téli közf.'!F458+hosszúi.közf.!F458+'út üzemelt.'!F458+közvilágítás!F458+zöldterület!F458+'város-község'!F458+könyvtár!F458+közművelődés!F458+gyermekjólét!F458+családtámogatás!F458+családseg.!F458+civilszerv!F471</f>
        <v>200</v>
      </c>
      <c r="G458" s="77">
        <f>igazgatás!G458+adók!G458+temető!G458+rendezvények!G458+'téli közf.'!G458+hosszúi.közf.!G458+'út üzemelt.'!G458+közvilágítás!G458+zöldterület!G458+'város-község'!G458+könyvtár!G458+közművelődés!G458+gyermekjólét!G458+családtámogatás!G458+családseg.!G458+civilszerv!G471</f>
        <v>100</v>
      </c>
      <c r="H458" s="77">
        <f>igazgatás!H458+adók!H458+temető!H458+rendezvények!H458+'téli közf.'!H458+hosszúi.közf.!H458+'út üzemelt.'!H458+közvilágítás!H458+zöldterület!H458+'város-község'!H458+könyvtár!H458+közművelődés!H458+gyermekjólét!H458+családtámogatás!H458+családseg.!H458</f>
        <v>0</v>
      </c>
      <c r="I458" s="77">
        <f>igazgatás!I458+adók!I458+temető!I458+rendezvények!I458+'téli közf.'!I458+hosszúi.közf.!I458+'út üzemelt.'!I458+közvilágítás!I458+zöldterület!I458+'város-község'!I458+könyvtár!I458+közművelődés!I458+gyermekjólét!I458+családtámogatás!I458+családseg.!I458</f>
        <v>0</v>
      </c>
      <c r="J458" s="153" t="str">
        <f t="shared" si="20"/>
        <v xml:space="preserve"> </v>
      </c>
      <c r="K458" s="77">
        <f>igazgatás!K458+adók!K458+temető!K458+rendezvények!K458+'téli közf.'!K458+hosszúi.közf.!K458+'út üzemelt.'!K458+közvilágítás!K458+zöldterület!K458+'város-község'!K458+könyvtár!K458+közművelődés!K458+gyermekjólét!K458+családtámogatás!K458+családseg.!K458+civilszerv!K458</f>
        <v>0</v>
      </c>
      <c r="L458" s="77">
        <f>igazgatás!L458+adók!L458+temető!L458+rendezvények!L458+'téli közf.'!L458+hosszúi.közf.!L458+'út üzemelt.'!L458+közvilágítás!L458+zöldterület!L458+'város-község'!L458+könyvtár!L458+közművelődés!L458+gyermekjólét!L458+családtámogatás!L458+családseg.!L458+civilszerv!L458</f>
        <v>0</v>
      </c>
      <c r="M458" s="77">
        <f>igazgatás!M458+adók!M458+temető!M458+rendezvények!M458+'téli közf.'!M458+hosszúi.közf.!M458+'út üzemelt.'!M458+közvilágítás!M458+zöldterület!M458+'város-község'!M458+könyvtár!M458+közművelődés!M458+gyermekjólét!M458+családtámogatás!M458+családseg.!M458+civilszerv!M458</f>
        <v>0</v>
      </c>
      <c r="N458" s="77">
        <f>igazgatás!N458+adók!N458+temető!N458+rendezvények!N458+'téli közf.'!N458+hosszúi.közf.!N458+'út üzemelt.'!N458+közvilágítás!N458+zöldterület!N458+'város-község'!N458+könyvtár!N458+közművelődés!N458+gyermekjólét!N458+családtámogatás!N458+családseg.!N458+civilszerv!N458</f>
        <v>0</v>
      </c>
      <c r="O458" s="153" t="str">
        <f t="shared" si="21"/>
        <v xml:space="preserve"> </v>
      </c>
    </row>
    <row r="459" spans="1:15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77">
        <f>igazgatás!F459+adók!F459+temető!F459+rendezvények!F459+'téli közf.'!F459+hosszúi.közf.!F459+'út üzemelt.'!F459+közvilágítás!F459+zöldterület!F459+'város-község'!F459+könyvtár!F459+közművelődés!F459+gyermekjólét!F459+családtámogatás!F459+családseg.!F459</f>
        <v>0</v>
      </c>
      <c r="G459" s="77">
        <f>igazgatás!G459+adók!G459+temető!G459+rendezvények!G459+'téli közf.'!G459+hosszúi.közf.!G459+'út üzemelt.'!G459+közvilágítás!G459+zöldterület!G459+'város-község'!G459+könyvtár!G459+közművelődés!G459+gyermekjólét!G459+családtámogatás!G459+családseg.!G459</f>
        <v>0</v>
      </c>
      <c r="H459" s="77">
        <f>igazgatás!H459+adók!H459+temető!H459+rendezvények!H459+'téli közf.'!H459+hosszúi.közf.!H459+'út üzemelt.'!H459+közvilágítás!H459+zöldterület!H459+'város-község'!H459+könyvtár!H459+közművelődés!H459+gyermekjólét!H459+családtámogatás!H459+családseg.!H459</f>
        <v>0</v>
      </c>
      <c r="I459" s="77">
        <f>igazgatás!I459+adók!I459+temető!I459+rendezvények!I459+'téli közf.'!I459+hosszúi.közf.!I459+'út üzemelt.'!I459+közvilágítás!I459+zöldterület!I459+'város-község'!I459+könyvtár!I459+közművelődés!I459+gyermekjólét!I459+családtámogatás!I459+családseg.!I459</f>
        <v>0</v>
      </c>
      <c r="J459" s="153" t="str">
        <f t="shared" si="20"/>
        <v xml:space="preserve"> </v>
      </c>
      <c r="K459" s="77">
        <f>igazgatás!K459+adók!K459+temető!K459+rendezvények!K459+'téli közf.'!K459+hosszúi.közf.!K459+'út üzemelt.'!K459+közvilágítás!K459+zöldterület!K459+'város-község'!K459+könyvtár!K459+közművelődés!K459+gyermekjólét!K459+családtámogatás!K459+családseg.!K459+civilszerv!K459</f>
        <v>0</v>
      </c>
      <c r="L459" s="77">
        <f>igazgatás!L459+adók!L459+temető!L459+rendezvények!L459+'téli közf.'!L459+hosszúi.közf.!L459+'út üzemelt.'!L459+közvilágítás!L459+zöldterület!L459+'város-község'!L459+könyvtár!L459+közművelődés!L459+gyermekjólét!L459+családtámogatás!L459+családseg.!L459+civilszerv!L459</f>
        <v>0</v>
      </c>
      <c r="M459" s="77">
        <f>igazgatás!M459+adók!M459+temető!M459+rendezvények!M459+'téli közf.'!M459+hosszúi.közf.!M459+'út üzemelt.'!M459+közvilágítás!M459+zöldterület!M459+'város-község'!M459+könyvtár!M459+közművelődés!M459+gyermekjólét!M459+családtámogatás!M459+családseg.!M459+civilszerv!M459</f>
        <v>0</v>
      </c>
      <c r="N459" s="77">
        <f>igazgatás!N459+adók!N459+temető!N459+rendezvények!N459+'téli közf.'!N459+hosszúi.közf.!N459+'út üzemelt.'!N459+közvilágítás!N459+zöldterület!N459+'város-község'!N459+könyvtár!N459+közművelődés!N459+gyermekjólét!N459+családtámogatás!N459+családseg.!N459+civilszerv!N459</f>
        <v>0</v>
      </c>
      <c r="O459" s="153" t="str">
        <f t="shared" si="21"/>
        <v xml:space="preserve"> </v>
      </c>
    </row>
    <row r="460" spans="1:15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77">
        <f>igazgatás!F460+adók!F460+temető!F460+rendezvények!F460+'téli közf.'!F460+hosszúi.közf.!F460+'út üzemelt.'!F460+közvilágítás!F460+zöldterület!F460+'város-község'!F460+könyvtár!F460+közművelődés!F460+gyermekjólét!F460+családtámogatás!F460+családseg.!F460</f>
        <v>0</v>
      </c>
      <c r="G460" s="77">
        <f>igazgatás!G460+adók!G460+temető!G460+rendezvények!G460+'téli közf.'!G460+hosszúi.közf.!G460+'út üzemelt.'!G460+közvilágítás!G460+zöldterület!G460+'város-község'!G460+könyvtár!G460+közművelődés!G460+gyermekjólét!G460+családtámogatás!G460+családseg.!G460</f>
        <v>0</v>
      </c>
      <c r="H460" s="77">
        <f>igazgatás!H460+adók!H460+temető!H460+rendezvények!H460+'téli közf.'!H460+hosszúi.közf.!H460+'út üzemelt.'!H460+közvilágítás!H460+zöldterület!H460+'város-község'!H460+könyvtár!H460+közművelődés!H460+gyermekjólét!H460+családtámogatás!H460+családseg.!H460</f>
        <v>0</v>
      </c>
      <c r="I460" s="77">
        <f>igazgatás!I460+adók!I460+temető!I460+rendezvények!I460+'téli közf.'!I460+hosszúi.közf.!I460+'út üzemelt.'!I460+közvilágítás!I460+zöldterület!I460+'város-község'!I460+könyvtár!I460+közművelődés!I460+gyermekjólét!I460+családtámogatás!I460+családseg.!I460</f>
        <v>0</v>
      </c>
      <c r="J460" s="153" t="str">
        <f t="shared" si="20"/>
        <v xml:space="preserve"> </v>
      </c>
      <c r="K460" s="77">
        <f>igazgatás!K460+adók!K460+temető!K460+rendezvények!K460+'téli közf.'!K460+hosszúi.közf.!K460+'út üzemelt.'!K460+közvilágítás!K460+zöldterület!K460+'város-község'!K460+könyvtár!K460+közművelődés!K460+gyermekjólét!K460+családtámogatás!K460+családseg.!K460+civilszerv!K460</f>
        <v>0</v>
      </c>
      <c r="L460" s="77">
        <f>igazgatás!L460+adók!L460+temető!L460+rendezvények!L460+'téli közf.'!L460+hosszúi.közf.!L460+'út üzemelt.'!L460+közvilágítás!L460+zöldterület!L460+'város-község'!L460+könyvtár!L460+közművelődés!L460+gyermekjólét!L460+családtámogatás!L460+családseg.!L460+civilszerv!L460</f>
        <v>0</v>
      </c>
      <c r="M460" s="77">
        <f>igazgatás!M460+adók!M460+temető!M460+rendezvények!M460+'téli közf.'!M460+hosszúi.közf.!M460+'út üzemelt.'!M460+közvilágítás!M460+zöldterület!M460+'város-község'!M460+könyvtár!M460+közművelődés!M460+gyermekjólét!M460+családtámogatás!M460+családseg.!M460+civilszerv!M460</f>
        <v>0</v>
      </c>
      <c r="N460" s="77">
        <f>igazgatás!N460+adók!N460+temető!N460+rendezvények!N460+'téli közf.'!N460+hosszúi.közf.!N460+'út üzemelt.'!N460+közvilágítás!N460+zöldterület!N460+'város-község'!N460+könyvtár!N460+közművelődés!N460+gyermekjólét!N460+családtámogatás!N460+családseg.!N460+civilszerv!N460</f>
        <v>0</v>
      </c>
      <c r="O460" s="153" t="str">
        <f t="shared" si="21"/>
        <v xml:space="preserve"> </v>
      </c>
    </row>
    <row r="461" spans="1:15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77">
        <f>igazgatás!F461+adók!F461+temető!F461+rendezvények!F461+'téli közf.'!F461+hosszúi.közf.!F461+'út üzemelt.'!F461+közvilágítás!F461+zöldterület!F461+'város-község'!F461+könyvtár!F461+közművelődés!F461+gyermekjólét!F461+családtámogatás!F461+családseg.!F461</f>
        <v>0</v>
      </c>
      <c r="G461" s="77">
        <f>igazgatás!G461+adók!G461+temető!G461+rendezvények!G461+'téli közf.'!G461+hosszúi.közf.!G461+'út üzemelt.'!G461+közvilágítás!G461+zöldterület!G461+'város-község'!G461+könyvtár!G461+közművelődés!G461+gyermekjólét!G461+családtámogatás!G461+családseg.!G461</f>
        <v>0</v>
      </c>
      <c r="H461" s="77">
        <f>igazgatás!H461+adók!H461+temető!H461+rendezvények!H461+'téli közf.'!H461+hosszúi.közf.!H461+'út üzemelt.'!H461+közvilágítás!H461+zöldterület!H461+'város-község'!H461+könyvtár!H461+közművelődés!H461+gyermekjólét!H461+családtámogatás!H461+családseg.!H461</f>
        <v>0</v>
      </c>
      <c r="I461" s="77">
        <f>igazgatás!I461+adók!I461+temető!I461+rendezvények!I461+'téli közf.'!I461+hosszúi.közf.!I461+'út üzemelt.'!I461+közvilágítás!I461+zöldterület!I461+'város-község'!I461+könyvtár!I461+közművelődés!I461+gyermekjólét!I461+családtámogatás!I461+családseg.!I461</f>
        <v>0</v>
      </c>
      <c r="J461" s="153" t="str">
        <f t="shared" si="20"/>
        <v xml:space="preserve"> </v>
      </c>
      <c r="K461" s="77">
        <f>igazgatás!K461+adók!K461+temető!K461+rendezvények!K461+'téli közf.'!K461+hosszúi.közf.!K461+'út üzemelt.'!K461+közvilágítás!K461+zöldterület!K461+'város-község'!K461+könyvtár!K461+közművelődés!K461+gyermekjólét!K461+családtámogatás!K461+családseg.!K461+civilszerv!K461</f>
        <v>0</v>
      </c>
      <c r="L461" s="77">
        <f>igazgatás!L461+adók!L461+temető!L461+rendezvények!L461+'téli közf.'!L461+hosszúi.közf.!L461+'út üzemelt.'!L461+közvilágítás!L461+zöldterület!L461+'város-község'!L461+könyvtár!L461+közművelődés!L461+gyermekjólét!L461+családtámogatás!L461+családseg.!L461+civilszerv!L461</f>
        <v>0</v>
      </c>
      <c r="M461" s="77">
        <f>igazgatás!M461+adók!M461+temető!M461+rendezvények!M461+'téli közf.'!M461+hosszúi.közf.!M461+'út üzemelt.'!M461+közvilágítás!M461+zöldterület!M461+'város-község'!M461+könyvtár!M461+közművelődés!M461+gyermekjólét!M461+családtámogatás!M461+családseg.!M461+civilszerv!M461</f>
        <v>0</v>
      </c>
      <c r="N461" s="77">
        <f>igazgatás!N461+adók!N461+temető!N461+rendezvények!N461+'téli közf.'!N461+hosszúi.közf.!N461+'út üzemelt.'!N461+közvilágítás!N461+zöldterület!N461+'város-község'!N461+könyvtár!N461+közművelődés!N461+gyermekjólét!N461+családtámogatás!N461+családseg.!N461+civilszerv!N461</f>
        <v>0</v>
      </c>
      <c r="O461" s="153" t="str">
        <f t="shared" si="21"/>
        <v xml:space="preserve"> </v>
      </c>
    </row>
    <row r="462" spans="1:15" ht="25.5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77">
        <f>igazgatás!F462+adók!F462+temető!F462+rendezvények!F462+'téli közf.'!F462+hosszúi.közf.!F462+'út üzemelt.'!F462+közvilágítás!F462+zöldterület!F462+'város-község'!F462+könyvtár!F462+közművelődés!F462+gyermekjólét!F462+családtámogatás!F462+családseg.!F462</f>
        <v>0</v>
      </c>
      <c r="G462" s="77">
        <f>igazgatás!G462+adók!G462+temető!G462+rendezvények!G462+'téli közf.'!G462+hosszúi.közf.!G462+'út üzemelt.'!G462+közvilágítás!G462+zöldterület!G462+'város-község'!G462+könyvtár!G462+közművelődés!G462+gyermekjólét!G462+családtámogatás!G462+családseg.!G462</f>
        <v>0</v>
      </c>
      <c r="H462" s="77">
        <f>igazgatás!H462+adók!H462+temető!H462+rendezvények!H462+'téli közf.'!H462+hosszúi.közf.!H462+'út üzemelt.'!H462+közvilágítás!H462+zöldterület!H462+'város-község'!H462+könyvtár!H462+közművelődés!H462+gyermekjólét!H462+családtámogatás!H462+családseg.!H462</f>
        <v>0</v>
      </c>
      <c r="I462" s="77">
        <f>igazgatás!I462+adók!I462+temető!I462+rendezvények!I462+'téli közf.'!I462+hosszúi.közf.!I462+'út üzemelt.'!I462+közvilágítás!I462+zöldterület!I462+'város-község'!I462+könyvtár!I462+közművelődés!I462+gyermekjólét!I462+családtámogatás!I462+családseg.!I462</f>
        <v>0</v>
      </c>
      <c r="J462" s="153" t="str">
        <f t="shared" si="20"/>
        <v xml:space="preserve"> </v>
      </c>
      <c r="K462" s="77">
        <f>igazgatás!K462+adók!K462+temető!K462+rendezvények!K462+'téli közf.'!K462+hosszúi.közf.!K462+'út üzemelt.'!K462+közvilágítás!K462+zöldterület!K462+'város-község'!K462+könyvtár!K462+közművelődés!K462+gyermekjólét!K462+családtámogatás!K462+családseg.!K462+civilszerv!K462</f>
        <v>0</v>
      </c>
      <c r="L462" s="77">
        <f>igazgatás!L462+adók!L462+temető!L462+rendezvények!L462+'téli közf.'!L462+hosszúi.közf.!L462+'út üzemelt.'!L462+közvilágítás!L462+zöldterület!L462+'város-község'!L462+könyvtár!L462+közművelődés!L462+gyermekjólét!L462+családtámogatás!L462+családseg.!L462+civilszerv!L462</f>
        <v>0</v>
      </c>
      <c r="M462" s="77">
        <f>igazgatás!M462+adók!M462+temető!M462+rendezvények!M462+'téli közf.'!M462+hosszúi.közf.!M462+'út üzemelt.'!M462+közvilágítás!M462+zöldterület!M462+'város-község'!M462+könyvtár!M462+közművelődés!M462+gyermekjólét!M462+családtámogatás!M462+családseg.!M462+civilszerv!M462</f>
        <v>0</v>
      </c>
      <c r="N462" s="77">
        <f>igazgatás!N462+adók!N462+temető!N462+rendezvények!N462+'téli közf.'!N462+hosszúi.közf.!N462+'út üzemelt.'!N462+közvilágítás!N462+zöldterület!N462+'város-község'!N462+könyvtár!N462+közművelődés!N462+gyermekjólét!N462+családtámogatás!N462+családseg.!N462+civilszerv!N462</f>
        <v>0</v>
      </c>
      <c r="O462" s="153" t="str">
        <f t="shared" si="21"/>
        <v xml:space="preserve"> </v>
      </c>
    </row>
    <row r="463" spans="1:15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77">
        <f>igazgatás!F463+adók!F463+temető!F463+rendezvények!F463+'téli közf.'!F463+hosszúi.közf.!F463+'út üzemelt.'!F463+közvilágítás!F463+zöldterület!F463+'város-község'!F463+könyvtár!F463+közművelődés!F463+gyermekjólét!F463+családtámogatás!F463+családseg.!F463</f>
        <v>0</v>
      </c>
      <c r="G463" s="77">
        <f>igazgatás!G463+adók!G463+temető!G463+rendezvények!G463+'téli közf.'!G463+hosszúi.közf.!G463+'út üzemelt.'!G463+közvilágítás!G463+zöldterület!G463+'város-község'!G463+könyvtár!G463+közművelődés!G463+gyermekjólét!G463+családtámogatás!G463+családseg.!G463</f>
        <v>0</v>
      </c>
      <c r="H463" s="77">
        <f>igazgatás!H463+adók!H463+temető!H463+rendezvények!H463+'téli közf.'!H463+hosszúi.közf.!H463+'út üzemelt.'!H463+közvilágítás!H463+zöldterület!H463+'város-község'!H463+könyvtár!H463+közművelődés!H463+gyermekjólét!H463+családtámogatás!H463+családseg.!H463</f>
        <v>0</v>
      </c>
      <c r="I463" s="77">
        <f>igazgatás!I463+adók!I463+temető!I463+rendezvények!I463+'téli közf.'!I463+hosszúi.közf.!I463+'út üzemelt.'!I463+közvilágítás!I463+zöldterület!I463+'város-község'!I463+könyvtár!I463+közművelődés!I463+gyermekjólét!I463+családtámogatás!I463+családseg.!I463</f>
        <v>0</v>
      </c>
      <c r="J463" s="153" t="str">
        <f t="shared" si="20"/>
        <v xml:space="preserve"> </v>
      </c>
      <c r="K463" s="77">
        <f>igazgatás!K463+adók!K463+temető!K463+rendezvények!K463+'téli közf.'!K463+hosszúi.közf.!K463+'út üzemelt.'!K463+közvilágítás!K463+zöldterület!K463+'város-község'!K463+könyvtár!K463+közművelődés!K463+gyermekjólét!K463+családtámogatás!K463+családseg.!K463+civilszerv!K463</f>
        <v>0</v>
      </c>
      <c r="L463" s="77">
        <f>igazgatás!L463+adók!L463+temető!L463+rendezvények!L463+'téli közf.'!L463+hosszúi.közf.!L463+'út üzemelt.'!L463+közvilágítás!L463+zöldterület!L463+'város-község'!L463+könyvtár!L463+közművelődés!L463+gyermekjólét!L463+családtámogatás!L463+családseg.!L463+civilszerv!L463</f>
        <v>0</v>
      </c>
      <c r="M463" s="77">
        <f>igazgatás!M463+adók!M463+temető!M463+rendezvények!M463+'téli közf.'!M463+hosszúi.közf.!M463+'út üzemelt.'!M463+közvilágítás!M463+zöldterület!M463+'város-község'!M463+könyvtár!M463+közművelődés!M463+gyermekjólét!M463+családtámogatás!M463+családseg.!M463+civilszerv!M463</f>
        <v>0</v>
      </c>
      <c r="N463" s="77">
        <f>igazgatás!N463+adók!N463+temető!N463+rendezvények!N463+'téli közf.'!N463+hosszúi.közf.!N463+'út üzemelt.'!N463+közvilágítás!N463+zöldterület!N463+'város-község'!N463+könyvtár!N463+közművelődés!N463+gyermekjólét!N463+családtámogatás!N463+családseg.!N463+civilszerv!N463</f>
        <v>0</v>
      </c>
      <c r="O463" s="153" t="str">
        <f t="shared" si="21"/>
        <v xml:space="preserve"> </v>
      </c>
    </row>
    <row r="464" spans="1:15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77">
        <f>igazgatás!F464+adók!F464+temető!F464+rendezvények!F464+'téli közf.'!F464+hosszúi.közf.!F464+'út üzemelt.'!F464+közvilágítás!F464+zöldterület!F464+'város-község'!F464+könyvtár!F464+közművelődés!F464+gyermekjólét!F464+családtámogatás!F464+családseg.!F464</f>
        <v>0</v>
      </c>
      <c r="G464" s="77">
        <f>igazgatás!G464+adók!G464+temető!G464+rendezvények!G464+'téli közf.'!G464+hosszúi.közf.!G464+'út üzemelt.'!G464+közvilágítás!G464+zöldterület!G464+'város-község'!G464+könyvtár!G464+közművelődés!G464+gyermekjólét!G464+családtámogatás!G464+családseg.!G464</f>
        <v>0</v>
      </c>
      <c r="H464" s="77">
        <f>igazgatás!H464+adók!H464+temető!H464+rendezvények!H464+'téli közf.'!H464+hosszúi.közf.!H464+'út üzemelt.'!H464+közvilágítás!H464+zöldterület!H464+'város-község'!H464+könyvtár!H464+közművelődés!H464+gyermekjólét!H464+családtámogatás!H464+családseg.!H464</f>
        <v>0</v>
      </c>
      <c r="I464" s="77">
        <f>igazgatás!I464+adók!I464+temető!I464+rendezvények!I464+'téli közf.'!I464+hosszúi.közf.!I464+'út üzemelt.'!I464+közvilágítás!I464+zöldterület!I464+'város-község'!I464+könyvtár!I464+közművelődés!I464+gyermekjólét!I464+családtámogatás!I464+családseg.!I464</f>
        <v>0</v>
      </c>
      <c r="J464" s="153" t="str">
        <f t="shared" si="20"/>
        <v xml:space="preserve"> </v>
      </c>
      <c r="K464" s="77">
        <f>igazgatás!K464+adók!K464+temető!K464+rendezvények!K464+'téli közf.'!K464+hosszúi.közf.!K464+'út üzemelt.'!K464+közvilágítás!K464+zöldterület!K464+'város-község'!K464+könyvtár!K464+közművelődés!K464+gyermekjólét!K464+családtámogatás!K464+családseg.!K464+civilszerv!K464</f>
        <v>0</v>
      </c>
      <c r="L464" s="77">
        <f>igazgatás!L464+adók!L464+temető!L464+rendezvények!L464+'téli közf.'!L464+hosszúi.közf.!L464+'út üzemelt.'!L464+közvilágítás!L464+zöldterület!L464+'város-község'!L464+könyvtár!L464+közművelődés!L464+gyermekjólét!L464+családtámogatás!L464+családseg.!L464+civilszerv!L464</f>
        <v>0</v>
      </c>
      <c r="M464" s="77">
        <f>igazgatás!M464+adók!M464+temető!M464+rendezvények!M464+'téli közf.'!M464+hosszúi.közf.!M464+'út üzemelt.'!M464+közvilágítás!M464+zöldterület!M464+'város-község'!M464+könyvtár!M464+közművelődés!M464+gyermekjólét!M464+családtámogatás!M464+családseg.!M464+civilszerv!M464</f>
        <v>0</v>
      </c>
      <c r="N464" s="77">
        <f>igazgatás!N464+adók!N464+temető!N464+rendezvények!N464+'téli közf.'!N464+hosszúi.közf.!N464+'út üzemelt.'!N464+közvilágítás!N464+zöldterület!N464+'város-község'!N464+könyvtár!N464+közművelődés!N464+gyermekjólét!N464+családtámogatás!N464+családseg.!N464+civilszerv!N464</f>
        <v>0</v>
      </c>
      <c r="O464" s="153" t="str">
        <f t="shared" si="21"/>
        <v xml:space="preserve"> </v>
      </c>
    </row>
    <row r="465" spans="1:15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77">
        <f>igazgatás!F465+adók!F465+temető!F465+rendezvények!F465+'téli közf.'!F465+hosszúi.közf.!F465+'út üzemelt.'!F465+közvilágítás!F465+zöldterület!F465+'város-község'!F465+könyvtár!F465+közművelődés!F465+gyermekjólét!F465+családtámogatás!F465+családseg.!F465</f>
        <v>0</v>
      </c>
      <c r="G465" s="77">
        <f>igazgatás!G465+adók!G465+temető!G465+rendezvények!G465+'téli közf.'!G465+hosszúi.közf.!G465+'út üzemelt.'!G465+közvilágítás!G465+zöldterület!G465+'város-község'!G465+könyvtár!G465+közművelődés!G465+gyermekjólét!G465+családtámogatás!G465+családseg.!G465</f>
        <v>0</v>
      </c>
      <c r="H465" s="77">
        <f>igazgatás!H465+adók!H465+temető!H465+rendezvények!H465+'téli közf.'!H465+hosszúi.közf.!H465+'út üzemelt.'!H465+közvilágítás!H465+zöldterület!H465+'város-község'!H465+könyvtár!H465+közművelődés!H465+gyermekjólét!H465+családtámogatás!H465+családseg.!H465</f>
        <v>0</v>
      </c>
      <c r="I465" s="77">
        <f>igazgatás!I465+adók!I465+temető!I465+rendezvények!I465+'téli közf.'!I465+hosszúi.közf.!I465+'út üzemelt.'!I465+közvilágítás!I465+zöldterület!I465+'város-község'!I465+könyvtár!I465+közművelődés!I465+gyermekjólét!I465+családtámogatás!I465+családseg.!I465</f>
        <v>0</v>
      </c>
      <c r="J465" s="153" t="str">
        <f t="shared" si="20"/>
        <v xml:space="preserve"> </v>
      </c>
      <c r="K465" s="77">
        <f>igazgatás!K465+adók!K465+temető!K465+rendezvények!K465+'téli közf.'!K465+hosszúi.közf.!K465+'út üzemelt.'!K465+közvilágítás!K465+zöldterület!K465+'város-község'!K465+könyvtár!K465+közművelődés!K465+gyermekjólét!K465+családtámogatás!K465+családseg.!K465+civilszerv!K465</f>
        <v>0</v>
      </c>
      <c r="L465" s="77">
        <f>igazgatás!L465+adók!L465+temető!L465+rendezvények!L465+'téli közf.'!L465+hosszúi.közf.!L465+'út üzemelt.'!L465+közvilágítás!L465+zöldterület!L465+'város-község'!L465+könyvtár!L465+közművelődés!L465+gyermekjólét!L465+családtámogatás!L465+családseg.!L465+civilszerv!L465</f>
        <v>0</v>
      </c>
      <c r="M465" s="77">
        <f>igazgatás!M465+adók!M465+temető!M465+rendezvények!M465+'téli közf.'!M465+hosszúi.közf.!M465+'út üzemelt.'!M465+közvilágítás!M465+zöldterület!M465+'város-község'!M465+könyvtár!M465+közművelődés!M465+gyermekjólét!M465+családtámogatás!M465+családseg.!M465+civilszerv!M465</f>
        <v>0</v>
      </c>
      <c r="N465" s="77">
        <f>igazgatás!N465+adók!N465+temető!N465+rendezvények!N465+'téli közf.'!N465+hosszúi.közf.!N465+'út üzemelt.'!N465+közvilágítás!N465+zöldterület!N465+'város-község'!N465+könyvtár!N465+közművelődés!N465+gyermekjólét!N465+családtámogatás!N465+családseg.!N465+civilszerv!N465</f>
        <v>0</v>
      </c>
      <c r="O465" s="153" t="str">
        <f t="shared" si="21"/>
        <v xml:space="preserve"> </v>
      </c>
    </row>
    <row r="466" spans="1:15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77">
        <f>igazgatás!F466+adók!F466+temető!F466+rendezvények!F466+'téli közf.'!F466+hosszúi.közf.!F466+'út üzemelt.'!F466+közvilágítás!F466+zöldterület!F466+'város-község'!F466+könyvtár!F466+közművelődés!F466+gyermekjólét!F466+családtámogatás!F466+családseg.!F466</f>
        <v>0</v>
      </c>
      <c r="G466" s="77">
        <f>igazgatás!G466+adók!G466+temető!G466+rendezvények!G466+'téli közf.'!G466+hosszúi.közf.!G466+'út üzemelt.'!G466+közvilágítás!G466+zöldterület!G466+'város-község'!G466+könyvtár!G466+közművelődés!G466+gyermekjólét!G466+családtámogatás!G466+családseg.!G466</f>
        <v>0</v>
      </c>
      <c r="H466" s="77">
        <f>igazgatás!H466+adók!H466+temető!H466+rendezvények!H466+'téli közf.'!H466+hosszúi.közf.!H466+'út üzemelt.'!H466+közvilágítás!H466+zöldterület!H466+'város-község'!H466+könyvtár!H466+közművelődés!H466+gyermekjólét!H466+családtámogatás!H466+családseg.!H466</f>
        <v>0</v>
      </c>
      <c r="I466" s="77">
        <f>igazgatás!I466+adók!I466+temető!I466+rendezvények!I466+'téli közf.'!I466+hosszúi.közf.!I466+'út üzemelt.'!I466+közvilágítás!I466+zöldterület!I466+'város-község'!I466+könyvtár!I466+közművelődés!I466+gyermekjólét!I466+családtámogatás!I466+családseg.!I466</f>
        <v>0</v>
      </c>
      <c r="J466" s="153" t="str">
        <f t="shared" si="20"/>
        <v xml:space="preserve"> </v>
      </c>
      <c r="K466" s="77">
        <f>igazgatás!K466+adók!K466+temető!K466+rendezvények!K466+'téli közf.'!K466+hosszúi.közf.!K466+'út üzemelt.'!K466+közvilágítás!K466+zöldterület!K466+'város-község'!K466+könyvtár!K466+közművelődés!K466+gyermekjólét!K466+családtámogatás!K466+családseg.!K466+civilszerv!K466</f>
        <v>0</v>
      </c>
      <c r="L466" s="77">
        <f>igazgatás!L466+adók!L466+temető!L466+rendezvények!L466+'téli közf.'!L466+hosszúi.közf.!L466+'út üzemelt.'!L466+közvilágítás!L466+zöldterület!L466+'város-község'!L466+könyvtár!L466+közművelődés!L466+gyermekjólét!L466+családtámogatás!L466+családseg.!L466+civilszerv!L466</f>
        <v>0</v>
      </c>
      <c r="M466" s="77">
        <f>igazgatás!M466+adók!M466+temető!M466+rendezvények!M466+'téli közf.'!M466+hosszúi.közf.!M466+'út üzemelt.'!M466+közvilágítás!M466+zöldterület!M466+'város-község'!M466+könyvtár!M466+közművelődés!M466+gyermekjólét!M466+családtámogatás!M466+családseg.!M466+civilszerv!M466</f>
        <v>0</v>
      </c>
      <c r="N466" s="77">
        <f>igazgatás!N466+adók!N466+temető!N466+rendezvények!N466+'téli közf.'!N466+hosszúi.közf.!N466+'út üzemelt.'!N466+közvilágítás!N466+zöldterület!N466+'város-község'!N466+könyvtár!N466+közművelődés!N466+gyermekjólét!N466+családtámogatás!N466+családseg.!N466+civilszerv!N466</f>
        <v>0</v>
      </c>
      <c r="O466" s="153" t="str">
        <f t="shared" si="21"/>
        <v xml:space="preserve"> </v>
      </c>
    </row>
    <row r="467" spans="1:15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77">
        <f>igazgatás!F467+adók!F467+temető!F467+rendezvények!F467+'téli közf.'!F467+hosszúi.közf.!F467+'út üzemelt.'!F467+közvilágítás!F467+zöldterület!F467+'város-község'!F467+könyvtár!F467+közművelődés!F467+gyermekjólét!F467+családtámogatás!F467+családseg.!F467</f>
        <v>0</v>
      </c>
      <c r="G467" s="77">
        <f>igazgatás!G467+adók!G467+temető!G467+rendezvények!G467+'téli közf.'!G467+hosszúi.közf.!G467+'út üzemelt.'!G467+közvilágítás!G467+zöldterület!G467+'város-község'!G467+könyvtár!G467+közművelődés!G467+gyermekjólét!G467+családtámogatás!G467+családseg.!G467</f>
        <v>0</v>
      </c>
      <c r="H467" s="77">
        <f>igazgatás!H467+adók!H467+temető!H467+rendezvények!H467+'téli közf.'!H467+hosszúi.közf.!H467+'út üzemelt.'!H467+közvilágítás!H467+zöldterület!H467+'város-község'!H467+könyvtár!H467+közművelődés!H467+gyermekjólét!H467+családtámogatás!H467+családseg.!H467</f>
        <v>0</v>
      </c>
      <c r="I467" s="77">
        <f>igazgatás!I467+adók!I467+temető!I467+rendezvények!I467+'téli közf.'!I467+hosszúi.közf.!I467+'út üzemelt.'!I467+közvilágítás!I467+zöldterület!I467+'város-község'!I467+könyvtár!I467+közművelődés!I467+gyermekjólét!I467+családtámogatás!I467+családseg.!I467</f>
        <v>0</v>
      </c>
      <c r="J467" s="153" t="str">
        <f t="shared" si="20"/>
        <v xml:space="preserve"> </v>
      </c>
      <c r="K467" s="77">
        <f>igazgatás!K467+adók!K467+temető!K467+rendezvények!K467+'téli közf.'!K467+hosszúi.közf.!K467+'út üzemelt.'!K467+közvilágítás!K467+zöldterület!K467+'város-község'!K467+könyvtár!K467+közművelődés!K467+gyermekjólét!K467+családtámogatás!K467+családseg.!K467+civilszerv!K467</f>
        <v>0</v>
      </c>
      <c r="L467" s="77">
        <f>igazgatás!L467+adók!L467+temető!L467+rendezvények!L467+'téli közf.'!L467+hosszúi.közf.!L467+'út üzemelt.'!L467+közvilágítás!L467+zöldterület!L467+'város-község'!L467+könyvtár!L467+közművelődés!L467+gyermekjólét!L467+családtámogatás!L467+családseg.!L467+civilszerv!L467</f>
        <v>0</v>
      </c>
      <c r="M467" s="77">
        <f>igazgatás!M467+adók!M467+temető!M467+rendezvények!M467+'téli közf.'!M467+hosszúi.közf.!M467+'út üzemelt.'!M467+közvilágítás!M467+zöldterület!M467+'város-község'!M467+könyvtár!M467+közművelődés!M467+gyermekjólét!M467+családtámogatás!M467+családseg.!M467+civilszerv!M467</f>
        <v>0</v>
      </c>
      <c r="N467" s="77">
        <f>igazgatás!N467+adók!N467+temető!N467+rendezvények!N467+'téli közf.'!N467+hosszúi.közf.!N467+'út üzemelt.'!N467+közvilágítás!N467+zöldterület!N467+'város-község'!N467+könyvtár!N467+közművelődés!N467+gyermekjólét!N467+családtámogatás!N467+családseg.!N467+civilszerv!N467</f>
        <v>0</v>
      </c>
      <c r="O467" s="153" t="str">
        <f t="shared" si="21"/>
        <v xml:space="preserve"> </v>
      </c>
    </row>
    <row r="468" spans="1:15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77">
        <f>igazgatás!F468+adók!F468+temető!F468+rendezvények!F468+'téli közf.'!F468+hosszúi.közf.!F468+'út üzemelt.'!F468+közvilágítás!F468+zöldterület!F468+'város-község'!F468+könyvtár!F468+közművelődés!F468+gyermekjólét!F468+családtámogatás!F468+családseg.!F468</f>
        <v>0</v>
      </c>
      <c r="G468" s="77">
        <f>igazgatás!G468+adók!G468+temető!G468+rendezvények!G468+'téli közf.'!G468+hosszúi.közf.!G468+'út üzemelt.'!G468+közvilágítás!G468+zöldterület!G468+'város-község'!G468+könyvtár!G468+közművelődés!G468+gyermekjólét!G468+családtámogatás!G468+családseg.!G468</f>
        <v>0</v>
      </c>
      <c r="H468" s="77">
        <f>igazgatás!H468+adók!H468+temető!H468+rendezvények!H468+'téli közf.'!H468+hosszúi.közf.!H468+'út üzemelt.'!H468+közvilágítás!H468+zöldterület!H468+'város-község'!H468+könyvtár!H468+közművelődés!H468+gyermekjólét!H468+családtámogatás!H468+családseg.!H468</f>
        <v>0</v>
      </c>
      <c r="I468" s="77">
        <f>igazgatás!I468+adók!I468+temető!I468+rendezvények!I468+'téli közf.'!I468+hosszúi.közf.!I468+'út üzemelt.'!I468+közvilágítás!I468+zöldterület!I468+'város-község'!I468+könyvtár!I468+közművelődés!I468+gyermekjólét!I468+családtámogatás!I468+családseg.!I468</f>
        <v>0</v>
      </c>
      <c r="J468" s="153" t="str">
        <f t="shared" si="20"/>
        <v xml:space="preserve"> </v>
      </c>
      <c r="K468" s="77">
        <f>igazgatás!K468+adók!K468+temető!K468+rendezvények!K468+'téli közf.'!K468+hosszúi.közf.!K468+'út üzemelt.'!K468+közvilágítás!K468+zöldterület!K468+'város-község'!K468+könyvtár!K468+közművelődés!K468+gyermekjólét!K468+családtámogatás!K468+családseg.!K468+civilszerv!K468</f>
        <v>0</v>
      </c>
      <c r="L468" s="77">
        <f>igazgatás!L468+adók!L468+temető!L468+rendezvények!L468+'téli közf.'!L468+hosszúi.közf.!L468+'út üzemelt.'!L468+közvilágítás!L468+zöldterület!L468+'város-község'!L468+könyvtár!L468+közművelődés!L468+gyermekjólét!L468+családtámogatás!L468+családseg.!L468+civilszerv!L468</f>
        <v>0</v>
      </c>
      <c r="M468" s="77">
        <f>igazgatás!M468+adók!M468+temető!M468+rendezvények!M468+'téli közf.'!M468+hosszúi.közf.!M468+'út üzemelt.'!M468+közvilágítás!M468+zöldterület!M468+'város-község'!M468+könyvtár!M468+közművelődés!M468+gyermekjólét!M468+családtámogatás!M468+családseg.!M468+civilszerv!M468</f>
        <v>0</v>
      </c>
      <c r="N468" s="77">
        <f>igazgatás!N468+adók!N468+temető!N468+rendezvények!N468+'téli közf.'!N468+hosszúi.közf.!N468+'út üzemelt.'!N468+közvilágítás!N468+zöldterület!N468+'város-község'!N468+könyvtár!N468+közművelődés!N468+gyermekjólét!N468+családtámogatás!N468+családseg.!N468+civilszerv!N468</f>
        <v>0</v>
      </c>
      <c r="O468" s="153" t="str">
        <f t="shared" si="21"/>
        <v xml:space="preserve"> </v>
      </c>
    </row>
    <row r="469" spans="1:15" ht="25.5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77">
        <f>igazgatás!F469+adók!F469+temető!F469+rendezvények!F469+'téli közf.'!F469+hosszúi.közf.!F469+'út üzemelt.'!F469+közvilágítás!F469+zöldterület!F469+'város-község'!F469+könyvtár!F469+közművelődés!F469+gyermekjólét!F469+családtámogatás!F469+családseg.!F469</f>
        <v>0</v>
      </c>
      <c r="G469" s="77">
        <f>igazgatás!G469+adók!G469+temető!G469+rendezvények!G469+'téli közf.'!G469+hosszúi.közf.!G469+'út üzemelt.'!G469+közvilágítás!G469+zöldterület!G469+'város-község'!G469+könyvtár!G469+közművelődés!G469+gyermekjólét!G469+családtámogatás!G469+családseg.!G469</f>
        <v>0</v>
      </c>
      <c r="H469" s="77">
        <f>igazgatás!H469+adók!H469+temető!H469+rendezvények!H469+'téli közf.'!H469+hosszúi.közf.!H469+'út üzemelt.'!H469+közvilágítás!H469+zöldterület!H469+'város-község'!H469+könyvtár!H469+közművelődés!H469+gyermekjólét!H469+családtámogatás!H469+családseg.!H469</f>
        <v>0</v>
      </c>
      <c r="I469" s="77">
        <f>igazgatás!I469+adók!I469+temető!I469+rendezvények!I469+'téli közf.'!I469+hosszúi.közf.!I469+'út üzemelt.'!I469+közvilágítás!I469+zöldterület!I469+'város-község'!I469+könyvtár!I469+közművelődés!I469+gyermekjólét!I469+családtámogatás!I469+családseg.!I469</f>
        <v>0</v>
      </c>
      <c r="J469" s="153" t="str">
        <f t="shared" ref="J469:J532" si="22">IF(H469=0," ",I469/H469)</f>
        <v xml:space="preserve"> </v>
      </c>
      <c r="K469" s="77">
        <f>igazgatás!K469+adók!K469+temető!K469+rendezvények!K469+'téli közf.'!K469+hosszúi.közf.!K469+'út üzemelt.'!K469+közvilágítás!K469+zöldterület!K469+'város-község'!K469+könyvtár!K469+közművelődés!K469+gyermekjólét!K469+családtámogatás!K469+családseg.!K469+civilszerv!K469</f>
        <v>424</v>
      </c>
      <c r="L469" s="77">
        <f>igazgatás!L469+adók!L469+temető!L469+rendezvények!L469+'téli közf.'!L469+hosszúi.közf.!L469+'út üzemelt.'!L469+közvilágítás!L469+zöldterület!L469+'város-község'!L469+könyvtár!L469+közművelődés!L469+gyermekjólét!L469+családtámogatás!L469+családseg.!L469+civilszerv!L469</f>
        <v>0</v>
      </c>
      <c r="M469" s="77">
        <f>igazgatás!M469+adók!M469+temető!M469+rendezvények!M469+'téli közf.'!M469+hosszúi.közf.!M469+'út üzemelt.'!M469+közvilágítás!M469+zöldterület!M469+'város-község'!M469+könyvtár!M469+közművelődés!M469+gyermekjólét!M469+családtámogatás!M469+családseg.!M469+civilszerv!M469</f>
        <v>424</v>
      </c>
      <c r="N469" s="77">
        <f>igazgatás!N469+adók!N469+temető!N469+rendezvények!N469+'téli közf.'!N469+hosszúi.közf.!N469+'út üzemelt.'!N469+közvilágítás!N469+zöldterület!N469+'város-község'!N469+könyvtár!N469+közművelődés!N469+gyermekjólét!N469+családtámogatás!N469+családseg.!N469+civilszerv!N469</f>
        <v>124</v>
      </c>
      <c r="O469" s="153">
        <f t="shared" si="21"/>
        <v>0.29245283018867924</v>
      </c>
    </row>
    <row r="470" spans="1:15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77">
        <f>igazgatás!F470+adók!F470+temető!F470+rendezvények!F470+'téli közf.'!F470+hosszúi.közf.!F470+'út üzemelt.'!F470+közvilágítás!F470+zöldterület!F470+'város-község'!F470+könyvtár!F470+közművelődés!F470+gyermekjólét!F470+családtámogatás!F470+családseg.!F470</f>
        <v>0</v>
      </c>
      <c r="G470" s="77">
        <f>igazgatás!G470+adók!G470+temető!G470+rendezvények!G470+'téli közf.'!G470+hosszúi.közf.!G470+'út üzemelt.'!G470+közvilágítás!G470+zöldterület!G470+'város-község'!G470+könyvtár!G470+közművelődés!G470+gyermekjólét!G470+családtámogatás!G470+családseg.!G470</f>
        <v>0</v>
      </c>
      <c r="H470" s="77">
        <f>igazgatás!H470+adók!H470+temető!H470+rendezvények!H470+'téli közf.'!H470+hosszúi.közf.!H470+'út üzemelt.'!H470+közvilágítás!H470+zöldterület!H470+'város-község'!H470+könyvtár!H470+közművelődés!H470+gyermekjólét!H470+családtámogatás!H470+családseg.!H470</f>
        <v>0</v>
      </c>
      <c r="I470" s="77">
        <f>igazgatás!I470+adók!I470+temető!I470+rendezvények!I470+'téli közf.'!I470+hosszúi.közf.!I470+'út üzemelt.'!I470+közvilágítás!I470+zöldterület!I470+'város-község'!I470+könyvtár!I470+közművelődés!I470+gyermekjólét!I470+családtámogatás!I470+családseg.!I470</f>
        <v>0</v>
      </c>
      <c r="J470" s="153" t="str">
        <f t="shared" si="22"/>
        <v xml:space="preserve"> </v>
      </c>
      <c r="K470" s="77">
        <f>igazgatás!K470+adók!K470+temető!K470+rendezvények!K470+'téli közf.'!K470+hosszúi.közf.!K470+'út üzemelt.'!K470+közvilágítás!K470+zöldterület!K470+'város-község'!K470+könyvtár!K470+közművelődés!K470+gyermekjólét!K470+családtámogatás!K470+családseg.!K470+civilszerv!K470</f>
        <v>0</v>
      </c>
      <c r="L470" s="77">
        <f>igazgatás!L470+adók!L470+temető!L470+rendezvények!L470+'téli közf.'!L470+hosszúi.közf.!L470+'út üzemelt.'!L470+közvilágítás!L470+zöldterület!L470+'város-község'!L470+könyvtár!L470+közművelődés!L470+gyermekjólét!L470+családtámogatás!L470+családseg.!L470+civilszerv!L470</f>
        <v>0</v>
      </c>
      <c r="M470" s="77">
        <f>igazgatás!M470+adók!M470+temető!M470+rendezvények!M470+'téli közf.'!M470+hosszúi.közf.!M470+'út üzemelt.'!M470+közvilágítás!M470+zöldterület!M470+'város-község'!M470+könyvtár!M470+közművelődés!M470+gyermekjólét!M470+családtámogatás!M470+családseg.!M470+civilszerv!M470</f>
        <v>0</v>
      </c>
      <c r="N470" s="77">
        <f>igazgatás!N470+adók!N470+temető!N470+rendezvények!N470+'téli közf.'!N470+hosszúi.közf.!N470+'út üzemelt.'!N470+közvilágítás!N470+zöldterület!N470+'város-község'!N470+könyvtár!N470+közművelődés!N470+gyermekjólét!N470+családtámogatás!N470+családseg.!N470+civilszerv!N470</f>
        <v>0</v>
      </c>
      <c r="O470" s="153" t="str">
        <f t="shared" ref="O470:O533" si="23">IF(M470=0," ",N470/M470)</f>
        <v xml:space="preserve"> </v>
      </c>
    </row>
    <row r="471" spans="1:15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77">
        <f>igazgatás!F471+adók!F471+temető!F471+rendezvények!F471+'téli közf.'!F471+hosszúi.közf.!F471+'út üzemelt.'!F471+közvilágítás!F471+zöldterület!F471+'város-község'!F471+könyvtár!F471+közművelődés!F471+gyermekjólét!F471+családtámogatás!F471+családseg.!F471</f>
        <v>0</v>
      </c>
      <c r="G471" s="77">
        <f>igazgatás!G471+adók!G471+temető!G471+rendezvények!G471+'téli közf.'!G471+hosszúi.közf.!G471+'út üzemelt.'!G471+közvilágítás!G471+zöldterület!G471+'város-község'!G471+könyvtár!G471+közművelődés!G471+gyermekjólét!G471+családtámogatás!G471+családseg.!G471</f>
        <v>0</v>
      </c>
      <c r="H471" s="77">
        <f>igazgatás!H471+adók!H471+temető!H471+rendezvények!H471+'téli közf.'!H471+hosszúi.közf.!H471+'út üzemelt.'!H471+közvilágítás!H471+zöldterület!H471+'város-község'!H471+könyvtár!H471+közművelődés!H471+gyermekjólét!H471+családtámogatás!H471+családseg.!H471</f>
        <v>0</v>
      </c>
      <c r="I471" s="77">
        <f>igazgatás!I471+adók!I471+temető!I471+rendezvények!I471+'téli közf.'!I471+hosszúi.közf.!I471+'út üzemelt.'!I471+közvilágítás!I471+zöldterület!I471+'város-község'!I471+könyvtár!I471+közművelődés!I471+gyermekjólét!I471+családtámogatás!I471+családseg.!I471</f>
        <v>0</v>
      </c>
      <c r="J471" s="153" t="str">
        <f t="shared" si="22"/>
        <v xml:space="preserve"> </v>
      </c>
      <c r="K471" s="77">
        <f>igazgatás!K471+adók!K471+temető!K471+rendezvények!K471+'téli közf.'!K471+hosszúi.közf.!K471+'út üzemelt.'!K471+közvilágítás!K471+zöldterület!K471+'város-község'!K471+könyvtár!K471+közművelődés!K471+gyermekjólét!K471+családtámogatás!K471+családseg.!K471+civilszerv!K471</f>
        <v>400</v>
      </c>
      <c r="L471" s="77">
        <f>igazgatás!L471+adók!L471+temető!L471+rendezvények!L471+'téli közf.'!L471+hosszúi.közf.!L471+'út üzemelt.'!L471+közvilágítás!L471+zöldterület!L471+'város-község'!L471+könyvtár!L471+közművelődés!L471+gyermekjólét!L471+családtámogatás!L471+családseg.!L471+civilszerv!L471</f>
        <v>0</v>
      </c>
      <c r="M471" s="77">
        <f>igazgatás!M471+adók!M471+temető!M471+rendezvények!M471+'téli közf.'!M471+hosszúi.közf.!M471+'út üzemelt.'!M471+közvilágítás!M471+zöldterület!M471+'város-község'!M471+könyvtár!M471+közművelődés!M471+gyermekjólét!M471+családtámogatás!M471+családseg.!M471+civilszerv!M471</f>
        <v>400</v>
      </c>
      <c r="N471" s="77">
        <f>igazgatás!N471+adók!N471+temető!N471+rendezvények!N471+'téli közf.'!N471+hosszúi.közf.!N471+'út üzemelt.'!N471+közvilágítás!N471+zöldterület!N471+'város-község'!N471+könyvtár!N471+közművelődés!N471+gyermekjólét!N471+családtámogatás!N471+családseg.!N471+civilszerv!N471</f>
        <v>100</v>
      </c>
      <c r="O471" s="153">
        <f t="shared" si="23"/>
        <v>0.25</v>
      </c>
    </row>
    <row r="472" spans="1:15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77">
        <f>igazgatás!F472+adók!F472+temető!F472+rendezvények!F472+'téli közf.'!F472+hosszúi.közf.!F472+'út üzemelt.'!F472+közvilágítás!F472+zöldterület!F472+'város-község'!F472+könyvtár!F472+közművelődés!F472+gyermekjólét!F472+családtámogatás!F472+családseg.!F472</f>
        <v>0</v>
      </c>
      <c r="G472" s="77">
        <f>igazgatás!G472+adók!G472+temető!G472+rendezvények!G472+'téli közf.'!G472+hosszúi.közf.!G472+'út üzemelt.'!G472+közvilágítás!G472+zöldterület!G472+'város-község'!G472+könyvtár!G472+közművelődés!G472+gyermekjólét!G472+családtámogatás!G472+családseg.!G472</f>
        <v>0</v>
      </c>
      <c r="H472" s="77">
        <f>igazgatás!H472+adók!H472+temető!H472+rendezvények!H472+'téli közf.'!H472+hosszúi.közf.!H472+'út üzemelt.'!H472+közvilágítás!H472+zöldterület!H472+'város-község'!H472+könyvtár!H472+közművelődés!H472+gyermekjólét!H472+családtámogatás!H472+családseg.!H472</f>
        <v>0</v>
      </c>
      <c r="I472" s="77">
        <f>igazgatás!I472+adók!I472+temető!I472+rendezvények!I472+'téli közf.'!I472+hosszúi.közf.!I472+'út üzemelt.'!I472+közvilágítás!I472+zöldterület!I472+'város-község'!I472+könyvtár!I472+közművelődés!I472+gyermekjólét!I472+családtámogatás!I472+családseg.!I472</f>
        <v>0</v>
      </c>
      <c r="J472" s="153" t="str">
        <f t="shared" si="22"/>
        <v xml:space="preserve"> </v>
      </c>
      <c r="K472" s="77">
        <f>igazgatás!K472+adók!K472+temető!K472+rendezvények!K472+'téli közf.'!K472+hosszúi.közf.!K472+'út üzemelt.'!K472+közvilágítás!K472+zöldterület!K472+'város-község'!K472+könyvtár!K472+közművelődés!K472+gyermekjólét!K472+családtámogatás!K472+családseg.!K472+civilszerv!K472</f>
        <v>0</v>
      </c>
      <c r="L472" s="77">
        <f>igazgatás!L472+adók!L472+temető!L472+rendezvények!L472+'téli közf.'!L472+hosszúi.közf.!L472+'út üzemelt.'!L472+közvilágítás!L472+zöldterület!L472+'város-község'!L472+könyvtár!L472+közművelődés!L472+gyermekjólét!L472+családtámogatás!L472+családseg.!L472+civilszerv!L472</f>
        <v>0</v>
      </c>
      <c r="M472" s="77">
        <f>igazgatás!M472+adók!M472+temető!M472+rendezvények!M472+'téli közf.'!M472+hosszúi.közf.!M472+'út üzemelt.'!M472+közvilágítás!M472+zöldterület!M472+'város-község'!M472+könyvtár!M472+közművelődés!M472+gyermekjólét!M472+családtámogatás!M472+családseg.!M472+civilszerv!M472</f>
        <v>0</v>
      </c>
      <c r="N472" s="77">
        <f>igazgatás!N472+adók!N472+temető!N472+rendezvények!N472+'téli közf.'!N472+hosszúi.közf.!N472+'út üzemelt.'!N472+közvilágítás!N472+zöldterület!N472+'város-község'!N472+könyvtár!N472+közművelődés!N472+gyermekjólét!N472+családtámogatás!N472+családseg.!N472+civilszerv!N472</f>
        <v>0</v>
      </c>
      <c r="O472" s="153" t="str">
        <f t="shared" si="23"/>
        <v xml:space="preserve"> </v>
      </c>
    </row>
    <row r="473" spans="1:15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77">
        <f>igazgatás!F473+adók!F473+temető!F473+rendezvények!F473+'téli közf.'!F473+hosszúi.közf.!F473+'út üzemelt.'!F473+közvilágítás!F473+zöldterület!F473+'város-község'!F473+könyvtár!F473+közművelődés!F473+gyermekjólét!F473+családtámogatás!F473+családseg.!F473</f>
        <v>0</v>
      </c>
      <c r="G473" s="77">
        <f>igazgatás!G473+adók!G473+temető!G473+rendezvények!G473+'téli közf.'!G473+hosszúi.közf.!G473+'út üzemelt.'!G473+közvilágítás!G473+zöldterület!G473+'város-község'!G473+könyvtár!G473+közművelődés!G473+gyermekjólét!G473+családtámogatás!G473+családseg.!G473</f>
        <v>0</v>
      </c>
      <c r="H473" s="77">
        <f>igazgatás!H473+adók!H473+temető!H473+rendezvények!H473+'téli közf.'!H473+hosszúi.közf.!H473+'út üzemelt.'!H473+közvilágítás!H473+zöldterület!H473+'város-község'!H473+könyvtár!H473+közművelődés!H473+gyermekjólét!H473+családtámogatás!H473+családseg.!H473</f>
        <v>0</v>
      </c>
      <c r="I473" s="77">
        <f>igazgatás!I473+adók!I473+temető!I473+rendezvények!I473+'téli közf.'!I473+hosszúi.közf.!I473+'út üzemelt.'!I473+közvilágítás!I473+zöldterület!I473+'város-község'!I473+könyvtár!I473+közművelődés!I473+gyermekjólét!I473+családtámogatás!I473+családseg.!I473</f>
        <v>0</v>
      </c>
      <c r="J473" s="153" t="str">
        <f t="shared" si="22"/>
        <v xml:space="preserve"> </v>
      </c>
      <c r="K473" s="77">
        <f>igazgatás!K473+adók!K473+temető!K473+rendezvények!K473+'téli közf.'!K473+hosszúi.közf.!K473+'út üzemelt.'!K473+közvilágítás!K473+zöldterület!K473+'város-község'!K473+könyvtár!K473+közművelődés!K473+gyermekjólét!K473+családtámogatás!K473+családseg.!K473+civilszerv!K473</f>
        <v>0</v>
      </c>
      <c r="L473" s="77">
        <f>igazgatás!L473+adók!L473+temető!L473+rendezvények!L473+'téli közf.'!L473+hosszúi.közf.!L473+'út üzemelt.'!L473+közvilágítás!L473+zöldterület!L473+'város-község'!L473+könyvtár!L473+közművelődés!L473+gyermekjólét!L473+családtámogatás!L473+családseg.!L473+civilszerv!L473</f>
        <v>0</v>
      </c>
      <c r="M473" s="77">
        <f>igazgatás!M473+adók!M473+temető!M473+rendezvények!M473+'téli közf.'!M473+hosszúi.közf.!M473+'út üzemelt.'!M473+közvilágítás!M473+zöldterület!M473+'város-község'!M473+könyvtár!M473+közművelődés!M473+gyermekjólét!M473+családtámogatás!M473+családseg.!M473+civilszerv!M473</f>
        <v>0</v>
      </c>
      <c r="N473" s="77">
        <f>igazgatás!N473+adók!N473+temető!N473+rendezvények!N473+'téli közf.'!N473+hosszúi.közf.!N473+'út üzemelt.'!N473+közvilágítás!N473+zöldterület!N473+'város-község'!N473+könyvtár!N473+közművelődés!N473+gyermekjólét!N473+családtámogatás!N473+családseg.!N473+civilszerv!N473</f>
        <v>0</v>
      </c>
      <c r="O473" s="153" t="str">
        <f t="shared" si="23"/>
        <v xml:space="preserve"> </v>
      </c>
    </row>
    <row r="474" spans="1:15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77">
        <f>igazgatás!F474+adók!F474+temető!F474+rendezvények!F474+'téli közf.'!F474+hosszúi.közf.!F474+'út üzemelt.'!F474+közvilágítás!F474+zöldterület!F474+'város-község'!F474+könyvtár!F474+közművelődés!F474+gyermekjólét!F474+családtámogatás!F474+családseg.!F474</f>
        <v>0</v>
      </c>
      <c r="G474" s="77">
        <f>igazgatás!G474+adók!G474+temető!G474+rendezvények!G474+'téli közf.'!G474+hosszúi.közf.!G474+'út üzemelt.'!G474+közvilágítás!G474+zöldterület!G474+'város-község'!G474+könyvtár!G474+közművelődés!G474+gyermekjólét!G474+családtámogatás!G474+családseg.!G474</f>
        <v>0</v>
      </c>
      <c r="H474" s="77">
        <f>igazgatás!H474+adók!H474+temető!H474+rendezvények!H474+'téli közf.'!H474+hosszúi.közf.!H474+'út üzemelt.'!H474+közvilágítás!H474+zöldterület!H474+'város-község'!H474+könyvtár!H474+közművelődés!H474+gyermekjólét!H474+családtámogatás!H474+családseg.!H474</f>
        <v>0</v>
      </c>
      <c r="I474" s="77">
        <f>igazgatás!I474+adók!I474+temető!I474+rendezvények!I474+'téli közf.'!I474+hosszúi.közf.!I474+'út üzemelt.'!I474+közvilágítás!I474+zöldterület!I474+'város-község'!I474+könyvtár!I474+közművelődés!I474+gyermekjólét!I474+családtámogatás!I474+családseg.!I474</f>
        <v>0</v>
      </c>
      <c r="J474" s="153" t="str">
        <f t="shared" si="22"/>
        <v xml:space="preserve"> </v>
      </c>
      <c r="K474" s="77">
        <f>igazgatás!K474+adók!K474+temető!K474+rendezvények!K474+'téli közf.'!K474+hosszúi.közf.!K474+'út üzemelt.'!K474+közvilágítás!K474+zöldterület!K474+'város-község'!K474+könyvtár!K474+közművelődés!K474+gyermekjólét!K474+családtámogatás!K474+családseg.!K474+civilszerv!K474</f>
        <v>0</v>
      </c>
      <c r="L474" s="77">
        <f>igazgatás!L474+adók!L474+temető!L474+rendezvények!L474+'téli közf.'!L474+hosszúi.közf.!L474+'út üzemelt.'!L474+közvilágítás!L474+zöldterület!L474+'város-község'!L474+könyvtár!L474+közművelődés!L474+gyermekjólét!L474+családtámogatás!L474+családseg.!L474+civilszerv!L474</f>
        <v>0</v>
      </c>
      <c r="M474" s="77">
        <f>igazgatás!M474+adók!M474+temető!M474+rendezvények!M474+'téli közf.'!M474+hosszúi.közf.!M474+'út üzemelt.'!M474+közvilágítás!M474+zöldterület!M474+'város-község'!M474+könyvtár!M474+közművelődés!M474+gyermekjólét!M474+családtámogatás!M474+családseg.!M474+civilszerv!M474</f>
        <v>0</v>
      </c>
      <c r="N474" s="77">
        <f>igazgatás!N474+adók!N474+temető!N474+rendezvények!N474+'téli közf.'!N474+hosszúi.közf.!N474+'út üzemelt.'!N474+közvilágítás!N474+zöldterület!N474+'város-község'!N474+könyvtár!N474+közművelődés!N474+gyermekjólét!N474+családtámogatás!N474+családseg.!N474+civilszerv!N474</f>
        <v>0</v>
      </c>
      <c r="O474" s="153" t="str">
        <f t="shared" si="23"/>
        <v xml:space="preserve"> </v>
      </c>
    </row>
    <row r="475" spans="1:15" ht="25.5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77">
        <f>igazgatás!F475+adók!F475+temető!F475+rendezvények!F475+'téli közf.'!F475+hosszúi.közf.!F475+'út üzemelt.'!F475+közvilágítás!F475+zöldterület!F475+'város-község'!F475+könyvtár!F475+közművelődés!F475+gyermekjólét!F475+családtámogatás!F475+családseg.!F475</f>
        <v>0</v>
      </c>
      <c r="G475" s="77">
        <f>igazgatás!G475+adók!G475+temető!G475+rendezvények!G475+'téli közf.'!G475+hosszúi.közf.!G475+'út üzemelt.'!G475+közvilágítás!G475+zöldterület!G475+'város-község'!G475+könyvtár!G475+közművelődés!G475+gyermekjólét!G475+családtámogatás!G475+családseg.!G475</f>
        <v>0</v>
      </c>
      <c r="H475" s="77">
        <f>igazgatás!H475+adók!H475+temető!H475+rendezvények!H475+'téli közf.'!H475+hosszúi.közf.!H475+'út üzemelt.'!H475+közvilágítás!H475+zöldterület!H475+'város-község'!H475+könyvtár!H475+közművelődés!H475+gyermekjólét!H475+családtámogatás!H475+családseg.!H475</f>
        <v>0</v>
      </c>
      <c r="I475" s="77">
        <f>igazgatás!I475+adók!I475+temető!I475+rendezvények!I475+'téli közf.'!I475+hosszúi.közf.!I475+'út üzemelt.'!I475+közvilágítás!I475+zöldterület!I475+'város-község'!I475+könyvtár!I475+közművelődés!I475+gyermekjólét!I475+családtámogatás!I475+családseg.!I475</f>
        <v>0</v>
      </c>
      <c r="J475" s="153" t="str">
        <f t="shared" si="22"/>
        <v xml:space="preserve"> </v>
      </c>
      <c r="K475" s="77">
        <f>igazgatás!K475+adók!K475+temető!K475+rendezvények!K475+'téli közf.'!K475+hosszúi.közf.!K475+'út üzemelt.'!K475+közvilágítás!K475+zöldterület!K475+'város-község'!K475+könyvtár!K475+közművelődés!K475+gyermekjólét!K475+családtámogatás!K475+családseg.!K475+civilszerv!K475</f>
        <v>0</v>
      </c>
      <c r="L475" s="77">
        <f>igazgatás!L475+adók!L475+temető!L475+rendezvények!L475+'téli közf.'!L475+hosszúi.közf.!L475+'út üzemelt.'!L475+közvilágítás!L475+zöldterület!L475+'város-község'!L475+könyvtár!L475+közművelődés!L475+gyermekjólét!L475+családtámogatás!L475+családseg.!L475+civilszerv!L475</f>
        <v>0</v>
      </c>
      <c r="M475" s="77">
        <f>igazgatás!M475+adók!M475+temető!M475+rendezvények!M475+'téli közf.'!M475+hosszúi.közf.!M475+'út üzemelt.'!M475+közvilágítás!M475+zöldterület!M475+'város-község'!M475+könyvtár!M475+közművelődés!M475+gyermekjólét!M475+családtámogatás!M475+családseg.!M475+civilszerv!M475</f>
        <v>0</v>
      </c>
      <c r="N475" s="77">
        <f>igazgatás!N475+adók!N475+temető!N475+rendezvények!N475+'téli közf.'!N475+hosszúi.közf.!N475+'út üzemelt.'!N475+közvilágítás!N475+zöldterület!N475+'város-község'!N475+könyvtár!N475+közművelődés!N475+gyermekjólét!N475+családtámogatás!N475+családseg.!N475+civilszerv!N475</f>
        <v>0</v>
      </c>
      <c r="O475" s="153" t="str">
        <f t="shared" si="23"/>
        <v xml:space="preserve"> </v>
      </c>
    </row>
    <row r="476" spans="1:15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77">
        <f>igazgatás!F476+adók!F476+temető!F476+rendezvények!F476+'téli közf.'!F476+hosszúi.közf.!F476+'út üzemelt.'!F476+közvilágítás!F476+zöldterület!F476+'város-község'!F476+könyvtár!F476+közművelődés!F476+gyermekjólét!F476+családtámogatás!F476+családseg.!F476</f>
        <v>0</v>
      </c>
      <c r="G476" s="77">
        <f>igazgatás!G476+adók!G476+temető!G476+rendezvények!G476+'téli közf.'!G476+hosszúi.közf.!G476+'út üzemelt.'!G476+közvilágítás!G476+zöldterület!G476+'város-község'!G476+könyvtár!G476+közművelődés!G476+gyermekjólét!G476+családtámogatás!G476+családseg.!G476</f>
        <v>0</v>
      </c>
      <c r="H476" s="77">
        <f>igazgatás!H476+adók!H476+temető!H476+rendezvények!H476+'téli közf.'!H476+hosszúi.közf.!H476+'út üzemelt.'!H476+közvilágítás!H476+zöldterület!H476+'város-község'!H476+könyvtár!H476+közművelődés!H476+gyermekjólét!H476+családtámogatás!H476+családseg.!H476</f>
        <v>0</v>
      </c>
      <c r="I476" s="77">
        <f>igazgatás!I476+adók!I476+temető!I476+rendezvények!I476+'téli közf.'!I476+hosszúi.közf.!I476+'út üzemelt.'!I476+közvilágítás!I476+zöldterület!I476+'város-község'!I476+könyvtár!I476+közművelődés!I476+gyermekjólét!I476+családtámogatás!I476+családseg.!I476</f>
        <v>0</v>
      </c>
      <c r="J476" s="153" t="str">
        <f t="shared" si="22"/>
        <v xml:space="preserve"> </v>
      </c>
      <c r="K476" s="77">
        <f>igazgatás!K476+adók!K476+temető!K476+rendezvények!K476+'téli közf.'!K476+hosszúi.közf.!K476+'út üzemelt.'!K476+közvilágítás!K476+zöldterület!K476+'város-község'!K476+könyvtár!K476+közművelődés!K476+gyermekjólét!K476+családtámogatás!K476+családseg.!K476+civilszerv!K476</f>
        <v>24</v>
      </c>
      <c r="L476" s="77">
        <f>igazgatás!L476+adók!L476+temető!L476+rendezvények!L476+'téli közf.'!L476+hosszúi.közf.!L476+'út üzemelt.'!L476+közvilágítás!L476+zöldterület!L476+'város-község'!L476+könyvtár!L476+közművelődés!L476+gyermekjólét!L476+családtámogatás!L476+családseg.!L476+civilszerv!L476</f>
        <v>0</v>
      </c>
      <c r="M476" s="77">
        <f>igazgatás!M476+adók!M476+temető!M476+rendezvények!M476+'téli közf.'!M476+hosszúi.közf.!M476+'út üzemelt.'!M476+közvilágítás!M476+zöldterület!M476+'város-község'!M476+könyvtár!M476+közművelődés!M476+gyermekjólét!M476+családtámogatás!M476+családseg.!M476+civilszerv!M476</f>
        <v>24</v>
      </c>
      <c r="N476" s="77">
        <f>igazgatás!N476+adók!N476+temető!N476+rendezvények!N476+'téli közf.'!N476+hosszúi.közf.!N476+'út üzemelt.'!N476+közvilágítás!N476+zöldterület!N476+'város-község'!N476+könyvtár!N476+közművelődés!N476+gyermekjólét!N476+családtámogatás!N476+családseg.!N476+civilszerv!N476</f>
        <v>24</v>
      </c>
      <c r="O476" s="153">
        <f t="shared" si="23"/>
        <v>1</v>
      </c>
    </row>
    <row r="477" spans="1:15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77">
        <f>igazgatás!F477+adók!F477+temető!F477+rendezvények!F477+'téli közf.'!F477+hosszúi.közf.!F477+'út üzemelt.'!F477+közvilágítás!F477+zöldterület!F477+'város-község'!F477+könyvtár!F477+közművelődés!F477+gyermekjólét!F477+családtámogatás!F477+családseg.!F477</f>
        <v>0</v>
      </c>
      <c r="G477" s="77">
        <f>igazgatás!G477+adók!G477+temető!G477+rendezvények!G477+'téli közf.'!G477+hosszúi.közf.!G477+'út üzemelt.'!G477+közvilágítás!G477+zöldterület!G477+'város-község'!G477+könyvtár!G477+közművelődés!G477+gyermekjólét!G477+családtámogatás!G477+családseg.!G477</f>
        <v>0</v>
      </c>
      <c r="H477" s="77">
        <f>igazgatás!H477+adók!H477+temető!H477+rendezvények!H477+'téli közf.'!H477+hosszúi.közf.!H477+'út üzemelt.'!H477+közvilágítás!H477+zöldterület!H477+'város-község'!H477+könyvtár!H477+közművelődés!H477+gyermekjólét!H477+családtámogatás!H477+családseg.!H477</f>
        <v>0</v>
      </c>
      <c r="I477" s="77">
        <f>igazgatás!I477+adók!I477+temető!I477+rendezvények!I477+'téli közf.'!I477+hosszúi.közf.!I477+'út üzemelt.'!I477+közvilágítás!I477+zöldterület!I477+'város-község'!I477+könyvtár!I477+közművelődés!I477+gyermekjólét!I477+családtámogatás!I477+családseg.!I477</f>
        <v>0</v>
      </c>
      <c r="J477" s="153" t="str">
        <f t="shared" si="22"/>
        <v xml:space="preserve"> </v>
      </c>
      <c r="K477" s="77">
        <f>igazgatás!K477+adók!K477+temető!K477+rendezvények!K477+'téli közf.'!K477+hosszúi.közf.!K477+'út üzemelt.'!K477+közvilágítás!K477+zöldterület!K477+'város-község'!K477+könyvtár!K477+közművelődés!K477+gyermekjólét!K477+családtámogatás!K477+családseg.!K477+civilszerv!K477</f>
        <v>0</v>
      </c>
      <c r="L477" s="77">
        <f>igazgatás!L477+adók!L477+temető!L477+rendezvények!L477+'téli közf.'!L477+hosszúi.közf.!L477+'út üzemelt.'!L477+közvilágítás!L477+zöldterület!L477+'város-község'!L477+könyvtár!L477+közművelődés!L477+gyermekjólét!L477+családtámogatás!L477+családseg.!L477+civilszerv!L477</f>
        <v>0</v>
      </c>
      <c r="M477" s="77">
        <f>igazgatás!M477+adók!M477+temető!M477+rendezvények!M477+'téli közf.'!M477+hosszúi.közf.!M477+'út üzemelt.'!M477+közvilágítás!M477+zöldterület!M477+'város-község'!M477+könyvtár!M477+közművelődés!M477+gyermekjólét!M477+családtámogatás!M477+családseg.!M477+civilszerv!M477</f>
        <v>0</v>
      </c>
      <c r="N477" s="77">
        <f>igazgatás!N477+adók!N477+temető!N477+rendezvények!N477+'téli közf.'!N477+hosszúi.közf.!N477+'út üzemelt.'!N477+közvilágítás!N477+zöldterület!N477+'város-község'!N477+könyvtár!N477+közművelődés!N477+gyermekjólét!N477+családtámogatás!N477+családseg.!N477+civilszerv!N477</f>
        <v>0</v>
      </c>
      <c r="O477" s="153" t="str">
        <f t="shared" si="23"/>
        <v xml:space="preserve"> </v>
      </c>
    </row>
    <row r="478" spans="1:15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77">
        <f>igazgatás!F478+adók!F478+temető!F478+rendezvények!F478+'téli közf.'!F478+hosszúi.közf.!F478+'út üzemelt.'!F478+közvilágítás!F478+zöldterület!F478+'város-község'!F478+könyvtár!F478+közművelődés!F478+gyermekjólét!F478+családtámogatás!F478+családseg.!F478</f>
        <v>0</v>
      </c>
      <c r="G478" s="77">
        <f>igazgatás!G478+adók!G478+temető!G478+rendezvények!G478+'téli közf.'!G478+hosszúi.közf.!G478+'út üzemelt.'!G478+közvilágítás!G478+zöldterület!G478+'város-község'!G478+könyvtár!G478+közművelődés!G478+gyermekjólét!G478+családtámogatás!G478+családseg.!G478</f>
        <v>0</v>
      </c>
      <c r="H478" s="77">
        <f>igazgatás!H478+adók!H478+temető!H478+rendezvények!H478+'téli közf.'!H478+hosszúi.közf.!H478+'út üzemelt.'!H478+közvilágítás!H478+zöldterület!H478+'város-község'!H478+könyvtár!H478+közművelődés!H478+gyermekjólét!H478+családtámogatás!H478+családseg.!H478</f>
        <v>0</v>
      </c>
      <c r="I478" s="77">
        <f>igazgatás!I478+adók!I478+temető!I478+rendezvények!I478+'téli közf.'!I478+hosszúi.közf.!I478+'út üzemelt.'!I478+közvilágítás!I478+zöldterület!I478+'város-község'!I478+könyvtár!I478+közművelődés!I478+gyermekjólét!I478+családtámogatás!I478+családseg.!I478</f>
        <v>0</v>
      </c>
      <c r="J478" s="153" t="str">
        <f t="shared" si="22"/>
        <v xml:space="preserve"> </v>
      </c>
      <c r="K478" s="77">
        <f>igazgatás!K478+adók!K478+temető!K478+rendezvények!K478+'téli közf.'!K478+hosszúi.közf.!K478+'út üzemelt.'!K478+közvilágítás!K478+zöldterület!K478+'város-község'!K478+könyvtár!K478+közművelődés!K478+gyermekjólét!K478+családtámogatás!K478+családseg.!K478+civilszerv!K478</f>
        <v>0</v>
      </c>
      <c r="L478" s="77">
        <f>igazgatás!L478+adók!L478+temető!L478+rendezvények!L478+'téli közf.'!L478+hosszúi.közf.!L478+'út üzemelt.'!L478+közvilágítás!L478+zöldterület!L478+'város-község'!L478+könyvtár!L478+közművelődés!L478+gyermekjólét!L478+családtámogatás!L478+családseg.!L478+civilszerv!L478</f>
        <v>0</v>
      </c>
      <c r="M478" s="77">
        <f>igazgatás!M478+adók!M478+temető!M478+rendezvények!M478+'téli közf.'!M478+hosszúi.közf.!M478+'út üzemelt.'!M478+közvilágítás!M478+zöldterület!M478+'város-község'!M478+könyvtár!M478+közművelődés!M478+gyermekjólét!M478+családtámogatás!M478+családseg.!M478+civilszerv!M478</f>
        <v>0</v>
      </c>
      <c r="N478" s="77">
        <f>igazgatás!N478+adók!N478+temető!N478+rendezvények!N478+'téli közf.'!N478+hosszúi.közf.!N478+'út üzemelt.'!N478+közvilágítás!N478+zöldterület!N478+'város-község'!N478+könyvtár!N478+közművelődés!N478+gyermekjólét!N478+családtámogatás!N478+családseg.!N478+civilszerv!N478</f>
        <v>0</v>
      </c>
      <c r="O478" s="153" t="str">
        <f t="shared" si="23"/>
        <v xml:space="preserve"> </v>
      </c>
    </row>
    <row r="479" spans="1:15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77">
        <f>igazgatás!F479+adók!F479+temető!F479+rendezvények!F479+'téli közf.'!F479+hosszúi.közf.!F479+'út üzemelt.'!F479+közvilágítás!F479+zöldterület!F479+'város-község'!F479+könyvtár!F479+közművelődés!F479+gyermekjólét!F479+családtámogatás!F479+családseg.!F479</f>
        <v>0</v>
      </c>
      <c r="G479" s="77">
        <f>igazgatás!G479+adók!G479+temető!G479+rendezvények!G479+'téli közf.'!G479+hosszúi.közf.!G479+'út üzemelt.'!G479+közvilágítás!G479+zöldterület!G479+'város-község'!G479+könyvtár!G479+közművelődés!G479+gyermekjólét!G479+családtámogatás!G479+családseg.!G479</f>
        <v>0</v>
      </c>
      <c r="H479" s="77">
        <f>igazgatás!H479+adók!H479+temető!H479+rendezvények!H479+'téli közf.'!H479+hosszúi.közf.!H479+'út üzemelt.'!H479+közvilágítás!H479+zöldterület!H479+'város-község'!H479+könyvtár!H479+közművelődés!H479+gyermekjólét!H479+családtámogatás!H479+családseg.!H479</f>
        <v>0</v>
      </c>
      <c r="I479" s="77">
        <f>igazgatás!I479+adók!I479+temető!I479+rendezvények!I479+'téli közf.'!I479+hosszúi.közf.!I479+'út üzemelt.'!I479+közvilágítás!I479+zöldterület!I479+'város-község'!I479+könyvtár!I479+közművelődés!I479+gyermekjólét!I479+családtámogatás!I479+családseg.!I479</f>
        <v>0</v>
      </c>
      <c r="J479" s="153" t="str">
        <f t="shared" si="22"/>
        <v xml:space="preserve"> </v>
      </c>
      <c r="K479" s="77">
        <f>igazgatás!K479+adók!K479+temető!K479+rendezvények!K479+'téli közf.'!K479+hosszúi.közf.!K479+'út üzemelt.'!K479+közvilágítás!K479+zöldterület!K479+'város-község'!K479+könyvtár!K479+közművelődés!K479+gyermekjólét!K479+családtámogatás!K479+családseg.!K479+civilszerv!K479</f>
        <v>0</v>
      </c>
      <c r="L479" s="77">
        <f>igazgatás!L479+adók!L479+temető!L479+rendezvények!L479+'téli közf.'!L479+hosszúi.közf.!L479+'út üzemelt.'!L479+közvilágítás!L479+zöldterület!L479+'város-község'!L479+könyvtár!L479+közművelődés!L479+gyermekjólét!L479+családtámogatás!L479+családseg.!L479+civilszerv!L479</f>
        <v>0</v>
      </c>
      <c r="M479" s="77">
        <f>igazgatás!M479+adók!M479+temető!M479+rendezvények!M479+'téli közf.'!M479+hosszúi.közf.!M479+'út üzemelt.'!M479+közvilágítás!M479+zöldterület!M479+'város-község'!M479+könyvtár!M479+közművelődés!M479+gyermekjólét!M479+családtámogatás!M479+családseg.!M479+civilszerv!M479</f>
        <v>0</v>
      </c>
      <c r="N479" s="77">
        <f>igazgatás!N479+adók!N479+temető!N479+rendezvények!N479+'téli közf.'!N479+hosszúi.közf.!N479+'út üzemelt.'!N479+közvilágítás!N479+zöldterület!N479+'város-község'!N479+könyvtár!N479+közművelődés!N479+gyermekjólét!N479+családtámogatás!N479+családseg.!N479+civilszerv!N479</f>
        <v>0</v>
      </c>
      <c r="O479" s="153" t="str">
        <f t="shared" si="23"/>
        <v xml:space="preserve"> </v>
      </c>
    </row>
    <row r="480" spans="1:15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77">
        <f>igazgatás!F480+adók!F480+temető!F480+rendezvények!F480+'téli közf.'!F480+hosszúi.közf.!F480+'út üzemelt.'!F480+közvilágítás!F480+zöldterület!F480+'város-község'!F480+könyvtár!F480+közművelődés!F480+gyermekjólét!F480+családtámogatás!F480+családseg.!F480</f>
        <v>2387</v>
      </c>
      <c r="G480" s="77">
        <f>igazgatás!G480+adók!G480+temető!G480+rendezvények!G480+'téli közf.'!G480+hosszúi.közf.!G480+'út üzemelt.'!G480+közvilágítás!G480+zöldterület!G480+'város-község'!G480+könyvtár!G480+közművelődés!G480+gyermekjólét!G480+családtámogatás!G480+családseg.!G480</f>
        <v>-2387</v>
      </c>
      <c r="H480" s="77">
        <f>igazgatás!H480+adók!H480+temető!H480+rendezvények!H480+'téli közf.'!H480+hosszúi.közf.!H480+'út üzemelt.'!H480+közvilágítás!H480+zöldterület!H480+'város-község'!H480+könyvtár!H480+közművelődés!H480+gyermekjólét!H480+családtámogatás!H480+családseg.!H480</f>
        <v>0</v>
      </c>
      <c r="I480" s="77">
        <f>igazgatás!I480+adók!I480+temető!I480+rendezvények!I480+'téli közf.'!I480+hosszúi.közf.!I480+'út üzemelt.'!I480+közvilágítás!I480+zöldterület!I480+'város-község'!I480+könyvtár!I480+közművelődés!I480+gyermekjólét!I480+családtámogatás!I480+családseg.!I480</f>
        <v>0</v>
      </c>
      <c r="J480" s="153" t="str">
        <f t="shared" si="22"/>
        <v xml:space="preserve"> </v>
      </c>
      <c r="K480" s="77">
        <f>igazgatás!K480+adók!K480+temető!K480+rendezvények!K480+'téli közf.'!K480+hosszúi.közf.!K480+'út üzemelt.'!K480+közvilágítás!K480+zöldterület!K480+'város-község'!K480+könyvtár!K480+közművelődés!K480+gyermekjólét!K480+családtámogatás!K480+családseg.!K480+civilszerv!K480</f>
        <v>9587</v>
      </c>
      <c r="L480" s="77">
        <f>igazgatás!L480+adók!L480+temető!L480+rendezvények!L480+'téli közf.'!L480+hosszúi.közf.!L480+'út üzemelt.'!L480+közvilágítás!L480+zöldterület!L480+'város-község'!L480+könyvtár!L480+közművelődés!L480+gyermekjólét!L480+családtámogatás!L480+családseg.!L480+civilszerv!L480</f>
        <v>-945</v>
      </c>
      <c r="M480" s="77">
        <f>igazgatás!M480+adók!M480+temető!M480+rendezvények!M480+'téli közf.'!M480+hosszúi.közf.!M480+'út üzemelt.'!M480+közvilágítás!M480+zöldterület!M480+'város-község'!M480+könyvtár!M480+közművelődés!M480+gyermekjólét!M480+családtámogatás!M480+családseg.!M480+civilszerv!M480</f>
        <v>8642</v>
      </c>
      <c r="N480" s="77">
        <f>igazgatás!N480+adók!N480+temető!N480+rendezvények!N480+'téli közf.'!N480+hosszúi.közf.!N480+'út üzemelt.'!N480+közvilágítás!N480+zöldterület!N480+'város-község'!N480+könyvtár!N480+közművelődés!N480+gyermekjólét!N480+családtámogatás!N480+családseg.!N480+civilszerv!N480</f>
        <v>0</v>
      </c>
      <c r="O480" s="153">
        <f t="shared" si="23"/>
        <v>0</v>
      </c>
    </row>
    <row r="481" spans="1:15" s="91" customFormat="1" ht="25.5" x14ac:dyDescent="0.25">
      <c r="A481" s="207" t="s">
        <v>404</v>
      </c>
      <c r="B481" s="207"/>
      <c r="C481" s="7" t="s">
        <v>730</v>
      </c>
      <c r="D481" s="20" t="s">
        <v>731</v>
      </c>
      <c r="E481" s="34"/>
      <c r="F481" s="78">
        <f>igazgatás!F481+adók!F481+temető!F481+rendezvények!F481+'téli közf.'!F481+hosszúi.közf.!F481+'út üzemelt.'!F481+közvilágítás!F481+zöldterület!F481+'város-község'!F481+könyvtár!F481+közművelődés!F481+gyermekjólét!F481+családtámogatás!F481+családseg.!F481+civilszerv!F481</f>
        <v>9600</v>
      </c>
      <c r="G481" s="78">
        <f>igazgatás!G481+adók!G481+temető!G481+rendezvények!G481+'téli közf.'!G481+hosszúi.közf.!G481+'út üzemelt.'!G481+közvilágítás!G481+zöldterület!G481+'város-község'!G481+könyvtár!G481+közművelődés!G481+gyermekjólét!G481+családtámogatás!G481+családseg.!G481+civilszerv!G481</f>
        <v>-2320</v>
      </c>
      <c r="H481" s="78">
        <f>igazgatás!H481+adók!H481+temető!H481+rendezvények!H481+'téli közf.'!H481+hosszúi.közf.!H481+'út üzemelt.'!H481+közvilágítás!H481+zöldterület!H481+'város-község'!H481+könyvtár!H481+közművelődés!H481+gyermekjólét!H481+családtámogatás!H481+családseg.!H481</f>
        <v>6980</v>
      </c>
      <c r="I481" s="78">
        <f>igazgatás!I481+adók!I481+temető!I481+rendezvények!I481+'téli közf.'!I481+hosszúi.közf.!I481+'út üzemelt.'!I481+közvilágítás!I481+zöldterület!I481+'város-község'!I481+könyvtár!I481+közművelődés!I481+gyermekjólét!I481+családtámogatás!I481+családseg.!I481</f>
        <v>6947</v>
      </c>
      <c r="J481" s="170">
        <f t="shared" si="22"/>
        <v>0.99527220630372493</v>
      </c>
      <c r="K481" s="78">
        <f>igazgatás!K481+adók!K481+temető!K481+rendezvények!K481+'téli közf.'!K481+hosszúi.közf.!K481+'út üzemelt.'!K481+közvilágítás!K481+zöldterület!K481+'város-község'!K481+könyvtár!K481+közművelődés!K481+gyermekjólét!K481+családtámogatás!K481+családseg.!K481+civilszerv!K481</f>
        <v>10791</v>
      </c>
      <c r="L481" s="78">
        <f>igazgatás!L481+adók!L481+temető!L481+rendezvények!L481+'téli közf.'!L481+hosszúi.közf.!L481+'út üzemelt.'!L481+közvilágítás!L481+zöldterület!L481+'város-község'!L481+könyvtár!L481+közművelődés!L481+gyermekjólét!L481+családtámogatás!L481+családseg.!L481+civilszerv!L481</f>
        <v>-945</v>
      </c>
      <c r="M481" s="78">
        <f>igazgatás!M481+adók!M481+temető!M481+rendezvények!M481+'téli közf.'!M481+hosszúi.közf.!M481+'út üzemelt.'!M481+közvilágítás!M481+zöldterület!M481+'város-község'!M481+könyvtár!M481+közművelődés!M481+gyermekjólét!M481+családtámogatás!M481+családseg.!M481+civilszerv!M481</f>
        <v>9846</v>
      </c>
      <c r="N481" s="78">
        <f>igazgatás!N481+adók!N481+temető!N481+rendezvények!N481+'téli közf.'!N481+hosszúi.közf.!N481+'út üzemelt.'!N481+közvilágítás!N481+zöldterület!N481+'város-község'!N481+könyvtár!N481+közművelődés!N481+gyermekjólét!N481+családtámogatás!N481+családseg.!N481+civilszerv!N481</f>
        <v>472</v>
      </c>
      <c r="O481" s="170">
        <f t="shared" si="23"/>
        <v>4.7938249035141177E-2</v>
      </c>
    </row>
    <row r="482" spans="1:15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77">
        <f>igazgatás!F482+adók!F482+temető!F482+rendezvények!F482+'téli közf.'!F482+hosszúi.közf.!F482+'út üzemelt.'!F482+közvilágítás!F482+zöldterület!F482+'város-község'!F482+könyvtár!F482+közművelődés!F482+gyermekjólét!F482+családtámogatás!F482+családseg.!F482</f>
        <v>2350</v>
      </c>
      <c r="G482" s="77">
        <f>igazgatás!G482+adók!G482+temető!G482+rendezvények!G482+'téli közf.'!G482+hosszúi.közf.!G482+'út üzemelt.'!G482+közvilágítás!G482+zöldterület!G482+'város-község'!G482+könyvtár!G482+közművelődés!G482+gyermekjólét!G482+családtámogatás!G482+családseg.!G482</f>
        <v>189</v>
      </c>
      <c r="H482" s="77">
        <f>igazgatás!H482+adók!H482+temető!H482+rendezvények!H482+'téli közf.'!H482+hosszúi.közf.!H482+'út üzemelt.'!H482+közvilágítás!H482+zöldterület!H482+'város-község'!H482+könyvtár!H482+közművelődés!H482+gyermekjólét!H482+családtámogatás!H482+családseg.!H482</f>
        <v>2539</v>
      </c>
      <c r="I482" s="77">
        <f>igazgatás!I482+adók!I482+temető!I482+rendezvények!I482+'téli közf.'!I482+hosszúi.közf.!I482+'út üzemelt.'!I482+közvilágítás!I482+zöldterület!I482+'város-község'!I482+könyvtár!I482+közművelődés!I482+gyermekjólét!I482+családtámogatás!I482+családseg.!I482</f>
        <v>2539</v>
      </c>
      <c r="J482" s="153">
        <f t="shared" si="22"/>
        <v>1</v>
      </c>
      <c r="K482" s="77">
        <f>igazgatás!K482+adók!K482+temető!K482+rendezvények!K482+'téli közf.'!K482+hosszúi.közf.!K482+'út üzemelt.'!K482+közvilágítás!K482+zöldterület!K482+'város-község'!K482+könyvtár!K482+közművelődés!K482+gyermekjólét!K482+családtámogatás!K482+családseg.!K482+civilszerv!K482</f>
        <v>0</v>
      </c>
      <c r="L482" s="77">
        <f>igazgatás!L482+adók!L482+temető!L482+rendezvények!L482+'téli közf.'!L482+hosszúi.közf.!L482+'út üzemelt.'!L482+közvilágítás!L482+zöldterület!L482+'város-község'!L482+könyvtár!L482+közművelődés!L482+gyermekjólét!L482+családtámogatás!L482+családseg.!L482+civilszerv!L482</f>
        <v>0</v>
      </c>
      <c r="M482" s="77">
        <f>igazgatás!M482+adók!M482+temető!M482+rendezvények!M482+'téli közf.'!M482+hosszúi.közf.!M482+'út üzemelt.'!M482+közvilágítás!M482+zöldterület!M482+'város-község'!M482+könyvtár!M482+közművelődés!M482+gyermekjólét!M482+családtámogatás!M482+családseg.!M482+civilszerv!M482</f>
        <v>0</v>
      </c>
      <c r="N482" s="77">
        <f>igazgatás!N482+adók!N482+temető!N482+rendezvények!N482+'téli közf.'!N482+hosszúi.közf.!N482+'út üzemelt.'!N482+közvilágítás!N482+zöldterület!N482+'város-község'!N482+könyvtár!N482+közművelődés!N482+gyermekjólét!N482+családtámogatás!N482+családseg.!N482+civilszerv!N482</f>
        <v>0</v>
      </c>
      <c r="O482" s="153" t="str">
        <f t="shared" si="23"/>
        <v xml:space="preserve"> </v>
      </c>
    </row>
    <row r="483" spans="1:15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77">
        <f>igazgatás!F483+adók!F483+temető!F483+rendezvények!F483+'téli közf.'!F483+hosszúi.közf.!F483+'út üzemelt.'!F483+közvilágítás!F483+zöldterület!F483+'város-község'!F483+könyvtár!F483+közművelődés!F483+gyermekjólét!F483+családtámogatás!F483+családseg.!F483</f>
        <v>500</v>
      </c>
      <c r="G483" s="77">
        <f>igazgatás!G483+adók!G483+temető!G483+rendezvények!G483+'téli közf.'!G483+hosszúi.közf.!G483+'út üzemelt.'!G483+közvilágítás!G483+zöldterület!G483+'város-község'!G483+könyvtár!G483+közművelődés!G483+gyermekjólét!G483+családtámogatás!G483+családseg.!G483</f>
        <v>4382</v>
      </c>
      <c r="H483" s="77">
        <f>igazgatás!H483+adók!H483+temető!H483+rendezvények!H483+'téli közf.'!H483+hosszúi.közf.!H483+'út üzemelt.'!H483+közvilágítás!H483+zöldterület!H483+'város-község'!H483+könyvtár!H483+közművelődés!H483+gyermekjólét!H483+családtámogatás!H483+családseg.!H483</f>
        <v>4882</v>
      </c>
      <c r="I483" s="77">
        <f>igazgatás!I483+adók!I483+temető!I483+rendezvények!I483+'téli közf.'!I483+hosszúi.közf.!I483+'út üzemelt.'!I483+közvilágítás!I483+zöldterület!I483+'város-község'!I483+könyvtár!I483+közművelődés!I483+gyermekjólét!I483+családtámogatás!I483+családseg.!I483</f>
        <v>4882</v>
      </c>
      <c r="J483" s="153">
        <f t="shared" si="22"/>
        <v>1</v>
      </c>
      <c r="K483" s="77">
        <f>igazgatás!K483+adók!K483+temető!K483+rendezvények!K483+'téli közf.'!K483+hosszúi.közf.!K483+'út üzemelt.'!K483+közvilágítás!K483+zöldterület!K483+'város-község'!K483+könyvtár!K483+közművelődés!K483+gyermekjólét!K483+családtámogatás!K483+családseg.!K483+civilszerv!K483</f>
        <v>2575</v>
      </c>
      <c r="L483" s="77">
        <f>igazgatás!L483+adók!L483+temető!L483+rendezvények!L483+'téli közf.'!L483+hosszúi.közf.!L483+'út üzemelt.'!L483+közvilágítás!L483+zöldterület!L483+'város-község'!L483+könyvtár!L483+közművelődés!L483+gyermekjólét!L483+családtámogatás!L483+családseg.!L483+civilszerv!L483</f>
        <v>0</v>
      </c>
      <c r="M483" s="77">
        <f>igazgatás!M483+adók!M483+temető!M483+rendezvények!M483+'téli közf.'!M483+hosszúi.közf.!M483+'út üzemelt.'!M483+közvilágítás!M483+zöldterület!M483+'város-község'!M483+könyvtár!M483+közművelődés!M483+gyermekjólét!M483+családtámogatás!M483+családseg.!M483+civilszerv!M483</f>
        <v>2575</v>
      </c>
      <c r="N483" s="77">
        <f>igazgatás!N483+adók!N483+temető!N483+rendezvények!N483+'téli közf.'!N483+hosszúi.közf.!N483+'út üzemelt.'!N483+közvilágítás!N483+zöldterület!N483+'város-község'!N483+könyvtár!N483+közművelődés!N483+gyermekjólét!N483+családtámogatás!N483+családseg.!N483+civilszerv!N483</f>
        <v>1000</v>
      </c>
      <c r="O483" s="153">
        <f t="shared" si="23"/>
        <v>0.38834951456310679</v>
      </c>
    </row>
    <row r="484" spans="1:15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77">
        <f>igazgatás!F484+adók!F484+temető!F484+rendezvények!F484+'téli közf.'!F484+hosszúi.közf.!F484+'út üzemelt.'!F484+közvilágítás!F484+zöldterület!F484+'város-község'!F484+könyvtár!F484+közművelődés!F484+gyermekjólét!F484+családtámogatás!F484+családseg.!F484</f>
        <v>0</v>
      </c>
      <c r="G484" s="77">
        <f>igazgatás!G484+adók!G484+temető!G484+rendezvények!G484+'téli közf.'!G484+hosszúi.közf.!G484+'út üzemelt.'!G484+közvilágítás!G484+zöldterület!G484+'város-község'!G484+könyvtár!G484+közművelődés!G484+gyermekjólét!G484+családtámogatás!G484+családseg.!G484</f>
        <v>0</v>
      </c>
      <c r="H484" s="77">
        <f>igazgatás!H484+adók!H484+temető!H484+rendezvények!H484+'téli közf.'!H484+hosszúi.közf.!H484+'út üzemelt.'!H484+közvilágítás!H484+zöldterület!H484+'város-község'!H484+könyvtár!H484+közművelődés!H484+gyermekjólét!H484+családtámogatás!H484+családseg.!H484</f>
        <v>0</v>
      </c>
      <c r="I484" s="77">
        <f>igazgatás!I484+adók!I484+temető!I484+rendezvények!I484+'téli közf.'!I484+hosszúi.közf.!I484+'út üzemelt.'!I484+közvilágítás!I484+zöldterület!I484+'város-község'!I484+könyvtár!I484+közművelődés!I484+gyermekjólét!I484+családtámogatás!I484+családseg.!I484</f>
        <v>0</v>
      </c>
      <c r="J484" s="153" t="str">
        <f t="shared" si="22"/>
        <v xml:space="preserve"> </v>
      </c>
      <c r="K484" s="77">
        <f>igazgatás!K484+adók!K484+temető!K484+rendezvények!K484+'téli közf.'!K484+hosszúi.közf.!K484+'út üzemelt.'!K484+közvilágítás!K484+zöldterület!K484+'város-község'!K484+könyvtár!K484+közművelődés!K484+gyermekjólét!K484+családtámogatás!K484+családseg.!K484+civilszerv!K484</f>
        <v>0</v>
      </c>
      <c r="L484" s="77">
        <f>igazgatás!L484+adók!L484+temető!L484+rendezvények!L484+'téli közf.'!L484+hosszúi.közf.!L484+'út üzemelt.'!L484+közvilágítás!L484+zöldterület!L484+'város-község'!L484+könyvtár!L484+közművelődés!L484+gyermekjólét!L484+családtámogatás!L484+családseg.!L484+civilszerv!L484</f>
        <v>0</v>
      </c>
      <c r="M484" s="77">
        <f>igazgatás!M484+adók!M484+temető!M484+rendezvények!M484+'téli közf.'!M484+hosszúi.közf.!M484+'út üzemelt.'!M484+közvilágítás!M484+zöldterület!M484+'város-község'!M484+könyvtár!M484+közművelődés!M484+gyermekjólét!M484+családtámogatás!M484+családseg.!M484+civilszerv!M484</f>
        <v>0</v>
      </c>
      <c r="N484" s="77">
        <f>igazgatás!N484+adók!N484+temető!N484+rendezvények!N484+'téli közf.'!N484+hosszúi.közf.!N484+'út üzemelt.'!N484+közvilágítás!N484+zöldterület!N484+'város-község'!N484+könyvtár!N484+közművelődés!N484+gyermekjólét!N484+családtámogatás!N484+családseg.!N484+civilszerv!N484</f>
        <v>0</v>
      </c>
      <c r="O484" s="153" t="str">
        <f t="shared" si="23"/>
        <v xml:space="preserve"> </v>
      </c>
    </row>
    <row r="485" spans="1:15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77">
        <f>igazgatás!F485+adók!F485+temető!F485+rendezvények!F485+'téli közf.'!F485+hosszúi.közf.!F485+'út üzemelt.'!F485+közvilágítás!F485+zöldterület!F485+'város-község'!F485+könyvtár!F485+közművelődés!F485+gyermekjólét!F485+családtámogatás!F485+családseg.!F485</f>
        <v>0</v>
      </c>
      <c r="G485" s="77">
        <f>igazgatás!G485+adók!G485+temető!G485+rendezvények!G485+'téli közf.'!G485+hosszúi.közf.!G485+'út üzemelt.'!G485+közvilágítás!G485+zöldterület!G485+'város-község'!G485+könyvtár!G485+közművelődés!G485+gyermekjólét!G485+családtámogatás!G485+családseg.!G485</f>
        <v>110</v>
      </c>
      <c r="H485" s="77">
        <f>igazgatás!H485+adók!H485+temető!H485+rendezvények!H485+'téli közf.'!H485+hosszúi.közf.!H485+'út üzemelt.'!H485+közvilágítás!H485+zöldterület!H485+'város-község'!H485+könyvtár!H485+közművelődés!H485+gyermekjólét!H485+családtámogatás!H485+családseg.!H485</f>
        <v>110</v>
      </c>
      <c r="I485" s="77">
        <f>igazgatás!I485+adók!I485+temető!I485+rendezvények!I485+'téli közf.'!I485+hosszúi.közf.!I485+'út üzemelt.'!I485+közvilágítás!I485+zöldterület!I485+'város-község'!I485+könyvtár!I485+közművelődés!I485+gyermekjólét!I485+családtámogatás!I485+családseg.!I485</f>
        <v>110</v>
      </c>
      <c r="J485" s="153">
        <f t="shared" si="22"/>
        <v>1</v>
      </c>
      <c r="K485" s="77">
        <f>igazgatás!K485+adók!K485+temető!K485+rendezvények!K485+'téli közf.'!K485+hosszúi.közf.!K485+'út üzemelt.'!K485+közvilágítás!K485+zöldterület!K485+'város-község'!K485+könyvtár!K485+közművelődés!K485+gyermekjólét!K485+családtámogatás!K485+családseg.!K485+civilszerv!K485</f>
        <v>0</v>
      </c>
      <c r="L485" s="77">
        <f>igazgatás!L485+adók!L485+temető!L485+rendezvények!L485+'téli közf.'!L485+hosszúi.közf.!L485+'út üzemelt.'!L485+közvilágítás!L485+zöldterület!L485+'város-község'!L485+könyvtár!L485+közművelődés!L485+gyermekjólét!L485+családtámogatás!L485+családseg.!L485+civilszerv!L485</f>
        <v>0</v>
      </c>
      <c r="M485" s="77">
        <f>igazgatás!M485+adók!M485+temető!M485+rendezvények!M485+'téli közf.'!M485+hosszúi.közf.!M485+'út üzemelt.'!M485+közvilágítás!M485+zöldterület!M485+'város-község'!M485+könyvtár!M485+közművelődés!M485+gyermekjólét!M485+családtámogatás!M485+családseg.!M485+civilszerv!M485</f>
        <v>0</v>
      </c>
      <c r="N485" s="77">
        <f>igazgatás!N485+adók!N485+temető!N485+rendezvények!N485+'téli közf.'!N485+hosszúi.közf.!N485+'út üzemelt.'!N485+közvilágítás!N485+zöldterület!N485+'város-község'!N485+könyvtár!N485+közművelődés!N485+gyermekjólét!N485+családtámogatás!N485+családseg.!N485+civilszerv!N485</f>
        <v>0</v>
      </c>
      <c r="O485" s="153" t="str">
        <f t="shared" si="23"/>
        <v xml:space="preserve"> </v>
      </c>
    </row>
    <row r="486" spans="1:15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77">
        <f>igazgatás!F486+adók!F486+temető!F486+rendezvények!F486+'téli közf.'!F486+hosszúi.közf.!F486+'út üzemelt.'!F486+közvilágítás!F486+zöldterület!F486+'város-község'!F486+könyvtár!F486+közművelődés!F486+gyermekjólét!F486+családtámogatás!F486+családseg.!F486</f>
        <v>0</v>
      </c>
      <c r="G486" s="77">
        <f>igazgatás!G486+adók!G486+temető!G486+rendezvények!G486+'téli közf.'!G486+hosszúi.közf.!G486+'út üzemelt.'!G486+közvilágítás!G486+zöldterület!G486+'város-község'!G486+könyvtár!G486+közművelődés!G486+gyermekjólét!G486+családtámogatás!G486+családseg.!G486</f>
        <v>182</v>
      </c>
      <c r="H486" s="77">
        <f>igazgatás!H486+adók!H486+temető!H486+rendezvények!H486+'téli közf.'!H486+hosszúi.közf.!H486+'út üzemelt.'!H486+közvilágítás!H486+zöldterület!H486+'város-község'!H486+könyvtár!H486+közművelődés!H486+gyermekjólét!H486+családtámogatás!H486+családseg.!H486</f>
        <v>182</v>
      </c>
      <c r="I486" s="77">
        <f>igazgatás!I486+adók!I486+temető!I486+rendezvények!I486+'téli közf.'!I486+hosszúi.közf.!I486+'út üzemelt.'!I486+közvilágítás!I486+zöldterület!I486+'város-község'!I486+könyvtár!I486+közművelődés!I486+gyermekjólét!I486+családtámogatás!I486+családseg.!I486</f>
        <v>182</v>
      </c>
      <c r="J486" s="153">
        <f t="shared" si="22"/>
        <v>1</v>
      </c>
      <c r="K486" s="77">
        <f>igazgatás!K486+adók!K486+temető!K486+rendezvények!K486+'téli közf.'!K486+hosszúi.közf.!K486+'út üzemelt.'!K486+közvilágítás!K486+zöldterület!K486+'város-község'!K486+könyvtár!K486+közművelődés!K486+gyermekjólét!K486+családtámogatás!K486+családseg.!K486+civilszerv!K486</f>
        <v>178</v>
      </c>
      <c r="L486" s="77">
        <f>igazgatás!L486+adók!L486+temető!L486+rendezvények!L486+'téli közf.'!L486+hosszúi.közf.!L486+'út üzemelt.'!L486+közvilágítás!L486+zöldterület!L486+'város-község'!L486+könyvtár!L486+közművelődés!L486+gyermekjólét!L486+családtámogatás!L486+családseg.!L486+civilszerv!L486</f>
        <v>1097</v>
      </c>
      <c r="M486" s="77">
        <f>igazgatás!M486+adók!M486+temető!M486+rendezvények!M486+'téli közf.'!M486+hosszúi.közf.!M486+'út üzemelt.'!M486+közvilágítás!M486+zöldterület!M486+'város-község'!M486+könyvtár!M486+közművelődés!M486+gyermekjólét!M486+családtámogatás!M486+családseg.!M486+civilszerv!M486</f>
        <v>1275</v>
      </c>
      <c r="N486" s="77">
        <f>igazgatás!N486+adók!N486+temető!N486+rendezvények!N486+'téli közf.'!N486+hosszúi.közf.!N486+'út üzemelt.'!N486+közvilágítás!N486+zöldterület!N486+'város-község'!N486+könyvtár!N486+közművelődés!N486+gyermekjólét!N486+családtámogatás!N486+családseg.!N486+civilszerv!N486</f>
        <v>1275</v>
      </c>
      <c r="O486" s="153">
        <f t="shared" si="23"/>
        <v>1</v>
      </c>
    </row>
    <row r="487" spans="1:15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77">
        <f>igazgatás!F487+adók!F487+temető!F487+rendezvények!F487+'téli közf.'!F487+hosszúi.közf.!F487+'út üzemelt.'!F487+közvilágítás!F487+zöldterület!F487+'város-község'!F487+könyvtár!F487+közművelődés!F487+gyermekjólét!F487+családtámogatás!F487+családseg.!F487</f>
        <v>0</v>
      </c>
      <c r="G487" s="77">
        <f>igazgatás!G487+adók!G487+temető!G487+rendezvények!G487+'téli közf.'!G487+hosszúi.közf.!G487+'út üzemelt.'!G487+közvilágítás!G487+zöldterület!G487+'város-község'!G487+könyvtár!G487+közművelődés!G487+gyermekjólét!G487+családtámogatás!G487+családseg.!G487</f>
        <v>0</v>
      </c>
      <c r="H487" s="77">
        <f>igazgatás!H487+adók!H487+temető!H487+rendezvények!H487+'téli közf.'!H487+hosszúi.közf.!H487+'út üzemelt.'!H487+közvilágítás!H487+zöldterület!H487+'város-község'!H487+könyvtár!H487+közművelődés!H487+gyermekjólét!H487+családtámogatás!H487+családseg.!H487</f>
        <v>0</v>
      </c>
      <c r="I487" s="77">
        <f>igazgatás!I487+adók!I487+temető!I487+rendezvények!I487+'téli közf.'!I487+hosszúi.közf.!I487+'út üzemelt.'!I487+közvilágítás!I487+zöldterület!I487+'város-község'!I487+könyvtár!I487+közművelődés!I487+gyermekjólét!I487+családtámogatás!I487+családseg.!I487</f>
        <v>0</v>
      </c>
      <c r="J487" s="153" t="str">
        <f t="shared" si="22"/>
        <v xml:space="preserve"> </v>
      </c>
      <c r="K487" s="77">
        <f>igazgatás!K487+adók!K487+temető!K487+rendezvények!K487+'téli közf.'!K487+hosszúi.közf.!K487+'út üzemelt.'!K487+közvilágítás!K487+zöldterület!K487+'város-község'!K487+könyvtár!K487+közművelődés!K487+gyermekjólét!K487+családtámogatás!K487+családseg.!K487+civilszerv!K487</f>
        <v>0</v>
      </c>
      <c r="L487" s="77">
        <f>igazgatás!L487+adók!L487+temető!L487+rendezvények!L487+'téli közf.'!L487+hosszúi.közf.!L487+'út üzemelt.'!L487+közvilágítás!L487+zöldterület!L487+'város-község'!L487+könyvtár!L487+közművelődés!L487+gyermekjólét!L487+családtámogatás!L487+családseg.!L487+civilszerv!L487</f>
        <v>0</v>
      </c>
      <c r="M487" s="77">
        <f>igazgatás!M487+adók!M487+temető!M487+rendezvények!M487+'téli közf.'!M487+hosszúi.közf.!M487+'út üzemelt.'!M487+közvilágítás!M487+zöldterület!M487+'város-község'!M487+könyvtár!M487+közművelődés!M487+gyermekjólét!M487+családtámogatás!M487+családseg.!M487+civilszerv!M487</f>
        <v>0</v>
      </c>
      <c r="N487" s="77">
        <f>igazgatás!N487+adók!N487+temető!N487+rendezvények!N487+'téli közf.'!N487+hosszúi.közf.!N487+'út üzemelt.'!N487+közvilágítás!N487+zöldterület!N487+'város-község'!N487+könyvtár!N487+közművelődés!N487+gyermekjólét!N487+családtámogatás!N487+családseg.!N487+civilszerv!N487</f>
        <v>0</v>
      </c>
      <c r="O487" s="153" t="str">
        <f t="shared" si="23"/>
        <v xml:space="preserve"> </v>
      </c>
    </row>
    <row r="488" spans="1:15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77">
        <f>igazgatás!F488+adók!F488+temető!F488+rendezvények!F488+'téli közf.'!F488+hosszúi.közf.!F488+'út üzemelt.'!F488+közvilágítás!F488+zöldterület!F488+'város-község'!F488+könyvtár!F488+közművelődés!F488+gyermekjólét!F488+családtámogatás!F488+családseg.!F488</f>
        <v>0</v>
      </c>
      <c r="G488" s="77">
        <f>igazgatás!G488+adók!G488+temető!G488+rendezvények!G488+'téli közf.'!G488+hosszúi.közf.!G488+'út üzemelt.'!G488+közvilágítás!G488+zöldterület!G488+'város-község'!G488+könyvtár!G488+közművelődés!G488+gyermekjólét!G488+családtámogatás!G488+családseg.!G488</f>
        <v>0</v>
      </c>
      <c r="H488" s="77">
        <f>igazgatás!H488+adók!H488+temető!H488+rendezvények!H488+'téli közf.'!H488+hosszúi.közf.!H488+'út üzemelt.'!H488+közvilágítás!H488+zöldterület!H488+'város-község'!H488+könyvtár!H488+közművelődés!H488+gyermekjólét!H488+családtámogatás!H488+családseg.!H488</f>
        <v>0</v>
      </c>
      <c r="I488" s="77">
        <f>igazgatás!I488+adók!I488+temető!I488+rendezvények!I488+'téli közf.'!I488+hosszúi.közf.!I488+'út üzemelt.'!I488+közvilágítás!I488+zöldterület!I488+'város-község'!I488+könyvtár!I488+közművelődés!I488+gyermekjólét!I488+családtámogatás!I488+családseg.!I488</f>
        <v>0</v>
      </c>
      <c r="J488" s="153" t="str">
        <f t="shared" si="22"/>
        <v xml:space="preserve"> </v>
      </c>
      <c r="K488" s="77">
        <f>igazgatás!K488+adók!K488+temető!K488+rendezvények!K488+'téli közf.'!K488+hosszúi.közf.!K488+'út üzemelt.'!K488+közvilágítás!K488+zöldterület!K488+'város-község'!K488+könyvtár!K488+közművelődés!K488+gyermekjólét!K488+családtámogatás!K488+családseg.!K488+civilszerv!K488</f>
        <v>0</v>
      </c>
      <c r="L488" s="77">
        <f>igazgatás!L488+adók!L488+temető!L488+rendezvények!L488+'téli közf.'!L488+hosszúi.közf.!L488+'út üzemelt.'!L488+közvilágítás!L488+zöldterület!L488+'város-község'!L488+könyvtár!L488+közművelődés!L488+gyermekjólét!L488+családtámogatás!L488+családseg.!L488+civilszerv!L488</f>
        <v>0</v>
      </c>
      <c r="M488" s="77">
        <f>igazgatás!M488+adók!M488+temető!M488+rendezvények!M488+'téli közf.'!M488+hosszúi.közf.!M488+'út üzemelt.'!M488+közvilágítás!M488+zöldterület!M488+'város-község'!M488+könyvtár!M488+közművelődés!M488+gyermekjólét!M488+családtámogatás!M488+családseg.!M488+civilszerv!M488</f>
        <v>0</v>
      </c>
      <c r="N488" s="77">
        <f>igazgatás!N488+adók!N488+temető!N488+rendezvények!N488+'téli közf.'!N488+hosszúi.közf.!N488+'út üzemelt.'!N488+közvilágítás!N488+zöldterület!N488+'város-község'!N488+könyvtár!N488+közművelődés!N488+gyermekjólét!N488+családtámogatás!N488+családseg.!N488+civilszerv!N488</f>
        <v>0</v>
      </c>
      <c r="O488" s="153" t="str">
        <f t="shared" si="23"/>
        <v xml:space="preserve"> </v>
      </c>
    </row>
    <row r="489" spans="1:15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77">
        <f>igazgatás!F489+adók!F489+temető!F489+rendezvények!F489+'téli közf.'!F489+hosszúi.közf.!F489+'út üzemelt.'!F489+közvilágítás!F489+zöldterület!F489+'város-község'!F489+könyvtár!F489+közművelődés!F489+gyermekjólét!F489+családtámogatás!F489+családseg.!F489</f>
        <v>189</v>
      </c>
      <c r="G489" s="77">
        <f>igazgatás!G489+adók!G489+temető!G489+rendezvények!G489+'téli közf.'!G489+hosszúi.közf.!G489+'út üzemelt.'!G489+közvilágítás!G489+zöldterület!G489+'város-község'!G489+könyvtár!G489+közművelődés!G489+gyermekjólét!G489+családtámogatás!G489+családseg.!G489</f>
        <v>1073</v>
      </c>
      <c r="H489" s="77">
        <f>igazgatás!H489+adók!H489+temető!H489+rendezvények!H489+'téli közf.'!H489+hosszúi.közf.!H489+'út üzemelt.'!H489+közvilágítás!H489+zöldterület!H489+'város-község'!H489+könyvtár!H489+közművelődés!H489+gyermekjólét!H489+családtámogatás!H489+családseg.!H489</f>
        <v>1262</v>
      </c>
      <c r="I489" s="77">
        <f>igazgatás!I489+adók!I489+temető!I489+rendezvények!I489+'téli közf.'!I489+hosszúi.közf.!I489+'út üzemelt.'!I489+közvilágítás!I489+zöldterület!I489+'város-község'!I489+könyvtár!I489+közművelődés!I489+gyermekjólét!I489+családtámogatás!I489+családseg.!I489</f>
        <v>1262</v>
      </c>
      <c r="J489" s="153">
        <f t="shared" si="22"/>
        <v>1</v>
      </c>
      <c r="K489" s="77">
        <f>igazgatás!K489+adók!K489+temető!K489+rendezvények!K489+'téli közf.'!K489+hosszúi.közf.!K489+'út üzemelt.'!K489+közvilágítás!K489+zöldterület!K489+'város-község'!K489+könyvtár!K489+közművelődés!K489+gyermekjólét!K489+családtámogatás!K489+családseg.!K489+civilszerv!K489</f>
        <v>469</v>
      </c>
      <c r="L489" s="77">
        <f>igazgatás!L489+adók!L489+temető!L489+rendezvények!L489+'téli közf.'!L489+hosszúi.közf.!L489+'út üzemelt.'!L489+közvilágítás!L489+zöldterület!L489+'város-község'!L489+könyvtár!L489+közművelődés!L489+gyermekjólét!L489+családtámogatás!L489+családseg.!L489+civilszerv!L489</f>
        <v>296</v>
      </c>
      <c r="M489" s="77">
        <f>igazgatás!M489+adók!M489+temető!M489+rendezvények!M489+'téli közf.'!M489+hosszúi.közf.!M489+'út üzemelt.'!M489+közvilágítás!M489+zöldterület!M489+'város-község'!M489+könyvtár!M489+közművelődés!M489+gyermekjólét!M489+családtámogatás!M489+családseg.!M489+civilszerv!M489</f>
        <v>765</v>
      </c>
      <c r="N489" s="77">
        <f>igazgatás!N489+adók!N489+temető!N489+rendezvények!N489+'téli közf.'!N489+hosszúi.közf.!N489+'út üzemelt.'!N489+közvilágítás!N489+zöldterület!N489+'város-község'!N489+könyvtár!N489+közművelődés!N489+gyermekjólét!N489+családtámogatás!N489+családseg.!N489+civilszerv!N489</f>
        <v>344</v>
      </c>
      <c r="O489" s="153">
        <f t="shared" si="23"/>
        <v>0.4496732026143791</v>
      </c>
    </row>
    <row r="490" spans="1:15" s="91" customFormat="1" ht="15.75" x14ac:dyDescent="0.25">
      <c r="A490" s="207" t="s">
        <v>427</v>
      </c>
      <c r="B490" s="207"/>
      <c r="C490" s="7" t="s">
        <v>747</v>
      </c>
      <c r="D490" s="20" t="s">
        <v>748</v>
      </c>
      <c r="E490" s="34"/>
      <c r="F490" s="78">
        <f>igazgatás!F490+adók!F490+temető!F490+rendezvények!F490+'téli közf.'!F490+hosszúi.közf.!F490+'út üzemelt.'!F490+közvilágítás!F490+zöldterület!F490+'város-község'!F490+könyvtár!F490+közművelődés!F490+gyermekjólét!F490+családtámogatás!F490+családseg.!F490</f>
        <v>3039</v>
      </c>
      <c r="G490" s="78">
        <f>igazgatás!G490+adók!G490+temető!G490+rendezvények!G490+'téli közf.'!G490+hosszúi.közf.!G490+'út üzemelt.'!G490+közvilágítás!G490+zöldterület!G490+'város-község'!G490+könyvtár!G490+közművelődés!G490+gyermekjólét!G490+családtámogatás!G490+családseg.!G490</f>
        <v>5936</v>
      </c>
      <c r="H490" s="78">
        <f>igazgatás!H490+adók!H490+temető!H490+rendezvények!H490+'téli közf.'!H490+hosszúi.közf.!H490+'út üzemelt.'!H490+közvilágítás!H490+zöldterület!H490+'város-község'!H490+könyvtár!H490+közművelődés!H490+gyermekjólét!H490+családtámogatás!H490+családseg.!H490</f>
        <v>8975</v>
      </c>
      <c r="I490" s="78">
        <f>igazgatás!I490+adók!I490+temető!I490+rendezvények!I490+'téli közf.'!I490+hosszúi.közf.!I490+'út üzemelt.'!I490+közvilágítás!I490+zöldterület!I490+'város-község'!I490+könyvtár!I490+közművelődés!I490+gyermekjólét!I490+családtámogatás!I490+családseg.!I490</f>
        <v>8975</v>
      </c>
      <c r="J490" s="170">
        <f t="shared" si="22"/>
        <v>1</v>
      </c>
      <c r="K490" s="78">
        <f>igazgatás!K490+adók!K490+temető!K490+rendezvények!K490+'téli közf.'!K490+hosszúi.közf.!K490+'út üzemelt.'!K490+közvilágítás!K490+zöldterület!K490+'város-község'!K490+könyvtár!K490+közművelődés!K490+gyermekjólét!K490+családtámogatás!K490+családseg.!K490+civilszerv!K490</f>
        <v>3222</v>
      </c>
      <c r="L490" s="78">
        <f>igazgatás!L490+adók!L490+temető!L490+rendezvények!L490+'téli közf.'!L490+hosszúi.közf.!L490+'út üzemelt.'!L490+közvilágítás!L490+zöldterület!L490+'város-község'!L490+könyvtár!L490+közművelődés!L490+gyermekjólét!L490+családtámogatás!L490+családseg.!L490+civilszerv!L490</f>
        <v>1393</v>
      </c>
      <c r="M490" s="78">
        <f>igazgatás!M490+adók!M490+temető!M490+rendezvények!M490+'téli közf.'!M490+hosszúi.közf.!M490+'út üzemelt.'!M490+közvilágítás!M490+zöldterület!M490+'város-község'!M490+könyvtár!M490+közművelődés!M490+gyermekjólét!M490+családtámogatás!M490+családseg.!M490+civilszerv!M490</f>
        <v>4615</v>
      </c>
      <c r="N490" s="78">
        <f>igazgatás!N490+adók!N490+temető!N490+rendezvények!N490+'téli közf.'!N490+hosszúi.közf.!N490+'út üzemelt.'!N490+közvilágítás!N490+zöldterület!N490+'város-község'!N490+könyvtár!N490+közművelődés!N490+gyermekjólét!N490+családtámogatás!N490+családseg.!N490+civilszerv!N490</f>
        <v>2619</v>
      </c>
      <c r="O490" s="170">
        <f t="shared" si="23"/>
        <v>0.5674972914409534</v>
      </c>
    </row>
    <row r="491" spans="1:15" s="91" customFormat="1" ht="15.75" x14ac:dyDescent="0.25">
      <c r="A491" s="207" t="s">
        <v>429</v>
      </c>
      <c r="B491" s="207"/>
      <c r="C491" s="7" t="s">
        <v>749</v>
      </c>
      <c r="D491" s="20" t="s">
        <v>750</v>
      </c>
      <c r="E491" s="34"/>
      <c r="F491" s="78">
        <f>igazgatás!F491+adók!F491+temető!F491+rendezvények!F491+'téli közf.'!F491+hosszúi.közf.!F491+'út üzemelt.'!F491+közvilágítás!F491+zöldterület!F491+'város-község'!F491+könyvtár!F491+közművelődés!F491+gyermekjólét!F491+családtámogatás!F491+családseg.!F491</f>
        <v>0</v>
      </c>
      <c r="G491" s="78">
        <f>igazgatás!G491+adók!G491+temető!G491+rendezvények!G491+'téli közf.'!G491+hosszúi.közf.!G491+'út üzemelt.'!G491+közvilágítás!G491+zöldterület!G491+'város-község'!G491+könyvtár!G491+közművelődés!G491+gyermekjólét!G491+családtámogatás!G491+családseg.!G491</f>
        <v>0</v>
      </c>
      <c r="H491" s="78">
        <f>igazgatás!H491+adók!H491+temető!H491+rendezvények!H491+'téli közf.'!H491+hosszúi.közf.!H491+'út üzemelt.'!H491+közvilágítás!H491+zöldterület!H491+'város-község'!H491+könyvtár!H491+közművelődés!H491+gyermekjólét!H491+családtámogatás!H491+családseg.!H491</f>
        <v>0</v>
      </c>
      <c r="I491" s="78">
        <f>igazgatás!I491+adók!I491+temető!I491+rendezvények!I491+'téli közf.'!I491+hosszúi.közf.!I491+'út üzemelt.'!I491+közvilágítás!I491+zöldterület!I491+'város-község'!I491+könyvtár!I491+közművelődés!I491+gyermekjólét!I491+családtámogatás!I491+családseg.!I491</f>
        <v>0</v>
      </c>
      <c r="J491" s="170" t="str">
        <f t="shared" si="22"/>
        <v xml:space="preserve"> </v>
      </c>
      <c r="K491" s="77">
        <f>igazgatás!K491+adók!K491+temető!K491+rendezvények!K491+'téli közf.'!K491+hosszúi.közf.!K491+'út üzemelt.'!K491+közvilágítás!K491+zöldterület!K491+'város-község'!K491+könyvtár!K491+közművelődés!K491+gyermekjólét!K491+családtámogatás!K491+családseg.!K491+civilszerv!K491</f>
        <v>0</v>
      </c>
      <c r="L491" s="77">
        <f>igazgatás!L491+adók!L491+temető!L491+rendezvények!L491+'téli közf.'!L491+hosszúi.közf.!L491+'út üzemelt.'!L491+közvilágítás!L491+zöldterület!L491+'város-község'!L491+könyvtár!L491+közművelődés!L491+gyermekjólét!L491+családtámogatás!L491+családseg.!L491+civilszerv!L491</f>
        <v>0</v>
      </c>
      <c r="M491" s="77">
        <f>igazgatás!M491+adók!M491+temető!M491+rendezvények!M491+'téli közf.'!M491+hosszúi.közf.!M491+'út üzemelt.'!M491+közvilágítás!M491+zöldterület!M491+'város-község'!M491+könyvtár!M491+közművelődés!M491+gyermekjólét!M491+családtámogatás!M491+családseg.!M491+civilszerv!M491</f>
        <v>0</v>
      </c>
      <c r="N491" s="77">
        <f>igazgatás!N491+adók!N491+temető!N491+rendezvények!N491+'téli közf.'!N491+hosszúi.közf.!N491+'út üzemelt.'!N491+közvilágítás!N491+zöldterület!N491+'város-község'!N491+könyvtár!N491+közművelődés!N491+gyermekjólét!N491+családtámogatás!N491+családseg.!N491+civilszerv!N491</f>
        <v>0</v>
      </c>
      <c r="O491" s="153" t="str">
        <f t="shared" si="23"/>
        <v xml:space="preserve"> </v>
      </c>
    </row>
    <row r="492" spans="1:15" s="91" customFormat="1" ht="15.75" x14ac:dyDescent="0.25">
      <c r="A492" s="207" t="s">
        <v>432</v>
      </c>
      <c r="B492" s="207"/>
      <c r="C492" s="7" t="s">
        <v>751</v>
      </c>
      <c r="D492" s="20" t="s">
        <v>752</v>
      </c>
      <c r="E492" s="34"/>
      <c r="F492" s="78">
        <f>igazgatás!F492+adók!F492+temető!F492+rendezvények!F492+'téli közf.'!F492+hosszúi.közf.!F492+'út üzemelt.'!F492+közvilágítás!F492+zöldterület!F492+'város-község'!F492+könyvtár!F492+közművelődés!F492+gyermekjólét!F492+családtámogatás!F492+családseg.!F492</f>
        <v>0</v>
      </c>
      <c r="G492" s="78">
        <f>igazgatás!G492+adók!G492+temető!G492+rendezvények!G492+'téli közf.'!G492+hosszúi.közf.!G492+'út üzemelt.'!G492+közvilágítás!G492+zöldterület!G492+'város-község'!G492+könyvtár!G492+közművelődés!G492+gyermekjólét!G492+családtámogatás!G492+családseg.!G492</f>
        <v>0</v>
      </c>
      <c r="H492" s="78">
        <f>igazgatás!H492+adók!H492+temető!H492+rendezvények!H492+'téli közf.'!H492+hosszúi.közf.!H492+'út üzemelt.'!H492+közvilágítás!H492+zöldterület!H492+'város-község'!H492+könyvtár!H492+közművelődés!H492+gyermekjólét!H492+családtámogatás!H492+családseg.!H492</f>
        <v>0</v>
      </c>
      <c r="I492" s="78">
        <f>igazgatás!I492+adók!I492+temető!I492+rendezvények!I492+'téli közf.'!I492+hosszúi.közf.!I492+'út üzemelt.'!I492+közvilágítás!I492+zöldterület!I492+'város-község'!I492+könyvtár!I492+közművelődés!I492+gyermekjólét!I492+családtámogatás!I492+családseg.!I492</f>
        <v>0</v>
      </c>
      <c r="J492" s="170" t="str">
        <f t="shared" si="22"/>
        <v xml:space="preserve"> </v>
      </c>
      <c r="K492" s="77">
        <f>igazgatás!K492+adók!K492+temető!K492+rendezvények!K492+'téli közf.'!K492+hosszúi.közf.!K492+'út üzemelt.'!K492+közvilágítás!K492+zöldterület!K492+'város-község'!K492+könyvtár!K492+közművelődés!K492+gyermekjólét!K492+családtámogatás!K492+családseg.!K492+civilszerv!K492</f>
        <v>0</v>
      </c>
      <c r="L492" s="77">
        <f>igazgatás!L492+adók!L492+temető!L492+rendezvények!L492+'téli közf.'!L492+hosszúi.közf.!L492+'út üzemelt.'!L492+közvilágítás!L492+zöldterület!L492+'város-község'!L492+könyvtár!L492+közművelődés!L492+gyermekjólét!L492+családtámogatás!L492+családseg.!L492+civilszerv!L492</f>
        <v>0</v>
      </c>
      <c r="M492" s="77">
        <f>igazgatás!M492+adók!M492+temető!M492+rendezvények!M492+'téli közf.'!M492+hosszúi.közf.!M492+'út üzemelt.'!M492+közvilágítás!M492+zöldterület!M492+'város-község'!M492+könyvtár!M492+közművelődés!M492+gyermekjólét!M492+családtámogatás!M492+családseg.!M492+civilszerv!M492</f>
        <v>0</v>
      </c>
      <c r="N492" s="77">
        <f>igazgatás!N492+adók!N492+temető!N492+rendezvények!N492+'téli közf.'!N492+hosszúi.közf.!N492+'út üzemelt.'!N492+közvilágítás!N492+zöldterület!N492+'város-község'!N492+könyvtár!N492+közművelődés!N492+gyermekjólét!N492+családtámogatás!N492+családseg.!N492+civilszerv!N492</f>
        <v>0</v>
      </c>
      <c r="O492" s="153" t="str">
        <f t="shared" si="23"/>
        <v xml:space="preserve"> </v>
      </c>
    </row>
    <row r="493" spans="1:15" s="91" customFormat="1" ht="15.75" x14ac:dyDescent="0.25">
      <c r="A493" s="207" t="s">
        <v>435</v>
      </c>
      <c r="B493" s="207"/>
      <c r="C493" s="7" t="s">
        <v>753</v>
      </c>
      <c r="D493" s="20" t="s">
        <v>754</v>
      </c>
      <c r="E493" s="34"/>
      <c r="F493" s="78">
        <f>igazgatás!F493+adók!F493+temető!F493+rendezvények!F493+'téli közf.'!F493+hosszúi.közf.!F493+'út üzemelt.'!F493+közvilágítás!F493+zöldterület!F493+'város-község'!F493+könyvtár!F493+közművelődés!F493+gyermekjólét!F493+családtámogatás!F493+családseg.!F493</f>
        <v>0</v>
      </c>
      <c r="G493" s="78">
        <f>igazgatás!G493+adók!G493+temető!G493+rendezvények!G493+'téli közf.'!G493+hosszúi.közf.!G493+'út üzemelt.'!G493+közvilágítás!G493+zöldterület!G493+'város-község'!G493+könyvtár!G493+közművelődés!G493+gyermekjólét!G493+családtámogatás!G493+családseg.!G493</f>
        <v>0</v>
      </c>
      <c r="H493" s="78">
        <f>igazgatás!H493+adók!H493+temető!H493+rendezvények!H493+'téli közf.'!H493+hosszúi.közf.!H493+'út üzemelt.'!H493+közvilágítás!H493+zöldterület!H493+'város-község'!H493+könyvtár!H493+közművelődés!H493+gyermekjólét!H493+családtámogatás!H493+családseg.!H493</f>
        <v>0</v>
      </c>
      <c r="I493" s="78">
        <f>igazgatás!I493+adók!I493+temető!I493+rendezvények!I493+'téli közf.'!I493+hosszúi.közf.!I493+'út üzemelt.'!I493+közvilágítás!I493+zöldterület!I493+'város-község'!I493+könyvtár!I493+közművelődés!I493+gyermekjólét!I493+családtámogatás!I493+családseg.!I493</f>
        <v>0</v>
      </c>
      <c r="J493" s="170" t="str">
        <f t="shared" si="22"/>
        <v xml:space="preserve"> </v>
      </c>
      <c r="K493" s="77">
        <f>igazgatás!K493+adók!K493+temető!K493+rendezvények!K493+'téli közf.'!K493+hosszúi.közf.!K493+'út üzemelt.'!K493+közvilágítás!K493+zöldterület!K493+'város-község'!K493+könyvtár!K493+közművelődés!K493+gyermekjólét!K493+családtámogatás!K493+családseg.!K493+civilszerv!K493</f>
        <v>787</v>
      </c>
      <c r="L493" s="77">
        <f>igazgatás!L493+adók!L493+temető!L493+rendezvények!L493+'téli közf.'!L493+hosszúi.közf.!L493+'út üzemelt.'!L493+közvilágítás!L493+zöldterület!L493+'város-község'!L493+könyvtár!L493+közművelődés!L493+gyermekjólét!L493+családtámogatás!L493+családseg.!L493+civilszerv!L493</f>
        <v>0</v>
      </c>
      <c r="M493" s="77">
        <f>igazgatás!M493+adók!M493+temető!M493+rendezvények!M493+'téli közf.'!M493+hosszúi.közf.!M493+'út üzemelt.'!M493+közvilágítás!M493+zöldterület!M493+'város-község'!M493+könyvtár!M493+közművelődés!M493+gyermekjólét!M493+családtámogatás!M493+családseg.!M493+civilszerv!M493</f>
        <v>787</v>
      </c>
      <c r="N493" s="77">
        <f>igazgatás!N493+adók!N493+temető!N493+rendezvények!N493+'téli közf.'!N493+hosszúi.közf.!N493+'út üzemelt.'!N493+közvilágítás!N493+zöldterület!N493+'város-község'!N493+könyvtár!N493+közművelődés!N493+gyermekjólét!N493+családtámogatás!N493+családseg.!N493+civilszerv!N493</f>
        <v>0</v>
      </c>
      <c r="O493" s="153">
        <f t="shared" si="23"/>
        <v>0</v>
      </c>
    </row>
    <row r="494" spans="1:15" s="91" customFormat="1" ht="25.5" x14ac:dyDescent="0.25">
      <c r="A494" s="207" t="s">
        <v>438</v>
      </c>
      <c r="B494" s="207"/>
      <c r="C494" s="7" t="s">
        <v>755</v>
      </c>
      <c r="D494" s="20" t="s">
        <v>756</v>
      </c>
      <c r="E494" s="34"/>
      <c r="F494" s="78">
        <f>igazgatás!F494+adók!F494+temető!F494+rendezvények!F494+'téli közf.'!F494+hosszúi.közf.!F494+'út üzemelt.'!F494+közvilágítás!F494+zöldterület!F494+'város-község'!F494+könyvtár!F494+közművelődés!F494+gyermekjólét!F494+családtámogatás!F494+családseg.!F494</f>
        <v>0</v>
      </c>
      <c r="G494" s="78">
        <f>igazgatás!G494+adók!G494+temető!G494+rendezvények!G494+'téli közf.'!G494+hosszúi.közf.!G494+'út üzemelt.'!G494+közvilágítás!G494+zöldterület!G494+'város-község'!G494+könyvtár!G494+közművelődés!G494+gyermekjólét!G494+családtámogatás!G494+családseg.!G494</f>
        <v>0</v>
      </c>
      <c r="H494" s="78">
        <f>igazgatás!H494+adók!H494+temető!H494+rendezvények!H494+'téli közf.'!H494+hosszúi.közf.!H494+'út üzemelt.'!H494+közvilágítás!H494+zöldterület!H494+'város-község'!H494+könyvtár!H494+közművelődés!H494+gyermekjólét!H494+családtámogatás!H494+családseg.!H494</f>
        <v>0</v>
      </c>
      <c r="I494" s="78">
        <f>igazgatás!I494+adók!I494+temető!I494+rendezvények!I494+'téli közf.'!I494+hosszúi.közf.!I494+'út üzemelt.'!I494+közvilágítás!I494+zöldterület!I494+'város-község'!I494+könyvtár!I494+közművelődés!I494+gyermekjólét!I494+családtámogatás!I494+családseg.!I494</f>
        <v>0</v>
      </c>
      <c r="J494" s="170" t="str">
        <f t="shared" si="22"/>
        <v xml:space="preserve"> </v>
      </c>
      <c r="K494" s="77">
        <f>igazgatás!K494+adók!K494+temető!K494+rendezvények!K494+'téli közf.'!K494+hosszúi.közf.!K494+'út üzemelt.'!K494+közvilágítás!K494+zöldterület!K494+'város-község'!K494+könyvtár!K494+közművelődés!K494+gyermekjólét!K494+családtámogatás!K494+családseg.!K494+civilszerv!K494</f>
        <v>213</v>
      </c>
      <c r="L494" s="77">
        <f>igazgatás!L494+adók!L494+temető!L494+rendezvények!L494+'téli közf.'!L494+hosszúi.közf.!L494+'út üzemelt.'!L494+közvilágítás!L494+zöldterület!L494+'város-község'!L494+könyvtár!L494+közművelődés!L494+gyermekjólét!L494+családtámogatás!L494+családseg.!L494+civilszerv!L494</f>
        <v>0</v>
      </c>
      <c r="M494" s="77">
        <f>igazgatás!M494+adók!M494+temető!M494+rendezvények!M494+'téli közf.'!M494+hosszúi.közf.!M494+'út üzemelt.'!M494+közvilágítás!M494+zöldterület!M494+'város-község'!M494+könyvtár!M494+közművelődés!M494+gyermekjólét!M494+családtámogatás!M494+családseg.!M494+civilszerv!M494</f>
        <v>213</v>
      </c>
      <c r="N494" s="77">
        <f>igazgatás!N494+adók!N494+temető!N494+rendezvények!N494+'téli közf.'!N494+hosszúi.közf.!N494+'út üzemelt.'!N494+közvilágítás!N494+zöldterület!N494+'város-község'!N494+könyvtár!N494+közművelődés!N494+gyermekjólét!N494+családtámogatás!N494+családseg.!N494+civilszerv!N494</f>
        <v>0</v>
      </c>
      <c r="O494" s="153">
        <f t="shared" si="23"/>
        <v>0</v>
      </c>
    </row>
    <row r="495" spans="1:15" s="91" customFormat="1" ht="15.75" x14ac:dyDescent="0.25">
      <c r="A495" s="207" t="s">
        <v>441</v>
      </c>
      <c r="B495" s="207"/>
      <c r="C495" s="7" t="s">
        <v>757</v>
      </c>
      <c r="D495" s="20" t="s">
        <v>758</v>
      </c>
      <c r="E495" s="34"/>
      <c r="F495" s="78">
        <f>igazgatás!F495+adók!F495+temető!F495+rendezvények!F495+'téli közf.'!F495+hosszúi.közf.!F495+'út üzemelt.'!F495+közvilágítás!F495+zöldterület!F495+'város-község'!F495+könyvtár!F495+közművelődés!F495+gyermekjólét!F495+családtámogatás!F495+családseg.!F495</f>
        <v>0</v>
      </c>
      <c r="G495" s="78">
        <f>igazgatás!G495+adók!G495+temető!G495+rendezvények!G495+'téli közf.'!G495+hosszúi.közf.!G495+'út üzemelt.'!G495+közvilágítás!G495+zöldterület!G495+'város-község'!G495+könyvtár!G495+közművelődés!G495+gyermekjólét!G495+családtámogatás!G495+családseg.!G495</f>
        <v>0</v>
      </c>
      <c r="H495" s="78">
        <f>igazgatás!H495+adók!H495+temető!H495+rendezvények!H495+'téli közf.'!H495+hosszúi.közf.!H495+'út üzemelt.'!H495+közvilágítás!H495+zöldterület!H495+'város-község'!H495+könyvtár!H495+közművelődés!H495+gyermekjólét!H495+családtámogatás!H495+családseg.!H495</f>
        <v>0</v>
      </c>
      <c r="I495" s="78">
        <f>igazgatás!I495+adók!I495+temető!I495+rendezvények!I495+'téli közf.'!I495+hosszúi.közf.!I495+'út üzemelt.'!I495+közvilágítás!I495+zöldterület!I495+'város-község'!I495+könyvtár!I495+közművelődés!I495+gyermekjólét!I495+családtámogatás!I495+családseg.!I495</f>
        <v>0</v>
      </c>
      <c r="J495" s="170" t="str">
        <f t="shared" si="22"/>
        <v xml:space="preserve"> </v>
      </c>
      <c r="K495" s="77">
        <f>igazgatás!K495+adók!K495+temető!K495+rendezvények!K495+'téli közf.'!K495+hosszúi.közf.!K495+'út üzemelt.'!K495+közvilágítás!K495+zöldterület!K495+'város-község'!K495+könyvtár!K495+közművelődés!K495+gyermekjólét!K495+családtámogatás!K495+családseg.!K495+civilszerv!K495</f>
        <v>1000</v>
      </c>
      <c r="L495" s="77">
        <f>igazgatás!L495+adók!L495+temető!L495+rendezvények!L495+'téli közf.'!L495+hosszúi.közf.!L495+'út üzemelt.'!L495+közvilágítás!L495+zöldterület!L495+'város-község'!L495+könyvtár!L495+közművelődés!L495+gyermekjólét!L495+családtámogatás!L495+családseg.!L495+civilszerv!L495</f>
        <v>0</v>
      </c>
      <c r="M495" s="77">
        <f>igazgatás!M495+adók!M495+temető!M495+rendezvények!M495+'téli közf.'!M495+hosszúi.közf.!M495+'út üzemelt.'!M495+közvilágítás!M495+zöldterület!M495+'város-község'!M495+könyvtár!M495+közművelődés!M495+gyermekjólét!M495+családtámogatás!M495+családseg.!M495+civilszerv!M495</f>
        <v>1000</v>
      </c>
      <c r="N495" s="77">
        <f>igazgatás!N495+adók!N495+temető!N495+rendezvények!N495+'téli közf.'!N495+hosszúi.közf.!N495+'út üzemelt.'!N495+közvilágítás!N495+zöldterület!N495+'város-község'!N495+könyvtár!N495+közművelődés!N495+gyermekjólét!N495+családtámogatás!N495+családseg.!N495+civilszerv!N495</f>
        <v>0</v>
      </c>
      <c r="O495" s="153">
        <f t="shared" si="23"/>
        <v>0</v>
      </c>
    </row>
    <row r="496" spans="1:15" s="91" customFormat="1" ht="25.5" hidden="1" x14ac:dyDescent="0.25">
      <c r="A496" s="207" t="s">
        <v>443</v>
      </c>
      <c r="B496" s="207"/>
      <c r="C496" s="7" t="s">
        <v>759</v>
      </c>
      <c r="D496" s="20" t="s">
        <v>760</v>
      </c>
      <c r="E496" s="34"/>
      <c r="F496" s="78">
        <f>igazgatás!F496+adók!F496+temető!F496+rendezvények!F496+'téli közf.'!F496+hosszúi.közf.!F496+'út üzemelt.'!F496+közvilágítás!F496+zöldterület!F496+'város-község'!F496+könyvtár!F496+közművelődés!F496+gyermekjólét!F496+családtámogatás!F496+családseg.!F496</f>
        <v>0</v>
      </c>
      <c r="G496" s="78">
        <f>igazgatás!G496+adók!G496+temető!G496+rendezvények!G496+'téli közf.'!G496+hosszúi.közf.!G496+'út üzemelt.'!G496+közvilágítás!G496+zöldterület!G496+'város-község'!G496+könyvtár!G496+közművelődés!G496+gyermekjólét!G496+családtámogatás!G496+családseg.!G496</f>
        <v>0</v>
      </c>
      <c r="H496" s="78">
        <f>igazgatás!H496+adók!H496+temető!H496+rendezvények!H496+'téli közf.'!H496+hosszúi.közf.!H496+'út üzemelt.'!H496+közvilágítás!H496+zöldterület!H496+'város-község'!H496+könyvtár!H496+közművelődés!H496+gyermekjólét!H496+családtámogatás!H496+családseg.!H496</f>
        <v>0</v>
      </c>
      <c r="I496" s="78">
        <f>igazgatás!I496+adók!I496+temető!I496+rendezvények!I496+'téli közf.'!I496+hosszúi.közf.!I496+'út üzemelt.'!I496+közvilágítás!I496+zöldterület!I496+'város-község'!I496+könyvtár!I496+közművelődés!I496+gyermekjólét!I496+családtámogatás!I496+családseg.!I496</f>
        <v>0</v>
      </c>
      <c r="J496" s="170" t="str">
        <f t="shared" si="22"/>
        <v xml:space="preserve"> </v>
      </c>
      <c r="K496" s="77">
        <f>igazgatás!K496+adók!K496+temető!K496+rendezvények!K496+'téli közf.'!K496+hosszúi.közf.!K496+'út üzemelt.'!K496+közvilágítás!K496+zöldterület!K496+'város-község'!K496+könyvtár!K496+közművelődés!K496+gyermekjólét!K496+családtámogatás!K496+családseg.!K496+civilszerv!K496</f>
        <v>0</v>
      </c>
      <c r="L496" s="77">
        <f>igazgatás!L496+adók!L496+temető!L496+rendezvények!L496+'téli közf.'!L496+hosszúi.közf.!L496+'út üzemelt.'!L496+közvilágítás!L496+zöldterület!L496+'város-község'!L496+könyvtár!L496+közművelődés!L496+gyermekjólét!L496+családtámogatás!L496+családseg.!L496+civilszerv!L496</f>
        <v>0</v>
      </c>
      <c r="M496" s="77">
        <f>igazgatás!M496+adók!M496+temető!M496+rendezvények!M496+'téli közf.'!M496+hosszúi.közf.!M496+'út üzemelt.'!M496+közvilágítás!M496+zöldterület!M496+'város-község'!M496+könyvtár!M496+közművelődés!M496+gyermekjólét!M496+családtámogatás!M496+családseg.!M496+civilszerv!M496</f>
        <v>0</v>
      </c>
      <c r="N496" s="77">
        <f>igazgatás!N496+adók!N496+temető!N496+rendezvények!N496+'téli közf.'!N496+hosszúi.közf.!N496+'út üzemelt.'!N496+közvilágítás!N496+zöldterület!N496+'város-község'!N496+könyvtár!N496+közművelődés!N496+gyermekjólét!N496+családtámogatás!N496+családseg.!N496+civilszerv!N496</f>
        <v>0</v>
      </c>
      <c r="O496" s="153" t="str">
        <f t="shared" si="23"/>
        <v xml:space="preserve"> </v>
      </c>
    </row>
    <row r="497" spans="1:15" s="91" customFormat="1" ht="38.25" hidden="1" x14ac:dyDescent="0.25">
      <c r="A497" s="207" t="s">
        <v>445</v>
      </c>
      <c r="B497" s="207"/>
      <c r="C497" s="7" t="s">
        <v>761</v>
      </c>
      <c r="D497" s="20" t="s">
        <v>762</v>
      </c>
      <c r="E497" s="34"/>
      <c r="F497" s="78">
        <f>igazgatás!F497+adók!F497+temető!F497+rendezvények!F497+'téli közf.'!F497+hosszúi.közf.!F497+'út üzemelt.'!F497+közvilágítás!F497+zöldterület!F497+'város-község'!F497+könyvtár!F497+közművelődés!F497+gyermekjólét!F497+családtámogatás!F497+családseg.!F497</f>
        <v>0</v>
      </c>
      <c r="G497" s="78">
        <f>igazgatás!G497+adók!G497+temető!G497+rendezvények!G497+'téli közf.'!G497+hosszúi.közf.!G497+'út üzemelt.'!G497+közvilágítás!G497+zöldterület!G497+'város-község'!G497+könyvtár!G497+közművelődés!G497+gyermekjólét!G497+családtámogatás!G497+családseg.!G497</f>
        <v>0</v>
      </c>
      <c r="H497" s="78">
        <f>igazgatás!H497+adók!H497+temető!H497+rendezvények!H497+'téli közf.'!H497+hosszúi.közf.!H497+'út üzemelt.'!H497+közvilágítás!H497+zöldterület!H497+'város-község'!H497+könyvtár!H497+közművelődés!H497+gyermekjólét!H497+családtámogatás!H497+családseg.!H497</f>
        <v>0</v>
      </c>
      <c r="I497" s="78">
        <f>igazgatás!I497+adók!I497+temető!I497+rendezvények!I497+'téli közf.'!I497+hosszúi.közf.!I497+'út üzemelt.'!I497+közvilágítás!I497+zöldterület!I497+'város-község'!I497+könyvtár!I497+közművelődés!I497+gyermekjólét!I497+családtámogatás!I497+családseg.!I497</f>
        <v>0</v>
      </c>
      <c r="J497" s="170" t="str">
        <f t="shared" si="22"/>
        <v xml:space="preserve"> </v>
      </c>
      <c r="K497" s="77">
        <f>igazgatás!K497+adók!K497+temető!K497+rendezvények!K497+'téli közf.'!K497+hosszúi.közf.!K497+'út üzemelt.'!K497+közvilágítás!K497+zöldterület!K497+'város-község'!K497+könyvtár!K497+közművelődés!K497+gyermekjólét!K497+családtámogatás!K497+családseg.!K497+civilszerv!K497</f>
        <v>0</v>
      </c>
      <c r="L497" s="77">
        <f>igazgatás!L497+adók!L497+temető!L497+rendezvények!L497+'téli közf.'!L497+hosszúi.közf.!L497+'út üzemelt.'!L497+közvilágítás!L497+zöldterület!L497+'város-község'!L497+könyvtár!L497+közművelődés!L497+gyermekjólét!L497+családtámogatás!L497+családseg.!L497+civilszerv!L497</f>
        <v>0</v>
      </c>
      <c r="M497" s="77">
        <f>igazgatás!M497+adók!M497+temető!M497+rendezvények!M497+'téli közf.'!M497+hosszúi.közf.!M497+'út üzemelt.'!M497+közvilágítás!M497+zöldterület!M497+'város-község'!M497+könyvtár!M497+közművelődés!M497+gyermekjólét!M497+családtámogatás!M497+családseg.!M497+civilszerv!M497</f>
        <v>0</v>
      </c>
      <c r="N497" s="77">
        <f>igazgatás!N497+adók!N497+temető!N497+rendezvények!N497+'téli közf.'!N497+hosszúi.közf.!N497+'út üzemelt.'!N497+közvilágítás!N497+zöldterület!N497+'város-község'!N497+könyvtár!N497+közművelődés!N497+gyermekjólét!N497+családtámogatás!N497+családseg.!N497+civilszerv!N497</f>
        <v>0</v>
      </c>
      <c r="O497" s="153" t="str">
        <f t="shared" si="23"/>
        <v xml:space="preserve"> </v>
      </c>
    </row>
    <row r="498" spans="1:15" s="91" customFormat="1" ht="15.75" hidden="1" x14ac:dyDescent="0.25">
      <c r="A498" s="207" t="s">
        <v>447</v>
      </c>
      <c r="B498" s="207"/>
      <c r="C498" s="7" t="s">
        <v>37</v>
      </c>
      <c r="D498" s="20" t="s">
        <v>762</v>
      </c>
      <c r="E498" s="34"/>
      <c r="F498" s="78">
        <f>igazgatás!F498+adók!F498+temető!F498+rendezvények!F498+'téli közf.'!F498+hosszúi.közf.!F498+'út üzemelt.'!F498+közvilágítás!F498+zöldterület!F498+'város-község'!F498+könyvtár!F498+közművelődés!F498+gyermekjólét!F498+családtámogatás!F498+családseg.!F498</f>
        <v>0</v>
      </c>
      <c r="G498" s="78">
        <f>igazgatás!G498+adók!G498+temető!G498+rendezvények!G498+'téli közf.'!G498+hosszúi.közf.!G498+'út üzemelt.'!G498+közvilágítás!G498+zöldterület!G498+'város-község'!G498+könyvtár!G498+közművelődés!G498+gyermekjólét!G498+családtámogatás!G498+családseg.!G498</f>
        <v>0</v>
      </c>
      <c r="H498" s="78">
        <f>igazgatás!H498+adók!H498+temető!H498+rendezvények!H498+'téli közf.'!H498+hosszúi.közf.!H498+'út üzemelt.'!H498+közvilágítás!H498+zöldterület!H498+'város-község'!H498+könyvtár!H498+közművelődés!H498+gyermekjólét!H498+családtámogatás!H498+családseg.!H498</f>
        <v>0</v>
      </c>
      <c r="I498" s="78">
        <f>igazgatás!I498+adók!I498+temető!I498+rendezvények!I498+'téli közf.'!I498+hosszúi.közf.!I498+'út üzemelt.'!I498+közvilágítás!I498+zöldterület!I498+'város-község'!I498+könyvtár!I498+közművelődés!I498+gyermekjólét!I498+családtámogatás!I498+családseg.!I498</f>
        <v>0</v>
      </c>
      <c r="J498" s="170" t="str">
        <f t="shared" si="22"/>
        <v xml:space="preserve"> </v>
      </c>
      <c r="K498" s="77">
        <f>igazgatás!K498+adók!K498+temető!K498+rendezvények!K498+'téli közf.'!K498+hosszúi.közf.!K498+'út üzemelt.'!K498+közvilágítás!K498+zöldterület!K498+'város-község'!K498+könyvtár!K498+közművelődés!K498+gyermekjólét!K498+családtámogatás!K498+családseg.!K498+civilszerv!K498</f>
        <v>0</v>
      </c>
      <c r="L498" s="77">
        <f>igazgatás!L498+adók!L498+temető!L498+rendezvények!L498+'téli közf.'!L498+hosszúi.közf.!L498+'út üzemelt.'!L498+közvilágítás!L498+zöldterület!L498+'város-község'!L498+könyvtár!L498+közművelődés!L498+gyermekjólét!L498+családtámogatás!L498+családseg.!L498+civilszerv!L498</f>
        <v>0</v>
      </c>
      <c r="M498" s="77">
        <f>igazgatás!M498+adók!M498+temető!M498+rendezvények!M498+'téli közf.'!M498+hosszúi.közf.!M498+'út üzemelt.'!M498+közvilágítás!M498+zöldterület!M498+'város-község'!M498+könyvtár!M498+közművelődés!M498+gyermekjólét!M498+családtámogatás!M498+családseg.!M498+civilszerv!M498</f>
        <v>0</v>
      </c>
      <c r="N498" s="77">
        <f>igazgatás!N498+adók!N498+temető!N498+rendezvények!N498+'téli közf.'!N498+hosszúi.közf.!N498+'út üzemelt.'!N498+közvilágítás!N498+zöldterület!N498+'város-község'!N498+könyvtár!N498+közművelődés!N498+gyermekjólét!N498+családtámogatás!N498+családseg.!N498+civilszerv!N498</f>
        <v>0</v>
      </c>
      <c r="O498" s="153" t="str">
        <f t="shared" si="23"/>
        <v xml:space="preserve"> </v>
      </c>
    </row>
    <row r="499" spans="1:15" s="91" customFormat="1" ht="15.75" hidden="1" x14ac:dyDescent="0.25">
      <c r="A499" s="207" t="s">
        <v>449</v>
      </c>
      <c r="B499" s="207"/>
      <c r="C499" s="7" t="s">
        <v>39</v>
      </c>
      <c r="D499" s="20" t="s">
        <v>762</v>
      </c>
      <c r="E499" s="34"/>
      <c r="F499" s="78">
        <f>igazgatás!F499+adók!F499+temető!F499+rendezvények!F499+'téli közf.'!F499+hosszúi.közf.!F499+'út üzemelt.'!F499+közvilágítás!F499+zöldterület!F499+'város-község'!F499+könyvtár!F499+közművelődés!F499+gyermekjólét!F499+családtámogatás!F499+családseg.!F499</f>
        <v>0</v>
      </c>
      <c r="G499" s="78">
        <f>igazgatás!G499+adók!G499+temető!G499+rendezvények!G499+'téli közf.'!G499+hosszúi.közf.!G499+'út üzemelt.'!G499+közvilágítás!G499+zöldterület!G499+'város-község'!G499+könyvtár!G499+közművelődés!G499+gyermekjólét!G499+családtámogatás!G499+családseg.!G499</f>
        <v>0</v>
      </c>
      <c r="H499" s="78">
        <f>igazgatás!H499+adók!H499+temető!H499+rendezvények!H499+'téli közf.'!H499+hosszúi.közf.!H499+'út üzemelt.'!H499+közvilágítás!H499+zöldterület!H499+'város-község'!H499+könyvtár!H499+közművelődés!H499+gyermekjólét!H499+családtámogatás!H499+családseg.!H499</f>
        <v>0</v>
      </c>
      <c r="I499" s="78">
        <f>igazgatás!I499+adók!I499+temető!I499+rendezvények!I499+'téli közf.'!I499+hosszúi.közf.!I499+'út üzemelt.'!I499+közvilágítás!I499+zöldterület!I499+'város-község'!I499+könyvtár!I499+közművelődés!I499+gyermekjólét!I499+családtámogatás!I499+családseg.!I499</f>
        <v>0</v>
      </c>
      <c r="J499" s="170" t="str">
        <f t="shared" si="22"/>
        <v xml:space="preserve"> </v>
      </c>
      <c r="K499" s="77">
        <f>igazgatás!K499+adók!K499+temető!K499+rendezvények!K499+'téli közf.'!K499+hosszúi.közf.!K499+'út üzemelt.'!K499+közvilágítás!K499+zöldterület!K499+'város-község'!K499+könyvtár!K499+közművelődés!K499+gyermekjólét!K499+családtámogatás!K499+családseg.!K499+civilszerv!K499</f>
        <v>0</v>
      </c>
      <c r="L499" s="77">
        <f>igazgatás!L499+adók!L499+temető!L499+rendezvények!L499+'téli közf.'!L499+hosszúi.közf.!L499+'út üzemelt.'!L499+közvilágítás!L499+zöldterület!L499+'város-község'!L499+könyvtár!L499+közművelődés!L499+gyermekjólét!L499+családtámogatás!L499+családseg.!L499+civilszerv!L499</f>
        <v>0</v>
      </c>
      <c r="M499" s="77">
        <f>igazgatás!M499+adók!M499+temető!M499+rendezvények!M499+'téli közf.'!M499+hosszúi.közf.!M499+'út üzemelt.'!M499+közvilágítás!M499+zöldterület!M499+'város-község'!M499+könyvtár!M499+közművelődés!M499+gyermekjólét!M499+családtámogatás!M499+családseg.!M499+civilszerv!M499</f>
        <v>0</v>
      </c>
      <c r="N499" s="77">
        <f>igazgatás!N499+adók!N499+temető!N499+rendezvények!N499+'téli közf.'!N499+hosszúi.közf.!N499+'út üzemelt.'!N499+közvilágítás!N499+zöldterület!N499+'város-község'!N499+könyvtár!N499+közművelődés!N499+gyermekjólét!N499+családtámogatás!N499+családseg.!N499+civilszerv!N499</f>
        <v>0</v>
      </c>
      <c r="O499" s="153" t="str">
        <f t="shared" si="23"/>
        <v xml:space="preserve"> </v>
      </c>
    </row>
    <row r="500" spans="1:15" s="91" customFormat="1" ht="25.5" hidden="1" x14ac:dyDescent="0.25">
      <c r="A500" s="207" t="s">
        <v>451</v>
      </c>
      <c r="B500" s="207"/>
      <c r="C500" s="7" t="s">
        <v>41</v>
      </c>
      <c r="D500" s="20" t="s">
        <v>762</v>
      </c>
      <c r="E500" s="34"/>
      <c r="F500" s="78">
        <f>igazgatás!F500+adók!F500+temető!F500+rendezvények!F500+'téli közf.'!F500+hosszúi.közf.!F500+'út üzemelt.'!F500+közvilágítás!F500+zöldterület!F500+'város-község'!F500+könyvtár!F500+közművelődés!F500+gyermekjólét!F500+családtámogatás!F500+családseg.!F500</f>
        <v>0</v>
      </c>
      <c r="G500" s="78">
        <f>igazgatás!G500+adók!G500+temető!G500+rendezvények!G500+'téli közf.'!G500+hosszúi.közf.!G500+'út üzemelt.'!G500+közvilágítás!G500+zöldterület!G500+'város-község'!G500+könyvtár!G500+közművelődés!G500+gyermekjólét!G500+családtámogatás!G500+családseg.!G500</f>
        <v>0</v>
      </c>
      <c r="H500" s="78">
        <f>igazgatás!H500+adók!H500+temető!H500+rendezvények!H500+'téli közf.'!H500+hosszúi.közf.!H500+'út üzemelt.'!H500+közvilágítás!H500+zöldterület!H500+'város-község'!H500+könyvtár!H500+közművelődés!H500+gyermekjólét!H500+családtámogatás!H500+családseg.!H500</f>
        <v>0</v>
      </c>
      <c r="I500" s="78">
        <f>igazgatás!I500+adók!I500+temető!I500+rendezvények!I500+'téli közf.'!I500+hosszúi.közf.!I500+'út üzemelt.'!I500+közvilágítás!I500+zöldterület!I500+'város-község'!I500+könyvtár!I500+közművelődés!I500+gyermekjólét!I500+családtámogatás!I500+családseg.!I500</f>
        <v>0</v>
      </c>
      <c r="J500" s="170" t="str">
        <f t="shared" si="22"/>
        <v xml:space="preserve"> </v>
      </c>
      <c r="K500" s="77">
        <f>igazgatás!K500+adók!K500+temető!K500+rendezvények!K500+'téli közf.'!K500+hosszúi.közf.!K500+'út üzemelt.'!K500+közvilágítás!K500+zöldterület!K500+'város-község'!K500+könyvtár!K500+közművelődés!K500+gyermekjólét!K500+családtámogatás!K500+családseg.!K500+civilszerv!K500</f>
        <v>0</v>
      </c>
      <c r="L500" s="77">
        <f>igazgatás!L500+adók!L500+temető!L500+rendezvények!L500+'téli közf.'!L500+hosszúi.közf.!L500+'út üzemelt.'!L500+közvilágítás!L500+zöldterület!L500+'város-község'!L500+könyvtár!L500+közművelődés!L500+gyermekjólét!L500+családtámogatás!L500+családseg.!L500+civilszerv!L500</f>
        <v>0</v>
      </c>
      <c r="M500" s="77">
        <f>igazgatás!M500+adók!M500+temető!M500+rendezvények!M500+'téli közf.'!M500+hosszúi.közf.!M500+'út üzemelt.'!M500+közvilágítás!M500+zöldterület!M500+'város-község'!M500+könyvtár!M500+közművelődés!M500+gyermekjólét!M500+családtámogatás!M500+családseg.!M500+civilszerv!M500</f>
        <v>0</v>
      </c>
      <c r="N500" s="77">
        <f>igazgatás!N500+adók!N500+temető!N500+rendezvények!N500+'téli közf.'!N500+hosszúi.közf.!N500+'út üzemelt.'!N500+közvilágítás!N500+zöldterület!N500+'város-község'!N500+könyvtár!N500+közművelődés!N500+gyermekjólét!N500+családtámogatás!N500+családseg.!N500+civilszerv!N500</f>
        <v>0</v>
      </c>
      <c r="O500" s="153" t="str">
        <f t="shared" si="23"/>
        <v xml:space="preserve"> </v>
      </c>
    </row>
    <row r="501" spans="1:15" s="91" customFormat="1" ht="15.75" hidden="1" x14ac:dyDescent="0.25">
      <c r="A501" s="207" t="s">
        <v>453</v>
      </c>
      <c r="B501" s="207"/>
      <c r="C501" s="7" t="s">
        <v>43</v>
      </c>
      <c r="D501" s="20" t="s">
        <v>762</v>
      </c>
      <c r="E501" s="34"/>
      <c r="F501" s="78">
        <f>igazgatás!F501+adók!F501+temető!F501+rendezvények!F501+'téli közf.'!F501+hosszúi.közf.!F501+'út üzemelt.'!F501+közvilágítás!F501+zöldterület!F501+'város-község'!F501+könyvtár!F501+közművelődés!F501+gyermekjólét!F501+családtámogatás!F501+családseg.!F501</f>
        <v>0</v>
      </c>
      <c r="G501" s="78">
        <f>igazgatás!G501+adók!G501+temető!G501+rendezvények!G501+'téli közf.'!G501+hosszúi.közf.!G501+'út üzemelt.'!G501+közvilágítás!G501+zöldterület!G501+'város-község'!G501+könyvtár!G501+közművelődés!G501+gyermekjólét!G501+családtámogatás!G501+családseg.!G501</f>
        <v>0</v>
      </c>
      <c r="H501" s="78">
        <f>igazgatás!H501+adók!H501+temető!H501+rendezvények!H501+'téli közf.'!H501+hosszúi.közf.!H501+'út üzemelt.'!H501+közvilágítás!H501+zöldterület!H501+'város-község'!H501+könyvtár!H501+közművelődés!H501+gyermekjólét!H501+családtámogatás!H501+családseg.!H501</f>
        <v>0</v>
      </c>
      <c r="I501" s="78">
        <f>igazgatás!I501+adók!I501+temető!I501+rendezvények!I501+'téli közf.'!I501+hosszúi.közf.!I501+'út üzemelt.'!I501+közvilágítás!I501+zöldterület!I501+'város-község'!I501+könyvtár!I501+közművelődés!I501+gyermekjólét!I501+családtámogatás!I501+családseg.!I501</f>
        <v>0</v>
      </c>
      <c r="J501" s="170" t="str">
        <f t="shared" si="22"/>
        <v xml:space="preserve"> </v>
      </c>
      <c r="K501" s="77">
        <f>igazgatás!K501+adók!K501+temető!K501+rendezvények!K501+'téli közf.'!K501+hosszúi.közf.!K501+'út üzemelt.'!K501+közvilágítás!K501+zöldterület!K501+'város-község'!K501+könyvtár!K501+közművelődés!K501+gyermekjólét!K501+családtámogatás!K501+családseg.!K501+civilszerv!K501</f>
        <v>0</v>
      </c>
      <c r="L501" s="77">
        <f>igazgatás!L501+adók!L501+temető!L501+rendezvények!L501+'téli közf.'!L501+hosszúi.közf.!L501+'út üzemelt.'!L501+közvilágítás!L501+zöldterület!L501+'város-község'!L501+könyvtár!L501+közművelődés!L501+gyermekjólét!L501+családtámogatás!L501+családseg.!L501+civilszerv!L501</f>
        <v>0</v>
      </c>
      <c r="M501" s="77">
        <f>igazgatás!M501+adók!M501+temető!M501+rendezvények!M501+'téli közf.'!M501+hosszúi.közf.!M501+'út üzemelt.'!M501+közvilágítás!M501+zöldterület!M501+'város-község'!M501+könyvtár!M501+közművelődés!M501+gyermekjólét!M501+családtámogatás!M501+családseg.!M501+civilszerv!M501</f>
        <v>0</v>
      </c>
      <c r="N501" s="77">
        <f>igazgatás!N501+adók!N501+temető!N501+rendezvények!N501+'téli közf.'!N501+hosszúi.közf.!N501+'út üzemelt.'!N501+közvilágítás!N501+zöldterület!N501+'város-község'!N501+könyvtár!N501+közművelődés!N501+gyermekjólét!N501+családtámogatás!N501+családseg.!N501+civilszerv!N501</f>
        <v>0</v>
      </c>
      <c r="O501" s="153" t="str">
        <f t="shared" si="23"/>
        <v xml:space="preserve"> </v>
      </c>
    </row>
    <row r="502" spans="1:15" s="91" customFormat="1" ht="15.75" hidden="1" x14ac:dyDescent="0.25">
      <c r="A502" s="207" t="s">
        <v>455</v>
      </c>
      <c r="B502" s="207"/>
      <c r="C502" s="7" t="s">
        <v>45</v>
      </c>
      <c r="D502" s="20" t="s">
        <v>762</v>
      </c>
      <c r="E502" s="34"/>
      <c r="F502" s="78">
        <f>igazgatás!F502+adók!F502+temető!F502+rendezvények!F502+'téli közf.'!F502+hosszúi.közf.!F502+'út üzemelt.'!F502+közvilágítás!F502+zöldterület!F502+'város-község'!F502+könyvtár!F502+közművelődés!F502+gyermekjólét!F502+családtámogatás!F502+családseg.!F502</f>
        <v>0</v>
      </c>
      <c r="G502" s="78">
        <f>igazgatás!G502+adók!G502+temető!G502+rendezvények!G502+'téli közf.'!G502+hosszúi.közf.!G502+'út üzemelt.'!G502+közvilágítás!G502+zöldterület!G502+'város-község'!G502+könyvtár!G502+közművelődés!G502+gyermekjólét!G502+családtámogatás!G502+családseg.!G502</f>
        <v>0</v>
      </c>
      <c r="H502" s="78">
        <f>igazgatás!H502+adók!H502+temető!H502+rendezvények!H502+'téli közf.'!H502+hosszúi.közf.!H502+'út üzemelt.'!H502+közvilágítás!H502+zöldterület!H502+'város-község'!H502+könyvtár!H502+közművelődés!H502+gyermekjólét!H502+családtámogatás!H502+családseg.!H502</f>
        <v>0</v>
      </c>
      <c r="I502" s="78">
        <f>igazgatás!I502+adók!I502+temető!I502+rendezvények!I502+'téli közf.'!I502+hosszúi.közf.!I502+'út üzemelt.'!I502+közvilágítás!I502+zöldterület!I502+'város-község'!I502+könyvtár!I502+közművelődés!I502+gyermekjólét!I502+családtámogatás!I502+családseg.!I502</f>
        <v>0</v>
      </c>
      <c r="J502" s="170" t="str">
        <f t="shared" si="22"/>
        <v xml:space="preserve"> </v>
      </c>
      <c r="K502" s="77">
        <f>igazgatás!K502+adók!K502+temető!K502+rendezvények!K502+'téli közf.'!K502+hosszúi.közf.!K502+'út üzemelt.'!K502+közvilágítás!K502+zöldterület!K502+'város-község'!K502+könyvtár!K502+közművelődés!K502+gyermekjólét!K502+családtámogatás!K502+családseg.!K502+civilszerv!K502</f>
        <v>0</v>
      </c>
      <c r="L502" s="77">
        <f>igazgatás!L502+adók!L502+temető!L502+rendezvények!L502+'téli közf.'!L502+hosszúi.közf.!L502+'út üzemelt.'!L502+közvilágítás!L502+zöldterület!L502+'város-község'!L502+könyvtár!L502+közművelődés!L502+gyermekjólét!L502+családtámogatás!L502+családseg.!L502+civilszerv!L502</f>
        <v>0</v>
      </c>
      <c r="M502" s="77">
        <f>igazgatás!M502+adók!M502+temető!M502+rendezvények!M502+'téli közf.'!M502+hosszúi.közf.!M502+'út üzemelt.'!M502+közvilágítás!M502+zöldterület!M502+'város-község'!M502+könyvtár!M502+közművelődés!M502+gyermekjólét!M502+családtámogatás!M502+családseg.!M502+civilszerv!M502</f>
        <v>0</v>
      </c>
      <c r="N502" s="77">
        <f>igazgatás!N502+adók!N502+temető!N502+rendezvények!N502+'téli közf.'!N502+hosszúi.közf.!N502+'út üzemelt.'!N502+közvilágítás!N502+zöldterület!N502+'város-község'!N502+könyvtár!N502+közművelődés!N502+gyermekjólét!N502+családtámogatás!N502+családseg.!N502+civilszerv!N502</f>
        <v>0</v>
      </c>
      <c r="O502" s="153" t="str">
        <f t="shared" si="23"/>
        <v xml:space="preserve"> </v>
      </c>
    </row>
    <row r="503" spans="1:15" s="91" customFormat="1" ht="15.75" hidden="1" x14ac:dyDescent="0.25">
      <c r="A503" s="207" t="s">
        <v>457</v>
      </c>
      <c r="B503" s="207"/>
      <c r="C503" s="7" t="s">
        <v>47</v>
      </c>
      <c r="D503" s="20" t="s">
        <v>762</v>
      </c>
      <c r="E503" s="34"/>
      <c r="F503" s="78">
        <f>igazgatás!F503+adók!F503+temető!F503+rendezvények!F503+'téli közf.'!F503+hosszúi.közf.!F503+'út üzemelt.'!F503+közvilágítás!F503+zöldterület!F503+'város-község'!F503+könyvtár!F503+közművelődés!F503+gyermekjólét!F503+családtámogatás!F503+családseg.!F503</f>
        <v>0</v>
      </c>
      <c r="G503" s="78">
        <f>igazgatás!G503+adók!G503+temető!G503+rendezvények!G503+'téli közf.'!G503+hosszúi.közf.!G503+'út üzemelt.'!G503+közvilágítás!G503+zöldterület!G503+'város-község'!G503+könyvtár!G503+közművelődés!G503+gyermekjólét!G503+családtámogatás!G503+családseg.!G503</f>
        <v>0</v>
      </c>
      <c r="H503" s="78">
        <f>igazgatás!H503+adók!H503+temető!H503+rendezvények!H503+'téli közf.'!H503+hosszúi.közf.!H503+'út üzemelt.'!H503+közvilágítás!H503+zöldterület!H503+'város-község'!H503+könyvtár!H503+közművelődés!H503+gyermekjólét!H503+családtámogatás!H503+családseg.!H503</f>
        <v>0</v>
      </c>
      <c r="I503" s="78">
        <f>igazgatás!I503+adók!I503+temető!I503+rendezvények!I503+'téli közf.'!I503+hosszúi.közf.!I503+'út üzemelt.'!I503+közvilágítás!I503+zöldterület!I503+'város-község'!I503+könyvtár!I503+közművelődés!I503+gyermekjólét!I503+családtámogatás!I503+családseg.!I503</f>
        <v>0</v>
      </c>
      <c r="J503" s="170" t="str">
        <f t="shared" si="22"/>
        <v xml:space="preserve"> </v>
      </c>
      <c r="K503" s="77">
        <f>igazgatás!K503+adók!K503+temető!K503+rendezvények!K503+'téli közf.'!K503+hosszúi.közf.!K503+'út üzemelt.'!K503+közvilágítás!K503+zöldterület!K503+'város-község'!K503+könyvtár!K503+közművelődés!K503+gyermekjólét!K503+családtámogatás!K503+családseg.!K503+civilszerv!K503</f>
        <v>0</v>
      </c>
      <c r="L503" s="77">
        <f>igazgatás!L503+adók!L503+temető!L503+rendezvények!L503+'téli közf.'!L503+hosszúi.közf.!L503+'út üzemelt.'!L503+közvilágítás!L503+zöldterület!L503+'város-község'!L503+könyvtár!L503+közművelődés!L503+gyermekjólét!L503+családtámogatás!L503+családseg.!L503+civilszerv!L503</f>
        <v>0</v>
      </c>
      <c r="M503" s="77">
        <f>igazgatás!M503+adók!M503+temető!M503+rendezvények!M503+'téli közf.'!M503+hosszúi.közf.!M503+'út üzemelt.'!M503+közvilágítás!M503+zöldterület!M503+'város-község'!M503+könyvtár!M503+közművelődés!M503+gyermekjólét!M503+családtámogatás!M503+családseg.!M503+civilszerv!M503</f>
        <v>0</v>
      </c>
      <c r="N503" s="77">
        <f>igazgatás!N503+adók!N503+temető!N503+rendezvények!N503+'téli közf.'!N503+hosszúi.közf.!N503+'út üzemelt.'!N503+közvilágítás!N503+zöldterület!N503+'város-község'!N503+könyvtár!N503+közművelődés!N503+gyermekjólét!N503+családtámogatás!N503+családseg.!N503+civilszerv!N503</f>
        <v>0</v>
      </c>
      <c r="O503" s="153" t="str">
        <f t="shared" si="23"/>
        <v xml:space="preserve"> </v>
      </c>
    </row>
    <row r="504" spans="1:15" s="91" customFormat="1" ht="15.75" hidden="1" x14ac:dyDescent="0.25">
      <c r="A504" s="207" t="s">
        <v>459</v>
      </c>
      <c r="B504" s="207"/>
      <c r="C504" s="7" t="s">
        <v>49</v>
      </c>
      <c r="D504" s="20" t="s">
        <v>762</v>
      </c>
      <c r="E504" s="34"/>
      <c r="F504" s="78">
        <f>igazgatás!F504+adók!F504+temető!F504+rendezvények!F504+'téli közf.'!F504+hosszúi.közf.!F504+'út üzemelt.'!F504+közvilágítás!F504+zöldterület!F504+'város-község'!F504+könyvtár!F504+közművelődés!F504+gyermekjólét!F504+családtámogatás!F504+családseg.!F504</f>
        <v>0</v>
      </c>
      <c r="G504" s="78">
        <f>igazgatás!G504+adók!G504+temető!G504+rendezvények!G504+'téli közf.'!G504+hosszúi.közf.!G504+'út üzemelt.'!G504+közvilágítás!G504+zöldterület!G504+'város-község'!G504+könyvtár!G504+közművelődés!G504+gyermekjólét!G504+családtámogatás!G504+családseg.!G504</f>
        <v>0</v>
      </c>
      <c r="H504" s="78">
        <f>igazgatás!H504+adók!H504+temető!H504+rendezvények!H504+'téli közf.'!H504+hosszúi.közf.!H504+'út üzemelt.'!H504+közvilágítás!H504+zöldterület!H504+'város-község'!H504+könyvtár!H504+közművelődés!H504+gyermekjólét!H504+családtámogatás!H504+családseg.!H504</f>
        <v>0</v>
      </c>
      <c r="I504" s="78">
        <f>igazgatás!I504+adók!I504+temető!I504+rendezvények!I504+'téli közf.'!I504+hosszúi.közf.!I504+'út üzemelt.'!I504+közvilágítás!I504+zöldterület!I504+'város-község'!I504+könyvtár!I504+közművelődés!I504+gyermekjólét!I504+családtámogatás!I504+családseg.!I504</f>
        <v>0</v>
      </c>
      <c r="J504" s="170" t="str">
        <f t="shared" si="22"/>
        <v xml:space="preserve"> </v>
      </c>
      <c r="K504" s="77">
        <f>igazgatás!K504+adók!K504+temető!K504+rendezvények!K504+'téli közf.'!K504+hosszúi.közf.!K504+'út üzemelt.'!K504+közvilágítás!K504+zöldterület!K504+'város-község'!K504+könyvtár!K504+közművelődés!K504+gyermekjólét!K504+családtámogatás!K504+családseg.!K504+civilszerv!K504</f>
        <v>0</v>
      </c>
      <c r="L504" s="77">
        <f>igazgatás!L504+adók!L504+temető!L504+rendezvények!L504+'téli közf.'!L504+hosszúi.közf.!L504+'út üzemelt.'!L504+közvilágítás!L504+zöldterület!L504+'város-község'!L504+könyvtár!L504+közművelődés!L504+gyermekjólét!L504+családtámogatás!L504+családseg.!L504+civilszerv!L504</f>
        <v>0</v>
      </c>
      <c r="M504" s="77">
        <f>igazgatás!M504+adók!M504+temető!M504+rendezvények!M504+'téli közf.'!M504+hosszúi.közf.!M504+'út üzemelt.'!M504+közvilágítás!M504+zöldterület!M504+'város-község'!M504+könyvtár!M504+közművelődés!M504+gyermekjólét!M504+családtámogatás!M504+családseg.!M504+civilszerv!M504</f>
        <v>0</v>
      </c>
      <c r="N504" s="77">
        <f>igazgatás!N504+adók!N504+temető!N504+rendezvények!N504+'téli közf.'!N504+hosszúi.közf.!N504+'út üzemelt.'!N504+közvilágítás!N504+zöldterület!N504+'város-község'!N504+könyvtár!N504+közművelődés!N504+gyermekjólét!N504+családtámogatás!N504+családseg.!N504+civilszerv!N504</f>
        <v>0</v>
      </c>
      <c r="O504" s="153" t="str">
        <f t="shared" si="23"/>
        <v xml:space="preserve"> </v>
      </c>
    </row>
    <row r="505" spans="1:15" s="91" customFormat="1" ht="15.75" hidden="1" x14ac:dyDescent="0.25">
      <c r="A505" s="207" t="s">
        <v>461</v>
      </c>
      <c r="B505" s="207"/>
      <c r="C505" s="7" t="s">
        <v>51</v>
      </c>
      <c r="D505" s="20" t="s">
        <v>762</v>
      </c>
      <c r="E505" s="34"/>
      <c r="F505" s="78">
        <f>igazgatás!F505+adók!F505+temető!F505+rendezvények!F505+'téli közf.'!F505+hosszúi.közf.!F505+'út üzemelt.'!F505+közvilágítás!F505+zöldterület!F505+'város-község'!F505+könyvtár!F505+közművelődés!F505+gyermekjólét!F505+családtámogatás!F505+családseg.!F505</f>
        <v>0</v>
      </c>
      <c r="G505" s="78">
        <f>igazgatás!G505+adók!G505+temető!G505+rendezvények!G505+'téli közf.'!G505+hosszúi.közf.!G505+'út üzemelt.'!G505+közvilágítás!G505+zöldterület!G505+'város-község'!G505+könyvtár!G505+közművelődés!G505+gyermekjólét!G505+családtámogatás!G505+családseg.!G505</f>
        <v>0</v>
      </c>
      <c r="H505" s="78">
        <f>igazgatás!H505+adók!H505+temető!H505+rendezvények!H505+'téli közf.'!H505+hosszúi.közf.!H505+'út üzemelt.'!H505+közvilágítás!H505+zöldterület!H505+'város-község'!H505+könyvtár!H505+közművelődés!H505+gyermekjólét!H505+családtámogatás!H505+családseg.!H505</f>
        <v>0</v>
      </c>
      <c r="I505" s="78">
        <f>igazgatás!I505+adók!I505+temető!I505+rendezvények!I505+'téli közf.'!I505+hosszúi.közf.!I505+'út üzemelt.'!I505+közvilágítás!I505+zöldterület!I505+'város-község'!I505+könyvtár!I505+közművelődés!I505+gyermekjólét!I505+családtámogatás!I505+családseg.!I505</f>
        <v>0</v>
      </c>
      <c r="J505" s="170" t="str">
        <f t="shared" si="22"/>
        <v xml:space="preserve"> </v>
      </c>
      <c r="K505" s="77">
        <f>igazgatás!K505+adók!K505+temető!K505+rendezvények!K505+'téli közf.'!K505+hosszúi.közf.!K505+'út üzemelt.'!K505+közvilágítás!K505+zöldterület!K505+'város-község'!K505+könyvtár!K505+közművelődés!K505+gyermekjólét!K505+családtámogatás!K505+családseg.!K505+civilszerv!K505</f>
        <v>0</v>
      </c>
      <c r="L505" s="77">
        <f>igazgatás!L505+adók!L505+temető!L505+rendezvények!L505+'téli közf.'!L505+hosszúi.közf.!L505+'út üzemelt.'!L505+közvilágítás!L505+zöldterület!L505+'város-község'!L505+könyvtár!L505+közművelődés!L505+gyermekjólét!L505+családtámogatás!L505+családseg.!L505+civilszerv!L505</f>
        <v>0</v>
      </c>
      <c r="M505" s="77">
        <f>igazgatás!M505+adók!M505+temető!M505+rendezvények!M505+'téli közf.'!M505+hosszúi.közf.!M505+'út üzemelt.'!M505+közvilágítás!M505+zöldterület!M505+'város-község'!M505+könyvtár!M505+közművelődés!M505+gyermekjólét!M505+családtámogatás!M505+családseg.!M505+civilszerv!M505</f>
        <v>0</v>
      </c>
      <c r="N505" s="77">
        <f>igazgatás!N505+adók!N505+temető!N505+rendezvények!N505+'téli közf.'!N505+hosszúi.közf.!N505+'út üzemelt.'!N505+közvilágítás!N505+zöldterület!N505+'város-község'!N505+könyvtár!N505+közművelődés!N505+gyermekjólét!N505+családtámogatás!N505+családseg.!N505+civilszerv!N505</f>
        <v>0</v>
      </c>
      <c r="O505" s="153" t="str">
        <f t="shared" si="23"/>
        <v xml:space="preserve"> </v>
      </c>
    </row>
    <row r="506" spans="1:15" s="91" customFormat="1" ht="25.5" hidden="1" x14ac:dyDescent="0.25">
      <c r="A506" s="207" t="s">
        <v>464</v>
      </c>
      <c r="B506" s="207"/>
      <c r="C506" s="7" t="s">
        <v>53</v>
      </c>
      <c r="D506" s="20" t="s">
        <v>762</v>
      </c>
      <c r="E506" s="34"/>
      <c r="F506" s="78">
        <f>igazgatás!F506+adók!F506+temető!F506+rendezvények!F506+'téli közf.'!F506+hosszúi.közf.!F506+'út üzemelt.'!F506+közvilágítás!F506+zöldterület!F506+'város-község'!F506+könyvtár!F506+közművelődés!F506+gyermekjólét!F506+családtámogatás!F506+családseg.!F506</f>
        <v>0</v>
      </c>
      <c r="G506" s="78">
        <f>igazgatás!G506+adók!G506+temető!G506+rendezvények!G506+'téli közf.'!G506+hosszúi.közf.!G506+'út üzemelt.'!G506+közvilágítás!G506+zöldterület!G506+'város-község'!G506+könyvtár!G506+közművelődés!G506+gyermekjólét!G506+családtámogatás!G506+családseg.!G506</f>
        <v>0</v>
      </c>
      <c r="H506" s="78">
        <f>igazgatás!H506+adók!H506+temető!H506+rendezvények!H506+'téli közf.'!H506+hosszúi.közf.!H506+'út üzemelt.'!H506+közvilágítás!H506+zöldterület!H506+'város-község'!H506+könyvtár!H506+közművelődés!H506+gyermekjólét!H506+családtámogatás!H506+családseg.!H506</f>
        <v>0</v>
      </c>
      <c r="I506" s="78">
        <f>igazgatás!I506+adók!I506+temető!I506+rendezvények!I506+'téli közf.'!I506+hosszúi.közf.!I506+'út üzemelt.'!I506+közvilágítás!I506+zöldterület!I506+'város-község'!I506+könyvtár!I506+közművelődés!I506+gyermekjólét!I506+családtámogatás!I506+családseg.!I506</f>
        <v>0</v>
      </c>
      <c r="J506" s="170" t="str">
        <f t="shared" si="22"/>
        <v xml:space="preserve"> </v>
      </c>
      <c r="K506" s="77">
        <f>igazgatás!K506+adók!K506+temető!K506+rendezvények!K506+'téli közf.'!K506+hosszúi.közf.!K506+'út üzemelt.'!K506+közvilágítás!K506+zöldterület!K506+'város-község'!K506+könyvtár!K506+közművelődés!K506+gyermekjólét!K506+családtámogatás!K506+családseg.!K506+civilszerv!K506</f>
        <v>0</v>
      </c>
      <c r="L506" s="77">
        <f>igazgatás!L506+adók!L506+temető!L506+rendezvények!L506+'téli közf.'!L506+hosszúi.közf.!L506+'út üzemelt.'!L506+közvilágítás!L506+zöldterület!L506+'város-község'!L506+könyvtár!L506+közművelődés!L506+gyermekjólét!L506+családtámogatás!L506+családseg.!L506+civilszerv!L506</f>
        <v>0</v>
      </c>
      <c r="M506" s="77">
        <f>igazgatás!M506+adók!M506+temető!M506+rendezvények!M506+'téli közf.'!M506+hosszúi.közf.!M506+'út üzemelt.'!M506+közvilágítás!M506+zöldterület!M506+'város-község'!M506+könyvtár!M506+közművelődés!M506+gyermekjólét!M506+családtámogatás!M506+családseg.!M506+civilszerv!M506</f>
        <v>0</v>
      </c>
      <c r="N506" s="77">
        <f>igazgatás!N506+adók!N506+temető!N506+rendezvények!N506+'téli közf.'!N506+hosszúi.közf.!N506+'út üzemelt.'!N506+közvilágítás!N506+zöldterület!N506+'város-község'!N506+könyvtár!N506+közművelődés!N506+gyermekjólét!N506+családtámogatás!N506+családseg.!N506+civilszerv!N506</f>
        <v>0</v>
      </c>
      <c r="O506" s="153" t="str">
        <f t="shared" si="23"/>
        <v xml:space="preserve"> </v>
      </c>
    </row>
    <row r="507" spans="1:15" s="91" customFormat="1" ht="25.5" hidden="1" x14ac:dyDescent="0.25">
      <c r="A507" s="207" t="s">
        <v>465</v>
      </c>
      <c r="B507" s="207"/>
      <c r="C507" s="7" t="s">
        <v>55</v>
      </c>
      <c r="D507" s="20" t="s">
        <v>762</v>
      </c>
      <c r="E507" s="34"/>
      <c r="F507" s="78">
        <f>igazgatás!F507+adók!F507+temető!F507+rendezvények!F507+'téli közf.'!F507+hosszúi.közf.!F507+'út üzemelt.'!F507+közvilágítás!F507+zöldterület!F507+'város-község'!F507+könyvtár!F507+közművelődés!F507+gyermekjólét!F507+családtámogatás!F507+családseg.!F507</f>
        <v>0</v>
      </c>
      <c r="G507" s="78">
        <f>igazgatás!G507+adók!G507+temető!G507+rendezvények!G507+'téli közf.'!G507+hosszúi.közf.!G507+'út üzemelt.'!G507+közvilágítás!G507+zöldterület!G507+'város-község'!G507+könyvtár!G507+közművelődés!G507+gyermekjólét!G507+családtámogatás!G507+családseg.!G507</f>
        <v>0</v>
      </c>
      <c r="H507" s="78">
        <f>igazgatás!H507+adók!H507+temető!H507+rendezvények!H507+'téli közf.'!H507+hosszúi.közf.!H507+'út üzemelt.'!H507+közvilágítás!H507+zöldterület!H507+'város-község'!H507+könyvtár!H507+közművelődés!H507+gyermekjólét!H507+családtámogatás!H507+családseg.!H507</f>
        <v>0</v>
      </c>
      <c r="I507" s="78">
        <f>igazgatás!I507+adók!I507+temető!I507+rendezvények!I507+'téli közf.'!I507+hosszúi.közf.!I507+'út üzemelt.'!I507+közvilágítás!I507+zöldterület!I507+'város-község'!I507+könyvtár!I507+közművelődés!I507+gyermekjólét!I507+családtámogatás!I507+családseg.!I507</f>
        <v>0</v>
      </c>
      <c r="J507" s="170" t="str">
        <f t="shared" si="22"/>
        <v xml:space="preserve"> </v>
      </c>
      <c r="K507" s="77">
        <f>igazgatás!K507+adók!K507+temető!K507+rendezvények!K507+'téli közf.'!K507+hosszúi.közf.!K507+'út üzemelt.'!K507+közvilágítás!K507+zöldterület!K507+'város-község'!K507+könyvtár!K507+közművelődés!K507+gyermekjólét!K507+családtámogatás!K507+családseg.!K507+civilszerv!K507</f>
        <v>0</v>
      </c>
      <c r="L507" s="77">
        <f>igazgatás!L507+adók!L507+temető!L507+rendezvények!L507+'téli közf.'!L507+hosszúi.közf.!L507+'út üzemelt.'!L507+közvilágítás!L507+zöldterület!L507+'város-község'!L507+könyvtár!L507+közművelődés!L507+gyermekjólét!L507+családtámogatás!L507+családseg.!L507+civilszerv!L507</f>
        <v>0</v>
      </c>
      <c r="M507" s="77">
        <f>igazgatás!M507+adók!M507+temető!M507+rendezvények!M507+'téli közf.'!M507+hosszúi.közf.!M507+'út üzemelt.'!M507+közvilágítás!M507+zöldterület!M507+'város-község'!M507+könyvtár!M507+közművelődés!M507+gyermekjólét!M507+családtámogatás!M507+családseg.!M507+civilszerv!M507</f>
        <v>0</v>
      </c>
      <c r="N507" s="77">
        <f>igazgatás!N507+adók!N507+temető!N507+rendezvények!N507+'téli közf.'!N507+hosszúi.közf.!N507+'út üzemelt.'!N507+közvilágítás!N507+zöldterület!N507+'város-község'!N507+könyvtár!N507+közművelődés!N507+gyermekjólét!N507+családtámogatás!N507+családseg.!N507+civilszerv!N507</f>
        <v>0</v>
      </c>
      <c r="O507" s="153" t="str">
        <f t="shared" si="23"/>
        <v xml:space="preserve"> </v>
      </c>
    </row>
    <row r="508" spans="1:15" s="91" customFormat="1" ht="38.25" hidden="1" x14ac:dyDescent="0.25">
      <c r="A508" s="207" t="s">
        <v>466</v>
      </c>
      <c r="B508" s="207"/>
      <c r="C508" s="7" t="s">
        <v>763</v>
      </c>
      <c r="D508" s="20" t="s">
        <v>764</v>
      </c>
      <c r="E508" s="34"/>
      <c r="F508" s="78">
        <f>igazgatás!F508+adók!F508+temető!F508+rendezvények!F508+'téli közf.'!F508+hosszúi.közf.!F508+'út üzemelt.'!F508+közvilágítás!F508+zöldterület!F508+'város-község'!F508+könyvtár!F508+közművelődés!F508+gyermekjólét!F508+családtámogatás!F508+családseg.!F508</f>
        <v>0</v>
      </c>
      <c r="G508" s="78">
        <f>igazgatás!G508+adók!G508+temető!G508+rendezvények!G508+'téli közf.'!G508+hosszúi.közf.!G508+'út üzemelt.'!G508+közvilágítás!G508+zöldterület!G508+'város-község'!G508+könyvtár!G508+közművelődés!G508+gyermekjólét!G508+családtámogatás!G508+családseg.!G508</f>
        <v>0</v>
      </c>
      <c r="H508" s="78">
        <f>igazgatás!H508+adók!H508+temető!H508+rendezvények!H508+'téli közf.'!H508+hosszúi.közf.!H508+'út üzemelt.'!H508+közvilágítás!H508+zöldterület!H508+'város-község'!H508+könyvtár!H508+közművelődés!H508+gyermekjólét!H508+családtámogatás!H508+családseg.!H508</f>
        <v>0</v>
      </c>
      <c r="I508" s="78">
        <f>igazgatás!I508+adók!I508+temető!I508+rendezvények!I508+'téli közf.'!I508+hosszúi.közf.!I508+'út üzemelt.'!I508+közvilágítás!I508+zöldterület!I508+'város-község'!I508+könyvtár!I508+közművelődés!I508+gyermekjólét!I508+családtámogatás!I508+családseg.!I508</f>
        <v>0</v>
      </c>
      <c r="J508" s="170" t="str">
        <f t="shared" si="22"/>
        <v xml:space="preserve"> </v>
      </c>
      <c r="K508" s="77">
        <f>igazgatás!K508+adók!K508+temető!K508+rendezvények!K508+'téli közf.'!K508+hosszúi.közf.!K508+'út üzemelt.'!K508+közvilágítás!K508+zöldterület!K508+'város-község'!K508+könyvtár!K508+közművelődés!K508+gyermekjólét!K508+családtámogatás!K508+családseg.!K508+civilszerv!K508</f>
        <v>0</v>
      </c>
      <c r="L508" s="77">
        <f>igazgatás!L508+adók!L508+temető!L508+rendezvények!L508+'téli közf.'!L508+hosszúi.közf.!L508+'út üzemelt.'!L508+közvilágítás!L508+zöldterület!L508+'város-község'!L508+könyvtár!L508+közművelődés!L508+gyermekjólét!L508+családtámogatás!L508+családseg.!L508+civilszerv!L508</f>
        <v>0</v>
      </c>
      <c r="M508" s="77">
        <f>igazgatás!M508+adók!M508+temető!M508+rendezvények!M508+'téli közf.'!M508+hosszúi.közf.!M508+'út üzemelt.'!M508+közvilágítás!M508+zöldterület!M508+'város-község'!M508+könyvtár!M508+közművelődés!M508+gyermekjólét!M508+családtámogatás!M508+családseg.!M508+civilszerv!M508</f>
        <v>0</v>
      </c>
      <c r="N508" s="77">
        <f>igazgatás!N508+adók!N508+temető!N508+rendezvények!N508+'téli közf.'!N508+hosszúi.közf.!N508+'út üzemelt.'!N508+közvilágítás!N508+zöldterület!N508+'város-község'!N508+könyvtár!N508+közművelődés!N508+gyermekjólét!N508+családtámogatás!N508+családseg.!N508+civilszerv!N508</f>
        <v>0</v>
      </c>
      <c r="O508" s="153" t="str">
        <f t="shared" si="23"/>
        <v xml:space="preserve"> </v>
      </c>
    </row>
    <row r="509" spans="1:15" s="91" customFormat="1" ht="15.75" hidden="1" x14ac:dyDescent="0.25">
      <c r="A509" s="207" t="s">
        <v>467</v>
      </c>
      <c r="B509" s="207"/>
      <c r="C509" s="7" t="s">
        <v>37</v>
      </c>
      <c r="D509" s="20" t="s">
        <v>764</v>
      </c>
      <c r="E509" s="34"/>
      <c r="F509" s="78">
        <f>igazgatás!F509+adók!F509+temető!F509+rendezvények!F509+'téli közf.'!F509+hosszúi.közf.!F509+'út üzemelt.'!F509+közvilágítás!F509+zöldterület!F509+'város-község'!F509+könyvtár!F509+közművelődés!F509+gyermekjólét!F509+családtámogatás!F509+családseg.!F509</f>
        <v>0</v>
      </c>
      <c r="G509" s="78">
        <f>igazgatás!G509+adók!G509+temető!G509+rendezvények!G509+'téli közf.'!G509+hosszúi.közf.!G509+'út üzemelt.'!G509+közvilágítás!G509+zöldterület!G509+'város-község'!G509+könyvtár!G509+közművelődés!G509+gyermekjólét!G509+családtámogatás!G509+családseg.!G509</f>
        <v>0</v>
      </c>
      <c r="H509" s="78">
        <f>igazgatás!H509+adók!H509+temető!H509+rendezvények!H509+'téli közf.'!H509+hosszúi.közf.!H509+'út üzemelt.'!H509+közvilágítás!H509+zöldterület!H509+'város-község'!H509+könyvtár!H509+közművelődés!H509+gyermekjólét!H509+családtámogatás!H509+családseg.!H509</f>
        <v>0</v>
      </c>
      <c r="I509" s="78">
        <f>igazgatás!I509+adók!I509+temető!I509+rendezvények!I509+'téli közf.'!I509+hosszúi.közf.!I509+'út üzemelt.'!I509+közvilágítás!I509+zöldterület!I509+'város-község'!I509+könyvtár!I509+közművelődés!I509+gyermekjólét!I509+családtámogatás!I509+családseg.!I509</f>
        <v>0</v>
      </c>
      <c r="J509" s="170" t="str">
        <f t="shared" si="22"/>
        <v xml:space="preserve"> </v>
      </c>
      <c r="K509" s="77">
        <f>igazgatás!K509+adók!K509+temető!K509+rendezvények!K509+'téli közf.'!K509+hosszúi.közf.!K509+'út üzemelt.'!K509+közvilágítás!K509+zöldterület!K509+'város-község'!K509+könyvtár!K509+közművelődés!K509+gyermekjólét!K509+családtámogatás!K509+családseg.!K509+civilszerv!K509</f>
        <v>0</v>
      </c>
      <c r="L509" s="77">
        <f>igazgatás!L509+adók!L509+temető!L509+rendezvények!L509+'téli közf.'!L509+hosszúi.közf.!L509+'út üzemelt.'!L509+közvilágítás!L509+zöldterület!L509+'város-község'!L509+könyvtár!L509+közművelődés!L509+gyermekjólét!L509+családtámogatás!L509+családseg.!L509+civilszerv!L509</f>
        <v>0</v>
      </c>
      <c r="M509" s="77">
        <f>igazgatás!M509+adók!M509+temető!M509+rendezvények!M509+'téli közf.'!M509+hosszúi.közf.!M509+'út üzemelt.'!M509+közvilágítás!M509+zöldterület!M509+'város-község'!M509+könyvtár!M509+közművelődés!M509+gyermekjólét!M509+családtámogatás!M509+családseg.!M509+civilszerv!M509</f>
        <v>0</v>
      </c>
      <c r="N509" s="77">
        <f>igazgatás!N509+adók!N509+temető!N509+rendezvények!N509+'téli közf.'!N509+hosszúi.közf.!N509+'út üzemelt.'!N509+közvilágítás!N509+zöldterület!N509+'város-község'!N509+könyvtár!N509+közművelődés!N509+gyermekjólét!N509+családtámogatás!N509+családseg.!N509+civilszerv!N509</f>
        <v>0</v>
      </c>
      <c r="O509" s="153" t="str">
        <f t="shared" si="23"/>
        <v xml:space="preserve"> </v>
      </c>
    </row>
    <row r="510" spans="1:15" s="91" customFormat="1" ht="15.75" hidden="1" x14ac:dyDescent="0.25">
      <c r="A510" s="207" t="s">
        <v>468</v>
      </c>
      <c r="B510" s="207"/>
      <c r="C510" s="7" t="s">
        <v>39</v>
      </c>
      <c r="D510" s="20" t="s">
        <v>764</v>
      </c>
      <c r="E510" s="34"/>
      <c r="F510" s="78">
        <f>igazgatás!F510+adók!F510+temető!F510+rendezvények!F510+'téli közf.'!F510+hosszúi.közf.!F510+'út üzemelt.'!F510+közvilágítás!F510+zöldterület!F510+'város-község'!F510+könyvtár!F510+közművelődés!F510+gyermekjólét!F510+családtámogatás!F510+családseg.!F510</f>
        <v>0</v>
      </c>
      <c r="G510" s="78">
        <f>igazgatás!G510+adók!G510+temető!G510+rendezvények!G510+'téli közf.'!G510+hosszúi.közf.!G510+'út üzemelt.'!G510+közvilágítás!G510+zöldterület!G510+'város-község'!G510+könyvtár!G510+közművelődés!G510+gyermekjólét!G510+családtámogatás!G510+családseg.!G510</f>
        <v>0</v>
      </c>
      <c r="H510" s="78">
        <f>igazgatás!H510+adók!H510+temető!H510+rendezvények!H510+'téli közf.'!H510+hosszúi.közf.!H510+'út üzemelt.'!H510+közvilágítás!H510+zöldterület!H510+'város-község'!H510+könyvtár!H510+közművelődés!H510+gyermekjólét!H510+családtámogatás!H510+családseg.!H510</f>
        <v>0</v>
      </c>
      <c r="I510" s="78">
        <f>igazgatás!I510+adók!I510+temető!I510+rendezvények!I510+'téli közf.'!I510+hosszúi.közf.!I510+'út üzemelt.'!I510+közvilágítás!I510+zöldterület!I510+'város-község'!I510+könyvtár!I510+közművelődés!I510+gyermekjólét!I510+családtámogatás!I510+családseg.!I510</f>
        <v>0</v>
      </c>
      <c r="J510" s="170" t="str">
        <f t="shared" si="22"/>
        <v xml:space="preserve"> </v>
      </c>
      <c r="K510" s="77">
        <f>igazgatás!K510+adók!K510+temető!K510+rendezvények!K510+'téli közf.'!K510+hosszúi.közf.!K510+'út üzemelt.'!K510+közvilágítás!K510+zöldterület!K510+'város-község'!K510+könyvtár!K510+közművelődés!K510+gyermekjólét!K510+családtámogatás!K510+családseg.!K510+civilszerv!K510</f>
        <v>0</v>
      </c>
      <c r="L510" s="77">
        <f>igazgatás!L510+adók!L510+temető!L510+rendezvények!L510+'téli közf.'!L510+hosszúi.közf.!L510+'út üzemelt.'!L510+közvilágítás!L510+zöldterület!L510+'város-község'!L510+könyvtár!L510+közművelődés!L510+gyermekjólét!L510+családtámogatás!L510+családseg.!L510+civilszerv!L510</f>
        <v>0</v>
      </c>
      <c r="M510" s="77">
        <f>igazgatás!M510+adók!M510+temető!M510+rendezvények!M510+'téli közf.'!M510+hosszúi.közf.!M510+'út üzemelt.'!M510+közvilágítás!M510+zöldterület!M510+'város-község'!M510+könyvtár!M510+közművelődés!M510+gyermekjólét!M510+családtámogatás!M510+családseg.!M510+civilszerv!M510</f>
        <v>0</v>
      </c>
      <c r="N510" s="77">
        <f>igazgatás!N510+adók!N510+temető!N510+rendezvények!N510+'téli közf.'!N510+hosszúi.közf.!N510+'út üzemelt.'!N510+közvilágítás!N510+zöldterület!N510+'város-község'!N510+könyvtár!N510+közművelődés!N510+gyermekjólét!N510+családtámogatás!N510+családseg.!N510+civilszerv!N510</f>
        <v>0</v>
      </c>
      <c r="O510" s="153" t="str">
        <f t="shared" si="23"/>
        <v xml:space="preserve"> </v>
      </c>
    </row>
    <row r="511" spans="1:15" s="91" customFormat="1" ht="25.5" hidden="1" x14ac:dyDescent="0.25">
      <c r="A511" s="207" t="s">
        <v>469</v>
      </c>
      <c r="B511" s="207"/>
      <c r="C511" s="7" t="s">
        <v>41</v>
      </c>
      <c r="D511" s="20" t="s">
        <v>764</v>
      </c>
      <c r="E511" s="34"/>
      <c r="F511" s="78">
        <f>igazgatás!F511+adók!F511+temető!F511+rendezvények!F511+'téli közf.'!F511+hosszúi.közf.!F511+'út üzemelt.'!F511+közvilágítás!F511+zöldterület!F511+'város-község'!F511+könyvtár!F511+közművelődés!F511+gyermekjólét!F511+családtámogatás!F511+családseg.!F511</f>
        <v>0</v>
      </c>
      <c r="G511" s="78">
        <f>igazgatás!G511+adók!G511+temető!G511+rendezvények!G511+'téli közf.'!G511+hosszúi.közf.!G511+'út üzemelt.'!G511+közvilágítás!G511+zöldterület!G511+'város-község'!G511+könyvtár!G511+közművelődés!G511+gyermekjólét!G511+családtámogatás!G511+családseg.!G511</f>
        <v>0</v>
      </c>
      <c r="H511" s="78">
        <f>igazgatás!H511+adók!H511+temető!H511+rendezvények!H511+'téli közf.'!H511+hosszúi.közf.!H511+'út üzemelt.'!H511+közvilágítás!H511+zöldterület!H511+'város-község'!H511+könyvtár!H511+közművelődés!H511+gyermekjólét!H511+családtámogatás!H511+családseg.!H511</f>
        <v>0</v>
      </c>
      <c r="I511" s="78">
        <f>igazgatás!I511+adók!I511+temető!I511+rendezvények!I511+'téli közf.'!I511+hosszúi.közf.!I511+'út üzemelt.'!I511+közvilágítás!I511+zöldterület!I511+'város-község'!I511+könyvtár!I511+közművelődés!I511+gyermekjólét!I511+családtámogatás!I511+családseg.!I511</f>
        <v>0</v>
      </c>
      <c r="J511" s="170" t="str">
        <f t="shared" si="22"/>
        <v xml:space="preserve"> </v>
      </c>
      <c r="K511" s="77">
        <f>igazgatás!K511+adók!K511+temető!K511+rendezvények!K511+'téli közf.'!K511+hosszúi.közf.!K511+'út üzemelt.'!K511+közvilágítás!K511+zöldterület!K511+'város-község'!K511+könyvtár!K511+közművelődés!K511+gyermekjólét!K511+családtámogatás!K511+családseg.!K511+civilszerv!K511</f>
        <v>0</v>
      </c>
      <c r="L511" s="77">
        <f>igazgatás!L511+adók!L511+temető!L511+rendezvények!L511+'téli közf.'!L511+hosszúi.közf.!L511+'út üzemelt.'!L511+közvilágítás!L511+zöldterület!L511+'város-község'!L511+könyvtár!L511+közművelődés!L511+gyermekjólét!L511+családtámogatás!L511+családseg.!L511+civilszerv!L511</f>
        <v>0</v>
      </c>
      <c r="M511" s="77">
        <f>igazgatás!M511+adók!M511+temető!M511+rendezvények!M511+'téli közf.'!M511+hosszúi.közf.!M511+'út üzemelt.'!M511+közvilágítás!M511+zöldterület!M511+'város-község'!M511+könyvtár!M511+közművelődés!M511+gyermekjólét!M511+családtámogatás!M511+családseg.!M511+civilszerv!M511</f>
        <v>0</v>
      </c>
      <c r="N511" s="77">
        <f>igazgatás!N511+adók!N511+temető!N511+rendezvények!N511+'téli közf.'!N511+hosszúi.közf.!N511+'út üzemelt.'!N511+közvilágítás!N511+zöldterület!N511+'város-község'!N511+könyvtár!N511+közművelődés!N511+gyermekjólét!N511+családtámogatás!N511+családseg.!N511+civilszerv!N511</f>
        <v>0</v>
      </c>
      <c r="O511" s="153" t="str">
        <f t="shared" si="23"/>
        <v xml:space="preserve"> </v>
      </c>
    </row>
    <row r="512" spans="1:15" s="91" customFormat="1" ht="15.75" hidden="1" x14ac:dyDescent="0.25">
      <c r="A512" s="207" t="s">
        <v>470</v>
      </c>
      <c r="B512" s="207"/>
      <c r="C512" s="7" t="s">
        <v>43</v>
      </c>
      <c r="D512" s="20" t="s">
        <v>764</v>
      </c>
      <c r="E512" s="34"/>
      <c r="F512" s="78">
        <f>igazgatás!F512+adók!F512+temető!F512+rendezvények!F512+'téli közf.'!F512+hosszúi.közf.!F512+'út üzemelt.'!F512+közvilágítás!F512+zöldterület!F512+'város-község'!F512+könyvtár!F512+közművelődés!F512+gyermekjólét!F512+családtámogatás!F512+családseg.!F512</f>
        <v>0</v>
      </c>
      <c r="G512" s="78">
        <f>igazgatás!G512+adók!G512+temető!G512+rendezvények!G512+'téli közf.'!G512+hosszúi.közf.!G512+'út üzemelt.'!G512+közvilágítás!G512+zöldterület!G512+'város-község'!G512+könyvtár!G512+közművelődés!G512+gyermekjólét!G512+családtámogatás!G512+családseg.!G512</f>
        <v>0</v>
      </c>
      <c r="H512" s="78">
        <f>igazgatás!H512+adók!H512+temető!H512+rendezvények!H512+'téli közf.'!H512+hosszúi.közf.!H512+'út üzemelt.'!H512+közvilágítás!H512+zöldterület!H512+'város-község'!H512+könyvtár!H512+közművelődés!H512+gyermekjólét!H512+családtámogatás!H512+családseg.!H512</f>
        <v>0</v>
      </c>
      <c r="I512" s="78">
        <f>igazgatás!I512+adók!I512+temető!I512+rendezvények!I512+'téli közf.'!I512+hosszúi.közf.!I512+'út üzemelt.'!I512+közvilágítás!I512+zöldterület!I512+'város-község'!I512+könyvtár!I512+közművelődés!I512+gyermekjólét!I512+családtámogatás!I512+családseg.!I512</f>
        <v>0</v>
      </c>
      <c r="J512" s="170" t="str">
        <f t="shared" si="22"/>
        <v xml:space="preserve"> </v>
      </c>
      <c r="K512" s="77">
        <f>igazgatás!K512+adók!K512+temető!K512+rendezvények!K512+'téli közf.'!K512+hosszúi.közf.!K512+'út üzemelt.'!K512+közvilágítás!K512+zöldterület!K512+'város-község'!K512+könyvtár!K512+közművelődés!K512+gyermekjólét!K512+családtámogatás!K512+családseg.!K512+civilszerv!K512</f>
        <v>0</v>
      </c>
      <c r="L512" s="77">
        <f>igazgatás!L512+adók!L512+temető!L512+rendezvények!L512+'téli közf.'!L512+hosszúi.közf.!L512+'út üzemelt.'!L512+közvilágítás!L512+zöldterület!L512+'város-község'!L512+könyvtár!L512+közművelődés!L512+gyermekjólét!L512+családtámogatás!L512+családseg.!L512+civilszerv!L512</f>
        <v>0</v>
      </c>
      <c r="M512" s="77">
        <f>igazgatás!M512+adók!M512+temető!M512+rendezvények!M512+'téli közf.'!M512+hosszúi.közf.!M512+'út üzemelt.'!M512+közvilágítás!M512+zöldterület!M512+'város-község'!M512+könyvtár!M512+közművelődés!M512+gyermekjólét!M512+családtámogatás!M512+családseg.!M512+civilszerv!M512</f>
        <v>0</v>
      </c>
      <c r="N512" s="77">
        <f>igazgatás!N512+adók!N512+temető!N512+rendezvények!N512+'téli közf.'!N512+hosszúi.közf.!N512+'út üzemelt.'!N512+közvilágítás!N512+zöldterület!N512+'város-község'!N512+könyvtár!N512+közművelődés!N512+gyermekjólét!N512+családtámogatás!N512+családseg.!N512+civilszerv!N512</f>
        <v>0</v>
      </c>
      <c r="O512" s="153" t="str">
        <f t="shared" si="23"/>
        <v xml:space="preserve"> </v>
      </c>
    </row>
    <row r="513" spans="1:15" s="91" customFormat="1" ht="15.75" hidden="1" x14ac:dyDescent="0.25">
      <c r="A513" s="207" t="s">
        <v>471</v>
      </c>
      <c r="B513" s="207"/>
      <c r="C513" s="7" t="s">
        <v>45</v>
      </c>
      <c r="D513" s="20" t="s">
        <v>764</v>
      </c>
      <c r="E513" s="34"/>
      <c r="F513" s="78">
        <f>igazgatás!F513+adók!F513+temető!F513+rendezvények!F513+'téli közf.'!F513+hosszúi.közf.!F513+'út üzemelt.'!F513+közvilágítás!F513+zöldterület!F513+'város-község'!F513+könyvtár!F513+közművelődés!F513+gyermekjólét!F513+családtámogatás!F513+családseg.!F513</f>
        <v>0</v>
      </c>
      <c r="G513" s="78">
        <f>igazgatás!G513+adók!G513+temető!G513+rendezvények!G513+'téli közf.'!G513+hosszúi.közf.!G513+'út üzemelt.'!G513+közvilágítás!G513+zöldterület!G513+'város-község'!G513+könyvtár!G513+közművelődés!G513+gyermekjólét!G513+családtámogatás!G513+családseg.!G513</f>
        <v>0</v>
      </c>
      <c r="H513" s="78">
        <f>igazgatás!H513+adók!H513+temető!H513+rendezvények!H513+'téli közf.'!H513+hosszúi.közf.!H513+'út üzemelt.'!H513+közvilágítás!H513+zöldterület!H513+'város-község'!H513+könyvtár!H513+közművelődés!H513+gyermekjólét!H513+családtámogatás!H513+családseg.!H513</f>
        <v>0</v>
      </c>
      <c r="I513" s="78">
        <f>igazgatás!I513+adók!I513+temető!I513+rendezvények!I513+'téli közf.'!I513+hosszúi.közf.!I513+'út üzemelt.'!I513+közvilágítás!I513+zöldterület!I513+'város-község'!I513+könyvtár!I513+közművelődés!I513+gyermekjólét!I513+családtámogatás!I513+családseg.!I513</f>
        <v>0</v>
      </c>
      <c r="J513" s="170" t="str">
        <f t="shared" si="22"/>
        <v xml:space="preserve"> </v>
      </c>
      <c r="K513" s="77">
        <f>igazgatás!K513+adók!K513+temető!K513+rendezvények!K513+'téli közf.'!K513+hosszúi.közf.!K513+'út üzemelt.'!K513+közvilágítás!K513+zöldterület!K513+'város-község'!K513+könyvtár!K513+közművelődés!K513+gyermekjólét!K513+családtámogatás!K513+családseg.!K513+civilszerv!K513</f>
        <v>0</v>
      </c>
      <c r="L513" s="77">
        <f>igazgatás!L513+adók!L513+temető!L513+rendezvények!L513+'téli közf.'!L513+hosszúi.közf.!L513+'út üzemelt.'!L513+közvilágítás!L513+zöldterület!L513+'város-község'!L513+könyvtár!L513+közművelődés!L513+gyermekjólét!L513+családtámogatás!L513+családseg.!L513+civilszerv!L513</f>
        <v>0</v>
      </c>
      <c r="M513" s="77">
        <f>igazgatás!M513+adók!M513+temető!M513+rendezvények!M513+'téli közf.'!M513+hosszúi.közf.!M513+'út üzemelt.'!M513+közvilágítás!M513+zöldterület!M513+'város-község'!M513+könyvtár!M513+közművelődés!M513+gyermekjólét!M513+családtámogatás!M513+családseg.!M513+civilszerv!M513</f>
        <v>0</v>
      </c>
      <c r="N513" s="77">
        <f>igazgatás!N513+adók!N513+temető!N513+rendezvények!N513+'téli közf.'!N513+hosszúi.közf.!N513+'út üzemelt.'!N513+közvilágítás!N513+zöldterület!N513+'város-község'!N513+könyvtár!N513+közművelődés!N513+gyermekjólét!N513+családtámogatás!N513+családseg.!N513+civilszerv!N513</f>
        <v>0</v>
      </c>
      <c r="O513" s="153" t="str">
        <f t="shared" si="23"/>
        <v xml:space="preserve"> </v>
      </c>
    </row>
    <row r="514" spans="1:15" s="91" customFormat="1" ht="15.75" hidden="1" x14ac:dyDescent="0.25">
      <c r="A514" s="207" t="s">
        <v>472</v>
      </c>
      <c r="B514" s="207"/>
      <c r="C514" s="7" t="s">
        <v>47</v>
      </c>
      <c r="D514" s="20" t="s">
        <v>764</v>
      </c>
      <c r="E514" s="34"/>
      <c r="F514" s="78">
        <f>igazgatás!F514+adók!F514+temető!F514+rendezvények!F514+'téli közf.'!F514+hosszúi.közf.!F514+'út üzemelt.'!F514+közvilágítás!F514+zöldterület!F514+'város-község'!F514+könyvtár!F514+közművelődés!F514+gyermekjólét!F514+családtámogatás!F514+családseg.!F514</f>
        <v>0</v>
      </c>
      <c r="G514" s="78">
        <f>igazgatás!G514+adók!G514+temető!G514+rendezvények!G514+'téli közf.'!G514+hosszúi.közf.!G514+'út üzemelt.'!G514+közvilágítás!G514+zöldterület!G514+'város-község'!G514+könyvtár!G514+közművelődés!G514+gyermekjólét!G514+családtámogatás!G514+családseg.!G514</f>
        <v>0</v>
      </c>
      <c r="H514" s="78">
        <f>igazgatás!H514+adók!H514+temető!H514+rendezvények!H514+'téli közf.'!H514+hosszúi.közf.!H514+'út üzemelt.'!H514+közvilágítás!H514+zöldterület!H514+'város-község'!H514+könyvtár!H514+közművelődés!H514+gyermekjólét!H514+családtámogatás!H514+családseg.!H514</f>
        <v>0</v>
      </c>
      <c r="I514" s="78">
        <f>igazgatás!I514+adók!I514+temető!I514+rendezvények!I514+'téli közf.'!I514+hosszúi.közf.!I514+'út üzemelt.'!I514+közvilágítás!I514+zöldterület!I514+'város-község'!I514+könyvtár!I514+közművelődés!I514+gyermekjólét!I514+családtámogatás!I514+családseg.!I514</f>
        <v>0</v>
      </c>
      <c r="J514" s="170" t="str">
        <f t="shared" si="22"/>
        <v xml:space="preserve"> </v>
      </c>
      <c r="K514" s="77">
        <f>igazgatás!K514+adók!K514+temető!K514+rendezvények!K514+'téli közf.'!K514+hosszúi.közf.!K514+'út üzemelt.'!K514+közvilágítás!K514+zöldterület!K514+'város-község'!K514+könyvtár!K514+közművelődés!K514+gyermekjólét!K514+családtámogatás!K514+családseg.!K514+civilszerv!K514</f>
        <v>0</v>
      </c>
      <c r="L514" s="77">
        <f>igazgatás!L514+adók!L514+temető!L514+rendezvények!L514+'téli közf.'!L514+hosszúi.közf.!L514+'út üzemelt.'!L514+közvilágítás!L514+zöldterület!L514+'város-község'!L514+könyvtár!L514+közművelődés!L514+gyermekjólét!L514+családtámogatás!L514+családseg.!L514+civilszerv!L514</f>
        <v>0</v>
      </c>
      <c r="M514" s="77">
        <f>igazgatás!M514+adók!M514+temető!M514+rendezvények!M514+'téli közf.'!M514+hosszúi.közf.!M514+'út üzemelt.'!M514+közvilágítás!M514+zöldterület!M514+'város-község'!M514+könyvtár!M514+közművelődés!M514+gyermekjólét!M514+családtámogatás!M514+családseg.!M514+civilszerv!M514</f>
        <v>0</v>
      </c>
      <c r="N514" s="77">
        <f>igazgatás!N514+adók!N514+temető!N514+rendezvények!N514+'téli közf.'!N514+hosszúi.közf.!N514+'út üzemelt.'!N514+közvilágítás!N514+zöldterület!N514+'város-község'!N514+könyvtár!N514+közművelődés!N514+gyermekjólét!N514+családtámogatás!N514+családseg.!N514+civilszerv!N514</f>
        <v>0</v>
      </c>
      <c r="O514" s="153" t="str">
        <f t="shared" si="23"/>
        <v xml:space="preserve"> </v>
      </c>
    </row>
    <row r="515" spans="1:15" s="91" customFormat="1" ht="15.75" hidden="1" x14ac:dyDescent="0.25">
      <c r="A515" s="207" t="s">
        <v>473</v>
      </c>
      <c r="B515" s="207"/>
      <c r="C515" s="7" t="s">
        <v>49</v>
      </c>
      <c r="D515" s="20" t="s">
        <v>764</v>
      </c>
      <c r="E515" s="34"/>
      <c r="F515" s="78">
        <f>igazgatás!F515+adók!F515+temető!F515+rendezvények!F515+'téli közf.'!F515+hosszúi.közf.!F515+'út üzemelt.'!F515+közvilágítás!F515+zöldterület!F515+'város-község'!F515+könyvtár!F515+közművelődés!F515+gyermekjólét!F515+családtámogatás!F515+családseg.!F515</f>
        <v>0</v>
      </c>
      <c r="G515" s="78">
        <f>igazgatás!G515+adók!G515+temető!G515+rendezvények!G515+'téli közf.'!G515+hosszúi.közf.!G515+'út üzemelt.'!G515+közvilágítás!G515+zöldterület!G515+'város-község'!G515+könyvtár!G515+közművelődés!G515+gyermekjólét!G515+családtámogatás!G515+családseg.!G515</f>
        <v>0</v>
      </c>
      <c r="H515" s="78">
        <f>igazgatás!H515+adók!H515+temető!H515+rendezvények!H515+'téli közf.'!H515+hosszúi.közf.!H515+'út üzemelt.'!H515+közvilágítás!H515+zöldterület!H515+'város-község'!H515+könyvtár!H515+közművelődés!H515+gyermekjólét!H515+családtámogatás!H515+családseg.!H515</f>
        <v>0</v>
      </c>
      <c r="I515" s="78">
        <f>igazgatás!I515+adók!I515+temető!I515+rendezvények!I515+'téli közf.'!I515+hosszúi.közf.!I515+'út üzemelt.'!I515+közvilágítás!I515+zöldterület!I515+'város-község'!I515+könyvtár!I515+közművelődés!I515+gyermekjólét!I515+családtámogatás!I515+családseg.!I515</f>
        <v>0</v>
      </c>
      <c r="J515" s="170" t="str">
        <f t="shared" si="22"/>
        <v xml:space="preserve"> </v>
      </c>
      <c r="K515" s="77">
        <f>igazgatás!K515+adók!K515+temető!K515+rendezvények!K515+'téli közf.'!K515+hosszúi.közf.!K515+'út üzemelt.'!K515+közvilágítás!K515+zöldterület!K515+'város-község'!K515+könyvtár!K515+közművelődés!K515+gyermekjólét!K515+családtámogatás!K515+családseg.!K515+civilszerv!K515</f>
        <v>0</v>
      </c>
      <c r="L515" s="77">
        <f>igazgatás!L515+adók!L515+temető!L515+rendezvények!L515+'téli közf.'!L515+hosszúi.közf.!L515+'út üzemelt.'!L515+közvilágítás!L515+zöldterület!L515+'város-község'!L515+könyvtár!L515+közművelődés!L515+gyermekjólét!L515+családtámogatás!L515+családseg.!L515+civilszerv!L515</f>
        <v>0</v>
      </c>
      <c r="M515" s="77">
        <f>igazgatás!M515+adók!M515+temető!M515+rendezvények!M515+'téli közf.'!M515+hosszúi.közf.!M515+'út üzemelt.'!M515+közvilágítás!M515+zöldterület!M515+'város-község'!M515+könyvtár!M515+közművelődés!M515+gyermekjólét!M515+családtámogatás!M515+családseg.!M515+civilszerv!M515</f>
        <v>0</v>
      </c>
      <c r="N515" s="77">
        <f>igazgatás!N515+adók!N515+temető!N515+rendezvények!N515+'téli közf.'!N515+hosszúi.közf.!N515+'út üzemelt.'!N515+közvilágítás!N515+zöldterület!N515+'város-község'!N515+könyvtár!N515+közművelődés!N515+gyermekjólét!N515+családtámogatás!N515+családseg.!N515+civilszerv!N515</f>
        <v>0</v>
      </c>
      <c r="O515" s="153" t="str">
        <f t="shared" si="23"/>
        <v xml:space="preserve"> </v>
      </c>
    </row>
    <row r="516" spans="1:15" s="91" customFormat="1" ht="15.75" hidden="1" x14ac:dyDescent="0.25">
      <c r="A516" s="207" t="s">
        <v>474</v>
      </c>
      <c r="B516" s="207"/>
      <c r="C516" s="7" t="s">
        <v>51</v>
      </c>
      <c r="D516" s="20" t="s">
        <v>764</v>
      </c>
      <c r="E516" s="34"/>
      <c r="F516" s="78">
        <f>igazgatás!F516+adók!F516+temető!F516+rendezvények!F516+'téli közf.'!F516+hosszúi.közf.!F516+'út üzemelt.'!F516+közvilágítás!F516+zöldterület!F516+'város-község'!F516+könyvtár!F516+közművelődés!F516+gyermekjólét!F516+családtámogatás!F516+családseg.!F516</f>
        <v>0</v>
      </c>
      <c r="G516" s="78">
        <f>igazgatás!G516+adók!G516+temető!G516+rendezvények!G516+'téli közf.'!G516+hosszúi.közf.!G516+'út üzemelt.'!G516+közvilágítás!G516+zöldterület!G516+'város-község'!G516+könyvtár!G516+közművelődés!G516+gyermekjólét!G516+családtámogatás!G516+családseg.!G516</f>
        <v>0</v>
      </c>
      <c r="H516" s="78">
        <f>igazgatás!H516+adók!H516+temető!H516+rendezvények!H516+'téli közf.'!H516+hosszúi.közf.!H516+'út üzemelt.'!H516+közvilágítás!H516+zöldterület!H516+'város-község'!H516+könyvtár!H516+közművelődés!H516+gyermekjólét!H516+családtámogatás!H516+családseg.!H516</f>
        <v>0</v>
      </c>
      <c r="I516" s="78">
        <f>igazgatás!I516+adók!I516+temető!I516+rendezvények!I516+'téli közf.'!I516+hosszúi.közf.!I516+'út üzemelt.'!I516+közvilágítás!I516+zöldterület!I516+'város-község'!I516+könyvtár!I516+közművelődés!I516+gyermekjólét!I516+családtámogatás!I516+családseg.!I516</f>
        <v>0</v>
      </c>
      <c r="J516" s="170" t="str">
        <f t="shared" si="22"/>
        <v xml:space="preserve"> </v>
      </c>
      <c r="K516" s="77">
        <f>igazgatás!K516+adók!K516+temető!K516+rendezvények!K516+'téli közf.'!K516+hosszúi.közf.!K516+'út üzemelt.'!K516+közvilágítás!K516+zöldterület!K516+'város-község'!K516+könyvtár!K516+közművelődés!K516+gyermekjólét!K516+családtámogatás!K516+családseg.!K516+civilszerv!K516</f>
        <v>0</v>
      </c>
      <c r="L516" s="77">
        <f>igazgatás!L516+adók!L516+temető!L516+rendezvények!L516+'téli közf.'!L516+hosszúi.közf.!L516+'út üzemelt.'!L516+közvilágítás!L516+zöldterület!L516+'város-község'!L516+könyvtár!L516+közművelődés!L516+gyermekjólét!L516+családtámogatás!L516+családseg.!L516+civilszerv!L516</f>
        <v>0</v>
      </c>
      <c r="M516" s="77">
        <f>igazgatás!M516+adók!M516+temető!M516+rendezvények!M516+'téli közf.'!M516+hosszúi.közf.!M516+'út üzemelt.'!M516+közvilágítás!M516+zöldterület!M516+'város-község'!M516+könyvtár!M516+közművelődés!M516+gyermekjólét!M516+családtámogatás!M516+családseg.!M516+civilszerv!M516</f>
        <v>0</v>
      </c>
      <c r="N516" s="77">
        <f>igazgatás!N516+adók!N516+temető!N516+rendezvények!N516+'téli közf.'!N516+hosszúi.közf.!N516+'út üzemelt.'!N516+közvilágítás!N516+zöldterület!N516+'város-község'!N516+könyvtár!N516+közművelődés!N516+gyermekjólét!N516+családtámogatás!N516+családseg.!N516+civilszerv!N516</f>
        <v>0</v>
      </c>
      <c r="O516" s="153" t="str">
        <f t="shared" si="23"/>
        <v xml:space="preserve"> </v>
      </c>
    </row>
    <row r="517" spans="1:15" s="91" customFormat="1" ht="25.5" hidden="1" x14ac:dyDescent="0.25">
      <c r="A517" s="207" t="s">
        <v>477</v>
      </c>
      <c r="B517" s="207"/>
      <c r="C517" s="7" t="s">
        <v>53</v>
      </c>
      <c r="D517" s="20" t="s">
        <v>764</v>
      </c>
      <c r="E517" s="34"/>
      <c r="F517" s="78">
        <f>igazgatás!F517+adók!F517+temető!F517+rendezvények!F517+'téli közf.'!F517+hosszúi.közf.!F517+'út üzemelt.'!F517+közvilágítás!F517+zöldterület!F517+'város-község'!F517+könyvtár!F517+közművelődés!F517+gyermekjólét!F517+családtámogatás!F517+családseg.!F517</f>
        <v>0</v>
      </c>
      <c r="G517" s="78">
        <f>igazgatás!G517+adók!G517+temető!G517+rendezvények!G517+'téli közf.'!G517+hosszúi.közf.!G517+'út üzemelt.'!G517+közvilágítás!G517+zöldterület!G517+'város-község'!G517+könyvtár!G517+közművelődés!G517+gyermekjólét!G517+családtámogatás!G517+családseg.!G517</f>
        <v>0</v>
      </c>
      <c r="H517" s="78">
        <f>igazgatás!H517+adók!H517+temető!H517+rendezvények!H517+'téli közf.'!H517+hosszúi.közf.!H517+'út üzemelt.'!H517+közvilágítás!H517+zöldterület!H517+'város-község'!H517+könyvtár!H517+közművelődés!H517+gyermekjólét!H517+családtámogatás!H517+családseg.!H517</f>
        <v>0</v>
      </c>
      <c r="I517" s="78">
        <f>igazgatás!I517+adók!I517+temető!I517+rendezvények!I517+'téli közf.'!I517+hosszúi.közf.!I517+'út üzemelt.'!I517+közvilágítás!I517+zöldterület!I517+'város-község'!I517+könyvtár!I517+közművelődés!I517+gyermekjólét!I517+családtámogatás!I517+családseg.!I517</f>
        <v>0</v>
      </c>
      <c r="J517" s="170" t="str">
        <f t="shared" si="22"/>
        <v xml:space="preserve"> </v>
      </c>
      <c r="K517" s="77">
        <f>igazgatás!K517+adók!K517+temető!K517+rendezvények!K517+'téli közf.'!K517+hosszúi.közf.!K517+'út üzemelt.'!K517+közvilágítás!K517+zöldterület!K517+'város-község'!K517+könyvtár!K517+közművelődés!K517+gyermekjólét!K517+családtámogatás!K517+családseg.!K517+civilszerv!K517</f>
        <v>0</v>
      </c>
      <c r="L517" s="77">
        <f>igazgatás!L517+adók!L517+temető!L517+rendezvények!L517+'téli közf.'!L517+hosszúi.közf.!L517+'út üzemelt.'!L517+közvilágítás!L517+zöldterület!L517+'város-község'!L517+könyvtár!L517+közművelődés!L517+gyermekjólét!L517+családtámogatás!L517+családseg.!L517+civilszerv!L517</f>
        <v>0</v>
      </c>
      <c r="M517" s="77">
        <f>igazgatás!M517+adók!M517+temető!M517+rendezvények!M517+'téli közf.'!M517+hosszúi.közf.!M517+'út üzemelt.'!M517+közvilágítás!M517+zöldterület!M517+'város-község'!M517+könyvtár!M517+közművelődés!M517+gyermekjólét!M517+családtámogatás!M517+családseg.!M517+civilszerv!M517</f>
        <v>0</v>
      </c>
      <c r="N517" s="77">
        <f>igazgatás!N517+adók!N517+temető!N517+rendezvények!N517+'téli közf.'!N517+hosszúi.közf.!N517+'út üzemelt.'!N517+közvilágítás!N517+zöldterület!N517+'város-község'!N517+könyvtár!N517+közművelődés!N517+gyermekjólét!N517+családtámogatás!N517+családseg.!N517+civilszerv!N517</f>
        <v>0</v>
      </c>
      <c r="O517" s="153" t="str">
        <f t="shared" si="23"/>
        <v xml:space="preserve"> </v>
      </c>
    </row>
    <row r="518" spans="1:15" s="91" customFormat="1" ht="25.5" hidden="1" x14ac:dyDescent="0.25">
      <c r="A518" s="207" t="s">
        <v>480</v>
      </c>
      <c r="B518" s="207"/>
      <c r="C518" s="7" t="s">
        <v>55</v>
      </c>
      <c r="D518" s="20" t="s">
        <v>764</v>
      </c>
      <c r="E518" s="34"/>
      <c r="F518" s="78">
        <f>igazgatás!F518+adók!F518+temető!F518+rendezvények!F518+'téli közf.'!F518+hosszúi.közf.!F518+'út üzemelt.'!F518+közvilágítás!F518+zöldterület!F518+'város-község'!F518+könyvtár!F518+közművelődés!F518+gyermekjólét!F518+családtámogatás!F518+családseg.!F518</f>
        <v>0</v>
      </c>
      <c r="G518" s="78">
        <f>igazgatás!G518+adók!G518+temető!G518+rendezvények!G518+'téli közf.'!G518+hosszúi.közf.!G518+'út üzemelt.'!G518+közvilágítás!G518+zöldterület!G518+'város-község'!G518+könyvtár!G518+közművelődés!G518+gyermekjólét!G518+családtámogatás!G518+családseg.!G518</f>
        <v>0</v>
      </c>
      <c r="H518" s="78">
        <f>igazgatás!H518+adók!H518+temető!H518+rendezvények!H518+'téli közf.'!H518+hosszúi.közf.!H518+'út üzemelt.'!H518+közvilágítás!H518+zöldterület!H518+'város-község'!H518+könyvtár!H518+közművelődés!H518+gyermekjólét!H518+családtámogatás!H518+családseg.!H518</f>
        <v>0</v>
      </c>
      <c r="I518" s="78">
        <f>igazgatás!I518+adók!I518+temető!I518+rendezvények!I518+'téli közf.'!I518+hosszúi.közf.!I518+'út üzemelt.'!I518+közvilágítás!I518+zöldterület!I518+'város-község'!I518+könyvtár!I518+közművelődés!I518+gyermekjólét!I518+családtámogatás!I518+családseg.!I518</f>
        <v>0</v>
      </c>
      <c r="J518" s="170" t="str">
        <f t="shared" si="22"/>
        <v xml:space="preserve"> </v>
      </c>
      <c r="K518" s="77">
        <f>igazgatás!K518+adók!K518+temető!K518+rendezvények!K518+'téli közf.'!K518+hosszúi.közf.!K518+'út üzemelt.'!K518+közvilágítás!K518+zöldterület!K518+'város-község'!K518+könyvtár!K518+közművelődés!K518+gyermekjólét!K518+családtámogatás!K518+családseg.!K518+civilszerv!K518</f>
        <v>0</v>
      </c>
      <c r="L518" s="77">
        <f>igazgatás!L518+adók!L518+temető!L518+rendezvények!L518+'téli közf.'!L518+hosszúi.közf.!L518+'út üzemelt.'!L518+közvilágítás!L518+zöldterület!L518+'város-község'!L518+könyvtár!L518+közművelődés!L518+gyermekjólét!L518+családtámogatás!L518+családseg.!L518+civilszerv!L518</f>
        <v>0</v>
      </c>
      <c r="M518" s="77">
        <f>igazgatás!M518+adók!M518+temető!M518+rendezvények!M518+'téli közf.'!M518+hosszúi.közf.!M518+'út üzemelt.'!M518+közvilágítás!M518+zöldterület!M518+'város-község'!M518+könyvtár!M518+közművelődés!M518+gyermekjólét!M518+családtámogatás!M518+családseg.!M518+civilszerv!M518</f>
        <v>0</v>
      </c>
      <c r="N518" s="77">
        <f>igazgatás!N518+adók!N518+temető!N518+rendezvények!N518+'téli közf.'!N518+hosszúi.közf.!N518+'út üzemelt.'!N518+közvilágítás!N518+zöldterület!N518+'város-község'!N518+könyvtár!N518+közművelődés!N518+gyermekjólét!N518+családtámogatás!N518+családseg.!N518+civilszerv!N518</f>
        <v>0</v>
      </c>
      <c r="O518" s="153" t="str">
        <f t="shared" si="23"/>
        <v xml:space="preserve"> </v>
      </c>
    </row>
    <row r="519" spans="1:15" s="91" customFormat="1" ht="25.5" hidden="1" x14ac:dyDescent="0.25">
      <c r="A519" s="207" t="s">
        <v>483</v>
      </c>
      <c r="B519" s="207"/>
      <c r="C519" s="7" t="s">
        <v>765</v>
      </c>
      <c r="D519" s="20" t="s">
        <v>766</v>
      </c>
      <c r="E519" s="34"/>
      <c r="F519" s="78">
        <f>igazgatás!F519+adók!F519+temető!F519+rendezvények!F519+'téli közf.'!F519+hosszúi.közf.!F519+'út üzemelt.'!F519+közvilágítás!F519+zöldterület!F519+'város-község'!F519+könyvtár!F519+közművelődés!F519+gyermekjólét!F519+családtámogatás!F519+családseg.!F519</f>
        <v>0</v>
      </c>
      <c r="G519" s="78">
        <f>igazgatás!G519+adók!G519+temető!G519+rendezvények!G519+'téli közf.'!G519+hosszúi.közf.!G519+'út üzemelt.'!G519+közvilágítás!G519+zöldterület!G519+'város-község'!G519+könyvtár!G519+közművelődés!G519+gyermekjólét!G519+családtámogatás!G519+családseg.!G519</f>
        <v>0</v>
      </c>
      <c r="H519" s="78">
        <f>igazgatás!H519+adók!H519+temető!H519+rendezvények!H519+'téli közf.'!H519+hosszúi.közf.!H519+'út üzemelt.'!H519+közvilágítás!H519+zöldterület!H519+'város-község'!H519+könyvtár!H519+közművelődés!H519+gyermekjólét!H519+családtámogatás!H519+családseg.!H519</f>
        <v>0</v>
      </c>
      <c r="I519" s="78">
        <f>igazgatás!I519+adók!I519+temető!I519+rendezvények!I519+'téli közf.'!I519+hosszúi.közf.!I519+'út üzemelt.'!I519+közvilágítás!I519+zöldterület!I519+'város-község'!I519+könyvtár!I519+közművelődés!I519+gyermekjólét!I519+családtámogatás!I519+családseg.!I519</f>
        <v>0</v>
      </c>
      <c r="J519" s="170" t="str">
        <f t="shared" si="22"/>
        <v xml:space="preserve"> </v>
      </c>
      <c r="K519" s="77">
        <f>igazgatás!K519+adók!K519+temető!K519+rendezvények!K519+'téli közf.'!K519+hosszúi.közf.!K519+'út üzemelt.'!K519+közvilágítás!K519+zöldterület!K519+'város-község'!K519+könyvtár!K519+közművelődés!K519+gyermekjólét!K519+családtámogatás!K519+családseg.!K519+civilszerv!K519</f>
        <v>0</v>
      </c>
      <c r="L519" s="77">
        <f>igazgatás!L519+adók!L519+temető!L519+rendezvények!L519+'téli közf.'!L519+hosszúi.közf.!L519+'út üzemelt.'!L519+közvilágítás!L519+zöldterület!L519+'város-község'!L519+könyvtár!L519+közművelődés!L519+gyermekjólét!L519+családtámogatás!L519+családseg.!L519+civilszerv!L519</f>
        <v>0</v>
      </c>
      <c r="M519" s="77">
        <f>igazgatás!M519+adók!M519+temető!M519+rendezvények!M519+'téli közf.'!M519+hosszúi.közf.!M519+'út üzemelt.'!M519+közvilágítás!M519+zöldterület!M519+'város-község'!M519+könyvtár!M519+közművelődés!M519+gyermekjólét!M519+családtámogatás!M519+családseg.!M519+civilszerv!M519</f>
        <v>0</v>
      </c>
      <c r="N519" s="77">
        <f>igazgatás!N519+adók!N519+temető!N519+rendezvények!N519+'téli közf.'!N519+hosszúi.közf.!N519+'út üzemelt.'!N519+közvilágítás!N519+zöldterület!N519+'város-község'!N519+könyvtár!N519+közművelődés!N519+gyermekjólét!N519+családtámogatás!N519+családseg.!N519+civilszerv!N519</f>
        <v>0</v>
      </c>
      <c r="O519" s="153" t="str">
        <f t="shared" si="23"/>
        <v xml:space="preserve"> </v>
      </c>
    </row>
    <row r="520" spans="1:15" s="91" customFormat="1" ht="15.75" hidden="1" x14ac:dyDescent="0.25">
      <c r="A520" s="207" t="s">
        <v>484</v>
      </c>
      <c r="B520" s="207"/>
      <c r="C520" s="7" t="s">
        <v>37</v>
      </c>
      <c r="D520" s="20" t="s">
        <v>766</v>
      </c>
      <c r="E520" s="34"/>
      <c r="F520" s="78">
        <f>igazgatás!F520+adók!F520+temető!F520+rendezvények!F520+'téli közf.'!F520+hosszúi.közf.!F520+'út üzemelt.'!F520+közvilágítás!F520+zöldterület!F520+'város-község'!F520+könyvtár!F520+közművelődés!F520+gyermekjólét!F520+családtámogatás!F520+családseg.!F520</f>
        <v>0</v>
      </c>
      <c r="G520" s="78">
        <f>igazgatás!G520+adók!G520+temető!G520+rendezvények!G520+'téli közf.'!G520+hosszúi.közf.!G520+'út üzemelt.'!G520+közvilágítás!G520+zöldterület!G520+'város-község'!G520+könyvtár!G520+közművelődés!G520+gyermekjólét!G520+családtámogatás!G520+családseg.!G520</f>
        <v>0</v>
      </c>
      <c r="H520" s="78">
        <f>igazgatás!H520+adók!H520+temető!H520+rendezvények!H520+'téli közf.'!H520+hosszúi.közf.!H520+'út üzemelt.'!H520+közvilágítás!H520+zöldterület!H520+'város-község'!H520+könyvtár!H520+közművelődés!H520+gyermekjólét!H520+családtámogatás!H520+családseg.!H520</f>
        <v>0</v>
      </c>
      <c r="I520" s="78">
        <f>igazgatás!I520+adók!I520+temető!I520+rendezvények!I520+'téli közf.'!I520+hosszúi.közf.!I520+'út üzemelt.'!I520+közvilágítás!I520+zöldterület!I520+'város-község'!I520+könyvtár!I520+közművelődés!I520+gyermekjólét!I520+családtámogatás!I520+családseg.!I520</f>
        <v>0</v>
      </c>
      <c r="J520" s="170" t="str">
        <f t="shared" si="22"/>
        <v xml:space="preserve"> </v>
      </c>
      <c r="K520" s="77">
        <f>igazgatás!K520+adók!K520+temető!K520+rendezvények!K520+'téli közf.'!K520+hosszúi.közf.!K520+'út üzemelt.'!K520+közvilágítás!K520+zöldterület!K520+'város-község'!K520+könyvtár!K520+közművelődés!K520+gyermekjólét!K520+családtámogatás!K520+családseg.!K520+civilszerv!K520</f>
        <v>0</v>
      </c>
      <c r="L520" s="77">
        <f>igazgatás!L520+adók!L520+temető!L520+rendezvények!L520+'téli közf.'!L520+hosszúi.közf.!L520+'út üzemelt.'!L520+közvilágítás!L520+zöldterület!L520+'város-község'!L520+könyvtár!L520+közművelődés!L520+gyermekjólét!L520+családtámogatás!L520+családseg.!L520+civilszerv!L520</f>
        <v>0</v>
      </c>
      <c r="M520" s="77">
        <f>igazgatás!M520+adók!M520+temető!M520+rendezvények!M520+'téli közf.'!M520+hosszúi.közf.!M520+'út üzemelt.'!M520+közvilágítás!M520+zöldterület!M520+'város-község'!M520+könyvtár!M520+közművelődés!M520+gyermekjólét!M520+családtámogatás!M520+családseg.!M520+civilszerv!M520</f>
        <v>0</v>
      </c>
      <c r="N520" s="77">
        <f>igazgatás!N520+adók!N520+temető!N520+rendezvények!N520+'téli közf.'!N520+hosszúi.közf.!N520+'út üzemelt.'!N520+közvilágítás!N520+zöldterület!N520+'város-község'!N520+könyvtár!N520+közművelődés!N520+gyermekjólét!N520+családtámogatás!N520+családseg.!N520+civilszerv!N520</f>
        <v>0</v>
      </c>
      <c r="O520" s="153" t="str">
        <f t="shared" si="23"/>
        <v xml:space="preserve"> </v>
      </c>
    </row>
    <row r="521" spans="1:15" s="91" customFormat="1" ht="15.75" hidden="1" x14ac:dyDescent="0.25">
      <c r="A521" s="207" t="s">
        <v>485</v>
      </c>
      <c r="B521" s="207"/>
      <c r="C521" s="7" t="s">
        <v>39</v>
      </c>
      <c r="D521" s="20" t="s">
        <v>766</v>
      </c>
      <c r="E521" s="34"/>
      <c r="F521" s="78">
        <f>igazgatás!F521+adók!F521+temető!F521+rendezvények!F521+'téli közf.'!F521+hosszúi.közf.!F521+'út üzemelt.'!F521+közvilágítás!F521+zöldterület!F521+'város-község'!F521+könyvtár!F521+közművelődés!F521+gyermekjólét!F521+családtámogatás!F521+családseg.!F521</f>
        <v>0</v>
      </c>
      <c r="G521" s="78">
        <f>igazgatás!G521+adók!G521+temető!G521+rendezvények!G521+'téli közf.'!G521+hosszúi.közf.!G521+'út üzemelt.'!G521+közvilágítás!G521+zöldterület!G521+'város-község'!G521+könyvtár!G521+közművelődés!G521+gyermekjólét!G521+családtámogatás!G521+családseg.!G521</f>
        <v>0</v>
      </c>
      <c r="H521" s="78">
        <f>igazgatás!H521+adók!H521+temető!H521+rendezvények!H521+'téli közf.'!H521+hosszúi.közf.!H521+'út üzemelt.'!H521+közvilágítás!H521+zöldterület!H521+'város-község'!H521+könyvtár!H521+közművelődés!H521+gyermekjólét!H521+családtámogatás!H521+családseg.!H521</f>
        <v>0</v>
      </c>
      <c r="I521" s="78">
        <f>igazgatás!I521+adók!I521+temető!I521+rendezvények!I521+'téli közf.'!I521+hosszúi.közf.!I521+'út üzemelt.'!I521+közvilágítás!I521+zöldterület!I521+'város-község'!I521+könyvtár!I521+közművelődés!I521+gyermekjólét!I521+családtámogatás!I521+családseg.!I521</f>
        <v>0</v>
      </c>
      <c r="J521" s="170" t="str">
        <f t="shared" si="22"/>
        <v xml:space="preserve"> </v>
      </c>
      <c r="K521" s="77">
        <f>igazgatás!K521+adók!K521+temető!K521+rendezvények!K521+'téli közf.'!K521+hosszúi.közf.!K521+'út üzemelt.'!K521+közvilágítás!K521+zöldterület!K521+'város-község'!K521+könyvtár!K521+közművelődés!K521+gyermekjólét!K521+családtámogatás!K521+családseg.!K521+civilszerv!K521</f>
        <v>0</v>
      </c>
      <c r="L521" s="77">
        <f>igazgatás!L521+adók!L521+temető!L521+rendezvények!L521+'téli közf.'!L521+hosszúi.közf.!L521+'út üzemelt.'!L521+közvilágítás!L521+zöldterület!L521+'város-község'!L521+könyvtár!L521+közművelődés!L521+gyermekjólét!L521+családtámogatás!L521+családseg.!L521+civilszerv!L521</f>
        <v>0</v>
      </c>
      <c r="M521" s="77">
        <f>igazgatás!M521+adók!M521+temető!M521+rendezvények!M521+'téli közf.'!M521+hosszúi.közf.!M521+'út üzemelt.'!M521+közvilágítás!M521+zöldterület!M521+'város-község'!M521+könyvtár!M521+közművelődés!M521+gyermekjólét!M521+családtámogatás!M521+családseg.!M521+civilszerv!M521</f>
        <v>0</v>
      </c>
      <c r="N521" s="77">
        <f>igazgatás!N521+adók!N521+temető!N521+rendezvények!N521+'téli közf.'!N521+hosszúi.közf.!N521+'út üzemelt.'!N521+közvilágítás!N521+zöldterület!N521+'város-község'!N521+könyvtár!N521+közművelődés!N521+gyermekjólét!N521+családtámogatás!N521+családseg.!N521+civilszerv!N521</f>
        <v>0</v>
      </c>
      <c r="O521" s="153" t="str">
        <f t="shared" si="23"/>
        <v xml:space="preserve"> </v>
      </c>
    </row>
    <row r="522" spans="1:15" s="91" customFormat="1" ht="25.5" hidden="1" x14ac:dyDescent="0.25">
      <c r="A522" s="207" t="s">
        <v>486</v>
      </c>
      <c r="B522" s="207"/>
      <c r="C522" s="7" t="s">
        <v>41</v>
      </c>
      <c r="D522" s="20" t="s">
        <v>766</v>
      </c>
      <c r="E522" s="34"/>
      <c r="F522" s="78">
        <f>igazgatás!F522+adók!F522+temető!F522+rendezvények!F522+'téli közf.'!F522+hosszúi.közf.!F522+'út üzemelt.'!F522+közvilágítás!F522+zöldterület!F522+'város-község'!F522+könyvtár!F522+közművelődés!F522+gyermekjólét!F522+családtámogatás!F522+családseg.!F522</f>
        <v>0</v>
      </c>
      <c r="G522" s="78">
        <f>igazgatás!G522+adók!G522+temető!G522+rendezvények!G522+'téli közf.'!G522+hosszúi.közf.!G522+'út üzemelt.'!G522+közvilágítás!G522+zöldterület!G522+'város-község'!G522+könyvtár!G522+közművelődés!G522+gyermekjólét!G522+családtámogatás!G522+családseg.!G522</f>
        <v>0</v>
      </c>
      <c r="H522" s="78">
        <f>igazgatás!H522+adók!H522+temető!H522+rendezvények!H522+'téli közf.'!H522+hosszúi.közf.!H522+'út üzemelt.'!H522+közvilágítás!H522+zöldterület!H522+'város-község'!H522+könyvtár!H522+közművelődés!H522+gyermekjólét!H522+családtámogatás!H522+családseg.!H522</f>
        <v>0</v>
      </c>
      <c r="I522" s="78">
        <f>igazgatás!I522+adók!I522+temető!I522+rendezvények!I522+'téli közf.'!I522+hosszúi.közf.!I522+'út üzemelt.'!I522+közvilágítás!I522+zöldterület!I522+'város-község'!I522+könyvtár!I522+közművelődés!I522+gyermekjólét!I522+családtámogatás!I522+családseg.!I522</f>
        <v>0</v>
      </c>
      <c r="J522" s="170" t="str">
        <f t="shared" si="22"/>
        <v xml:space="preserve"> </v>
      </c>
      <c r="K522" s="77">
        <f>igazgatás!K522+adók!K522+temető!K522+rendezvények!K522+'téli közf.'!K522+hosszúi.közf.!K522+'út üzemelt.'!K522+közvilágítás!K522+zöldterület!K522+'város-község'!K522+könyvtár!K522+közművelődés!K522+gyermekjólét!K522+családtámogatás!K522+családseg.!K522+civilszerv!K522</f>
        <v>0</v>
      </c>
      <c r="L522" s="77">
        <f>igazgatás!L522+adók!L522+temető!L522+rendezvények!L522+'téli közf.'!L522+hosszúi.közf.!L522+'út üzemelt.'!L522+közvilágítás!L522+zöldterület!L522+'város-község'!L522+könyvtár!L522+közművelődés!L522+gyermekjólét!L522+családtámogatás!L522+családseg.!L522+civilszerv!L522</f>
        <v>0</v>
      </c>
      <c r="M522" s="77">
        <f>igazgatás!M522+adók!M522+temető!M522+rendezvények!M522+'téli közf.'!M522+hosszúi.közf.!M522+'út üzemelt.'!M522+közvilágítás!M522+zöldterület!M522+'város-község'!M522+könyvtár!M522+közművelődés!M522+gyermekjólét!M522+családtámogatás!M522+családseg.!M522+civilszerv!M522</f>
        <v>0</v>
      </c>
      <c r="N522" s="77">
        <f>igazgatás!N522+adók!N522+temető!N522+rendezvények!N522+'téli közf.'!N522+hosszúi.közf.!N522+'út üzemelt.'!N522+közvilágítás!N522+zöldterület!N522+'város-község'!N522+könyvtár!N522+közművelődés!N522+gyermekjólét!N522+családtámogatás!N522+családseg.!N522+civilszerv!N522</f>
        <v>0</v>
      </c>
      <c r="O522" s="153" t="str">
        <f t="shared" si="23"/>
        <v xml:space="preserve"> </v>
      </c>
    </row>
    <row r="523" spans="1:15" s="91" customFormat="1" ht="15.75" hidden="1" x14ac:dyDescent="0.25">
      <c r="A523" s="207" t="s">
        <v>487</v>
      </c>
      <c r="B523" s="207"/>
      <c r="C523" s="7" t="s">
        <v>43</v>
      </c>
      <c r="D523" s="20" t="s">
        <v>766</v>
      </c>
      <c r="E523" s="34"/>
      <c r="F523" s="78">
        <f>igazgatás!F523+adók!F523+temető!F523+rendezvények!F523+'téli közf.'!F523+hosszúi.közf.!F523+'út üzemelt.'!F523+közvilágítás!F523+zöldterület!F523+'város-község'!F523+könyvtár!F523+közművelődés!F523+gyermekjólét!F523+családtámogatás!F523+családseg.!F523</f>
        <v>0</v>
      </c>
      <c r="G523" s="78">
        <f>igazgatás!G523+adók!G523+temető!G523+rendezvények!G523+'téli közf.'!G523+hosszúi.közf.!G523+'út üzemelt.'!G523+közvilágítás!G523+zöldterület!G523+'város-község'!G523+könyvtár!G523+közművelődés!G523+gyermekjólét!G523+családtámogatás!G523+családseg.!G523</f>
        <v>0</v>
      </c>
      <c r="H523" s="78">
        <f>igazgatás!H523+adók!H523+temető!H523+rendezvények!H523+'téli közf.'!H523+hosszúi.közf.!H523+'út üzemelt.'!H523+közvilágítás!H523+zöldterület!H523+'város-község'!H523+könyvtár!H523+közművelődés!H523+gyermekjólét!H523+családtámogatás!H523+családseg.!H523</f>
        <v>0</v>
      </c>
      <c r="I523" s="78">
        <f>igazgatás!I523+adók!I523+temető!I523+rendezvények!I523+'téli közf.'!I523+hosszúi.közf.!I523+'út üzemelt.'!I523+közvilágítás!I523+zöldterület!I523+'város-község'!I523+könyvtár!I523+közművelődés!I523+gyermekjólét!I523+családtámogatás!I523+családseg.!I523</f>
        <v>0</v>
      </c>
      <c r="J523" s="170" t="str">
        <f t="shared" si="22"/>
        <v xml:space="preserve"> </v>
      </c>
      <c r="K523" s="77">
        <f>igazgatás!K523+adók!K523+temető!K523+rendezvények!K523+'téli közf.'!K523+hosszúi.közf.!K523+'út üzemelt.'!K523+közvilágítás!K523+zöldterület!K523+'város-község'!K523+könyvtár!K523+közművelődés!K523+gyermekjólét!K523+családtámogatás!K523+családseg.!K523+civilszerv!K523</f>
        <v>0</v>
      </c>
      <c r="L523" s="77">
        <f>igazgatás!L523+adók!L523+temető!L523+rendezvények!L523+'téli közf.'!L523+hosszúi.közf.!L523+'út üzemelt.'!L523+közvilágítás!L523+zöldterület!L523+'város-község'!L523+könyvtár!L523+közművelődés!L523+gyermekjólét!L523+családtámogatás!L523+családseg.!L523+civilszerv!L523</f>
        <v>0</v>
      </c>
      <c r="M523" s="77">
        <f>igazgatás!M523+adók!M523+temető!M523+rendezvények!M523+'téli közf.'!M523+hosszúi.közf.!M523+'út üzemelt.'!M523+közvilágítás!M523+zöldterület!M523+'város-község'!M523+könyvtár!M523+közművelődés!M523+gyermekjólét!M523+családtámogatás!M523+családseg.!M523+civilszerv!M523</f>
        <v>0</v>
      </c>
      <c r="N523" s="77">
        <f>igazgatás!N523+adók!N523+temető!N523+rendezvények!N523+'téli közf.'!N523+hosszúi.közf.!N523+'út üzemelt.'!N523+közvilágítás!N523+zöldterület!N523+'város-község'!N523+könyvtár!N523+közművelődés!N523+gyermekjólét!N523+családtámogatás!N523+családseg.!N523+civilszerv!N523</f>
        <v>0</v>
      </c>
      <c r="O523" s="153" t="str">
        <f t="shared" si="23"/>
        <v xml:space="preserve"> </v>
      </c>
    </row>
    <row r="524" spans="1:15" s="91" customFormat="1" ht="15.75" hidden="1" x14ac:dyDescent="0.25">
      <c r="A524" s="207" t="s">
        <v>488</v>
      </c>
      <c r="B524" s="207"/>
      <c r="C524" s="7" t="s">
        <v>45</v>
      </c>
      <c r="D524" s="20" t="s">
        <v>766</v>
      </c>
      <c r="E524" s="34"/>
      <c r="F524" s="78">
        <f>igazgatás!F524+adók!F524+temető!F524+rendezvények!F524+'téli közf.'!F524+hosszúi.közf.!F524+'út üzemelt.'!F524+közvilágítás!F524+zöldterület!F524+'város-község'!F524+könyvtár!F524+közművelődés!F524+gyermekjólét!F524+családtámogatás!F524+családseg.!F524</f>
        <v>0</v>
      </c>
      <c r="G524" s="78">
        <f>igazgatás!G524+adók!G524+temető!G524+rendezvények!G524+'téli közf.'!G524+hosszúi.közf.!G524+'út üzemelt.'!G524+közvilágítás!G524+zöldterület!G524+'város-község'!G524+könyvtár!G524+közművelődés!G524+gyermekjólét!G524+családtámogatás!G524+családseg.!G524</f>
        <v>0</v>
      </c>
      <c r="H524" s="78">
        <f>igazgatás!H524+adók!H524+temető!H524+rendezvények!H524+'téli közf.'!H524+hosszúi.közf.!H524+'út üzemelt.'!H524+közvilágítás!H524+zöldterület!H524+'város-község'!H524+könyvtár!H524+közművelődés!H524+gyermekjólét!H524+családtámogatás!H524+családseg.!H524</f>
        <v>0</v>
      </c>
      <c r="I524" s="78">
        <f>igazgatás!I524+adók!I524+temető!I524+rendezvények!I524+'téli közf.'!I524+hosszúi.közf.!I524+'út üzemelt.'!I524+közvilágítás!I524+zöldterület!I524+'város-község'!I524+könyvtár!I524+közművelődés!I524+gyermekjólét!I524+családtámogatás!I524+családseg.!I524</f>
        <v>0</v>
      </c>
      <c r="J524" s="170" t="str">
        <f t="shared" si="22"/>
        <v xml:space="preserve"> </v>
      </c>
      <c r="K524" s="77">
        <f>igazgatás!K524+adók!K524+temető!K524+rendezvények!K524+'téli közf.'!K524+hosszúi.közf.!K524+'út üzemelt.'!K524+közvilágítás!K524+zöldterület!K524+'város-község'!K524+könyvtár!K524+közművelődés!K524+gyermekjólét!K524+családtámogatás!K524+családseg.!K524+civilszerv!K524</f>
        <v>0</v>
      </c>
      <c r="L524" s="77">
        <f>igazgatás!L524+adók!L524+temető!L524+rendezvények!L524+'téli közf.'!L524+hosszúi.közf.!L524+'út üzemelt.'!L524+közvilágítás!L524+zöldterület!L524+'város-község'!L524+könyvtár!L524+közművelődés!L524+gyermekjólét!L524+családtámogatás!L524+családseg.!L524+civilszerv!L524</f>
        <v>0</v>
      </c>
      <c r="M524" s="77">
        <f>igazgatás!M524+adók!M524+temető!M524+rendezvények!M524+'téli közf.'!M524+hosszúi.közf.!M524+'út üzemelt.'!M524+közvilágítás!M524+zöldterület!M524+'város-község'!M524+könyvtár!M524+közművelődés!M524+gyermekjólét!M524+családtámogatás!M524+családseg.!M524+civilszerv!M524</f>
        <v>0</v>
      </c>
      <c r="N524" s="77">
        <f>igazgatás!N524+adók!N524+temető!N524+rendezvények!N524+'téli közf.'!N524+hosszúi.közf.!N524+'út üzemelt.'!N524+közvilágítás!N524+zöldterület!N524+'város-község'!N524+könyvtár!N524+közművelődés!N524+gyermekjólét!N524+családtámogatás!N524+családseg.!N524+civilszerv!N524</f>
        <v>0</v>
      </c>
      <c r="O524" s="153" t="str">
        <f t="shared" si="23"/>
        <v xml:space="preserve"> </v>
      </c>
    </row>
    <row r="525" spans="1:15" s="91" customFormat="1" ht="15.75" hidden="1" x14ac:dyDescent="0.25">
      <c r="A525" s="207" t="s">
        <v>489</v>
      </c>
      <c r="B525" s="207"/>
      <c r="C525" s="7" t="s">
        <v>47</v>
      </c>
      <c r="D525" s="20" t="s">
        <v>766</v>
      </c>
      <c r="E525" s="34"/>
      <c r="F525" s="78">
        <f>igazgatás!F525+adók!F525+temető!F525+rendezvények!F525+'téli közf.'!F525+hosszúi.közf.!F525+'út üzemelt.'!F525+közvilágítás!F525+zöldterület!F525+'város-község'!F525+könyvtár!F525+közművelődés!F525+gyermekjólét!F525+családtámogatás!F525+családseg.!F525</f>
        <v>0</v>
      </c>
      <c r="G525" s="78">
        <f>igazgatás!G525+adók!G525+temető!G525+rendezvények!G525+'téli közf.'!G525+hosszúi.közf.!G525+'út üzemelt.'!G525+közvilágítás!G525+zöldterület!G525+'város-község'!G525+könyvtár!G525+közművelődés!G525+gyermekjólét!G525+családtámogatás!G525+családseg.!G525</f>
        <v>0</v>
      </c>
      <c r="H525" s="78">
        <f>igazgatás!H525+adók!H525+temető!H525+rendezvények!H525+'téli közf.'!H525+hosszúi.közf.!H525+'út üzemelt.'!H525+közvilágítás!H525+zöldterület!H525+'város-község'!H525+könyvtár!H525+közművelődés!H525+gyermekjólét!H525+családtámogatás!H525+családseg.!H525</f>
        <v>0</v>
      </c>
      <c r="I525" s="78">
        <f>igazgatás!I525+adók!I525+temető!I525+rendezvények!I525+'téli közf.'!I525+hosszúi.közf.!I525+'út üzemelt.'!I525+közvilágítás!I525+zöldterület!I525+'város-község'!I525+könyvtár!I525+közművelődés!I525+gyermekjólét!I525+családtámogatás!I525+családseg.!I525</f>
        <v>0</v>
      </c>
      <c r="J525" s="170" t="str">
        <f t="shared" si="22"/>
        <v xml:space="preserve"> </v>
      </c>
      <c r="K525" s="77">
        <f>igazgatás!K525+adók!K525+temető!K525+rendezvények!K525+'téli közf.'!K525+hosszúi.közf.!K525+'út üzemelt.'!K525+közvilágítás!K525+zöldterület!K525+'város-község'!K525+könyvtár!K525+közművelődés!K525+gyermekjólét!K525+családtámogatás!K525+családseg.!K525+civilszerv!K525</f>
        <v>0</v>
      </c>
      <c r="L525" s="77">
        <f>igazgatás!L525+adók!L525+temető!L525+rendezvények!L525+'téli közf.'!L525+hosszúi.közf.!L525+'út üzemelt.'!L525+közvilágítás!L525+zöldterület!L525+'város-község'!L525+könyvtár!L525+közművelődés!L525+gyermekjólét!L525+családtámogatás!L525+családseg.!L525+civilszerv!L525</f>
        <v>0</v>
      </c>
      <c r="M525" s="77">
        <f>igazgatás!M525+adók!M525+temető!M525+rendezvények!M525+'téli közf.'!M525+hosszúi.közf.!M525+'út üzemelt.'!M525+közvilágítás!M525+zöldterület!M525+'város-község'!M525+könyvtár!M525+közművelődés!M525+gyermekjólét!M525+családtámogatás!M525+családseg.!M525+civilszerv!M525</f>
        <v>0</v>
      </c>
      <c r="N525" s="77">
        <f>igazgatás!N525+adók!N525+temető!N525+rendezvények!N525+'téli közf.'!N525+hosszúi.közf.!N525+'út üzemelt.'!N525+közvilágítás!N525+zöldterület!N525+'város-község'!N525+könyvtár!N525+közművelődés!N525+gyermekjólét!N525+családtámogatás!N525+családseg.!N525+civilszerv!N525</f>
        <v>0</v>
      </c>
      <c r="O525" s="153" t="str">
        <f t="shared" si="23"/>
        <v xml:space="preserve"> </v>
      </c>
    </row>
    <row r="526" spans="1:15" s="91" customFormat="1" ht="15.75" hidden="1" x14ac:dyDescent="0.25">
      <c r="A526" s="207" t="s">
        <v>490</v>
      </c>
      <c r="B526" s="207"/>
      <c r="C526" s="7" t="s">
        <v>49</v>
      </c>
      <c r="D526" s="20" t="s">
        <v>766</v>
      </c>
      <c r="E526" s="34"/>
      <c r="F526" s="78">
        <f>igazgatás!F526+adók!F526+temető!F526+rendezvények!F526+'téli közf.'!F526+hosszúi.közf.!F526+'út üzemelt.'!F526+közvilágítás!F526+zöldterület!F526+'város-község'!F526+könyvtár!F526+közművelődés!F526+gyermekjólét!F526+családtámogatás!F526+családseg.!F526</f>
        <v>0</v>
      </c>
      <c r="G526" s="78">
        <f>igazgatás!G526+adók!G526+temető!G526+rendezvények!G526+'téli közf.'!G526+hosszúi.közf.!G526+'út üzemelt.'!G526+közvilágítás!G526+zöldterület!G526+'város-község'!G526+könyvtár!G526+közművelődés!G526+gyermekjólét!G526+családtámogatás!G526+családseg.!G526</f>
        <v>0</v>
      </c>
      <c r="H526" s="78">
        <f>igazgatás!H526+adók!H526+temető!H526+rendezvények!H526+'téli közf.'!H526+hosszúi.közf.!H526+'út üzemelt.'!H526+közvilágítás!H526+zöldterület!H526+'város-község'!H526+könyvtár!H526+közművelődés!H526+gyermekjólét!H526+családtámogatás!H526+családseg.!H526</f>
        <v>0</v>
      </c>
      <c r="I526" s="78">
        <f>igazgatás!I526+adók!I526+temető!I526+rendezvények!I526+'téli közf.'!I526+hosszúi.közf.!I526+'út üzemelt.'!I526+közvilágítás!I526+zöldterület!I526+'város-község'!I526+könyvtár!I526+közművelődés!I526+gyermekjólét!I526+családtámogatás!I526+családseg.!I526</f>
        <v>0</v>
      </c>
      <c r="J526" s="170" t="str">
        <f t="shared" si="22"/>
        <v xml:space="preserve"> </v>
      </c>
      <c r="K526" s="77">
        <f>igazgatás!K526+adók!K526+temető!K526+rendezvények!K526+'téli közf.'!K526+hosszúi.közf.!K526+'út üzemelt.'!K526+közvilágítás!K526+zöldterület!K526+'város-község'!K526+könyvtár!K526+közművelődés!K526+gyermekjólét!K526+családtámogatás!K526+családseg.!K526+civilszerv!K526</f>
        <v>0</v>
      </c>
      <c r="L526" s="77">
        <f>igazgatás!L526+adók!L526+temető!L526+rendezvények!L526+'téli közf.'!L526+hosszúi.közf.!L526+'út üzemelt.'!L526+közvilágítás!L526+zöldterület!L526+'város-község'!L526+könyvtár!L526+közművelődés!L526+gyermekjólét!L526+családtámogatás!L526+családseg.!L526+civilszerv!L526</f>
        <v>0</v>
      </c>
      <c r="M526" s="77">
        <f>igazgatás!M526+adók!M526+temető!M526+rendezvények!M526+'téli közf.'!M526+hosszúi.közf.!M526+'út üzemelt.'!M526+közvilágítás!M526+zöldterület!M526+'város-község'!M526+könyvtár!M526+közművelődés!M526+gyermekjólét!M526+családtámogatás!M526+családseg.!M526+civilszerv!M526</f>
        <v>0</v>
      </c>
      <c r="N526" s="77">
        <f>igazgatás!N526+adók!N526+temető!N526+rendezvények!N526+'téli közf.'!N526+hosszúi.közf.!N526+'út üzemelt.'!N526+közvilágítás!N526+zöldterület!N526+'város-község'!N526+könyvtár!N526+közművelődés!N526+gyermekjólét!N526+családtámogatás!N526+családseg.!N526+civilszerv!N526</f>
        <v>0</v>
      </c>
      <c r="O526" s="153" t="str">
        <f t="shared" si="23"/>
        <v xml:space="preserve"> </v>
      </c>
    </row>
    <row r="527" spans="1:15" s="91" customFormat="1" ht="15.75" hidden="1" x14ac:dyDescent="0.25">
      <c r="A527" s="207" t="s">
        <v>491</v>
      </c>
      <c r="B527" s="207"/>
      <c r="C527" s="7" t="s">
        <v>51</v>
      </c>
      <c r="D527" s="20" t="s">
        <v>766</v>
      </c>
      <c r="E527" s="34"/>
      <c r="F527" s="78">
        <f>igazgatás!F527+adók!F527+temető!F527+rendezvények!F527+'téli közf.'!F527+hosszúi.közf.!F527+'út üzemelt.'!F527+közvilágítás!F527+zöldterület!F527+'város-község'!F527+könyvtár!F527+közművelődés!F527+gyermekjólét!F527+családtámogatás!F527+családseg.!F527</f>
        <v>0</v>
      </c>
      <c r="G527" s="78">
        <f>igazgatás!G527+adók!G527+temető!G527+rendezvények!G527+'téli közf.'!G527+hosszúi.közf.!G527+'út üzemelt.'!G527+közvilágítás!G527+zöldterület!G527+'város-község'!G527+könyvtár!G527+közművelődés!G527+gyermekjólét!G527+családtámogatás!G527+családseg.!G527</f>
        <v>0</v>
      </c>
      <c r="H527" s="78">
        <f>igazgatás!H527+adók!H527+temető!H527+rendezvények!H527+'téli közf.'!H527+hosszúi.közf.!H527+'út üzemelt.'!H527+közvilágítás!H527+zöldterület!H527+'város-község'!H527+könyvtár!H527+közművelődés!H527+gyermekjólét!H527+családtámogatás!H527+családseg.!H527</f>
        <v>0</v>
      </c>
      <c r="I527" s="78">
        <f>igazgatás!I527+adók!I527+temető!I527+rendezvények!I527+'téli közf.'!I527+hosszúi.közf.!I527+'út üzemelt.'!I527+közvilágítás!I527+zöldterület!I527+'város-község'!I527+könyvtár!I527+közművelődés!I527+gyermekjólét!I527+családtámogatás!I527+családseg.!I527</f>
        <v>0</v>
      </c>
      <c r="J527" s="170" t="str">
        <f t="shared" si="22"/>
        <v xml:space="preserve"> </v>
      </c>
      <c r="K527" s="77">
        <f>igazgatás!K527+adók!K527+temető!K527+rendezvények!K527+'téli közf.'!K527+hosszúi.közf.!K527+'út üzemelt.'!K527+közvilágítás!K527+zöldterület!K527+'város-község'!K527+könyvtár!K527+közművelődés!K527+gyermekjólét!K527+családtámogatás!K527+családseg.!K527+civilszerv!K527</f>
        <v>0</v>
      </c>
      <c r="L527" s="77">
        <f>igazgatás!L527+adók!L527+temető!L527+rendezvények!L527+'téli közf.'!L527+hosszúi.közf.!L527+'út üzemelt.'!L527+közvilágítás!L527+zöldterület!L527+'város-község'!L527+könyvtár!L527+közművelődés!L527+gyermekjólét!L527+családtámogatás!L527+családseg.!L527+civilszerv!L527</f>
        <v>0</v>
      </c>
      <c r="M527" s="77">
        <f>igazgatás!M527+adók!M527+temető!M527+rendezvények!M527+'téli közf.'!M527+hosszúi.közf.!M527+'út üzemelt.'!M527+közvilágítás!M527+zöldterület!M527+'város-község'!M527+könyvtár!M527+közművelődés!M527+gyermekjólét!M527+családtámogatás!M527+családseg.!M527+civilszerv!M527</f>
        <v>0</v>
      </c>
      <c r="N527" s="77">
        <f>igazgatás!N527+adók!N527+temető!N527+rendezvények!N527+'téli közf.'!N527+hosszúi.közf.!N527+'út üzemelt.'!N527+közvilágítás!N527+zöldterület!N527+'város-község'!N527+könyvtár!N527+közművelődés!N527+gyermekjólét!N527+családtámogatás!N527+családseg.!N527+civilszerv!N527</f>
        <v>0</v>
      </c>
      <c r="O527" s="153" t="str">
        <f t="shared" si="23"/>
        <v xml:space="preserve"> </v>
      </c>
    </row>
    <row r="528" spans="1:15" s="91" customFormat="1" ht="25.5" hidden="1" x14ac:dyDescent="0.25">
      <c r="A528" s="207" t="s">
        <v>492</v>
      </c>
      <c r="B528" s="207"/>
      <c r="C528" s="7" t="s">
        <v>53</v>
      </c>
      <c r="D528" s="20" t="s">
        <v>766</v>
      </c>
      <c r="E528" s="34"/>
      <c r="F528" s="78">
        <f>igazgatás!F528+adók!F528+temető!F528+rendezvények!F528+'téli közf.'!F528+hosszúi.közf.!F528+'út üzemelt.'!F528+közvilágítás!F528+zöldterület!F528+'város-község'!F528+könyvtár!F528+közművelődés!F528+gyermekjólét!F528+családtámogatás!F528+családseg.!F528</f>
        <v>0</v>
      </c>
      <c r="G528" s="78">
        <f>igazgatás!G528+adók!G528+temető!G528+rendezvények!G528+'téli közf.'!G528+hosszúi.közf.!G528+'út üzemelt.'!G528+közvilágítás!G528+zöldterület!G528+'város-község'!G528+könyvtár!G528+közművelődés!G528+gyermekjólét!G528+családtámogatás!G528+családseg.!G528</f>
        <v>0</v>
      </c>
      <c r="H528" s="78">
        <f>igazgatás!H528+adók!H528+temető!H528+rendezvények!H528+'téli közf.'!H528+hosszúi.közf.!H528+'út üzemelt.'!H528+közvilágítás!H528+zöldterület!H528+'város-község'!H528+könyvtár!H528+közművelődés!H528+gyermekjólét!H528+családtámogatás!H528+családseg.!H528</f>
        <v>0</v>
      </c>
      <c r="I528" s="78">
        <f>igazgatás!I528+adók!I528+temető!I528+rendezvények!I528+'téli közf.'!I528+hosszúi.közf.!I528+'út üzemelt.'!I528+közvilágítás!I528+zöldterület!I528+'város-község'!I528+könyvtár!I528+közművelődés!I528+gyermekjólét!I528+családtámogatás!I528+családseg.!I528</f>
        <v>0</v>
      </c>
      <c r="J528" s="170" t="str">
        <f t="shared" si="22"/>
        <v xml:space="preserve"> </v>
      </c>
      <c r="K528" s="77">
        <f>igazgatás!K528+adók!K528+temető!K528+rendezvények!K528+'téli közf.'!K528+hosszúi.közf.!K528+'út üzemelt.'!K528+közvilágítás!K528+zöldterület!K528+'város-község'!K528+könyvtár!K528+közművelődés!K528+gyermekjólét!K528+családtámogatás!K528+családseg.!K528+civilszerv!K528</f>
        <v>0</v>
      </c>
      <c r="L528" s="77">
        <f>igazgatás!L528+adók!L528+temető!L528+rendezvények!L528+'téli közf.'!L528+hosszúi.közf.!L528+'út üzemelt.'!L528+közvilágítás!L528+zöldterület!L528+'város-község'!L528+könyvtár!L528+közművelődés!L528+gyermekjólét!L528+családtámogatás!L528+családseg.!L528+civilszerv!L528</f>
        <v>0</v>
      </c>
      <c r="M528" s="77">
        <f>igazgatás!M528+adók!M528+temető!M528+rendezvények!M528+'téli közf.'!M528+hosszúi.közf.!M528+'út üzemelt.'!M528+közvilágítás!M528+zöldterület!M528+'város-község'!M528+könyvtár!M528+közművelődés!M528+gyermekjólét!M528+családtámogatás!M528+családseg.!M528+civilszerv!M528</f>
        <v>0</v>
      </c>
      <c r="N528" s="77">
        <f>igazgatás!N528+adók!N528+temető!N528+rendezvények!N528+'téli közf.'!N528+hosszúi.közf.!N528+'út üzemelt.'!N528+közvilágítás!N528+zöldterület!N528+'város-község'!N528+könyvtár!N528+közművelődés!N528+gyermekjólét!N528+családtámogatás!N528+családseg.!N528+civilszerv!N528</f>
        <v>0</v>
      </c>
      <c r="O528" s="153" t="str">
        <f t="shared" si="23"/>
        <v xml:space="preserve"> </v>
      </c>
    </row>
    <row r="529" spans="1:15" s="91" customFormat="1" ht="25.5" hidden="1" x14ac:dyDescent="0.25">
      <c r="A529" s="207" t="s">
        <v>493</v>
      </c>
      <c r="B529" s="207"/>
      <c r="C529" s="7" t="s">
        <v>55</v>
      </c>
      <c r="D529" s="20" t="s">
        <v>766</v>
      </c>
      <c r="E529" s="34"/>
      <c r="F529" s="78">
        <f>igazgatás!F529+adók!F529+temető!F529+rendezvények!F529+'téli közf.'!F529+hosszúi.közf.!F529+'út üzemelt.'!F529+közvilágítás!F529+zöldterület!F529+'város-község'!F529+könyvtár!F529+közművelődés!F529+gyermekjólét!F529+családtámogatás!F529+családseg.!F529</f>
        <v>0</v>
      </c>
      <c r="G529" s="78">
        <f>igazgatás!G529+adók!G529+temető!G529+rendezvények!G529+'téli közf.'!G529+hosszúi.közf.!G529+'út üzemelt.'!G529+közvilágítás!G529+zöldterület!G529+'város-község'!G529+könyvtár!G529+közművelődés!G529+gyermekjólét!G529+családtámogatás!G529+családseg.!G529</f>
        <v>0</v>
      </c>
      <c r="H529" s="78">
        <f>igazgatás!H529+adók!H529+temető!H529+rendezvények!H529+'téli közf.'!H529+hosszúi.közf.!H529+'út üzemelt.'!H529+közvilágítás!H529+zöldterület!H529+'város-község'!H529+könyvtár!H529+közművelődés!H529+gyermekjólét!H529+családtámogatás!H529+családseg.!H529</f>
        <v>0</v>
      </c>
      <c r="I529" s="78">
        <f>igazgatás!I529+adók!I529+temető!I529+rendezvények!I529+'téli közf.'!I529+hosszúi.közf.!I529+'út üzemelt.'!I529+közvilágítás!I529+zöldterület!I529+'város-község'!I529+könyvtár!I529+közművelődés!I529+gyermekjólét!I529+családtámogatás!I529+családseg.!I529</f>
        <v>0</v>
      </c>
      <c r="J529" s="170" t="str">
        <f t="shared" si="22"/>
        <v xml:space="preserve"> </v>
      </c>
      <c r="K529" s="77">
        <f>igazgatás!K529+adók!K529+temető!K529+rendezvények!K529+'téli közf.'!K529+hosszúi.közf.!K529+'út üzemelt.'!K529+közvilágítás!K529+zöldterület!K529+'város-község'!K529+könyvtár!K529+közművelődés!K529+gyermekjólét!K529+családtámogatás!K529+családseg.!K529+civilszerv!K529</f>
        <v>0</v>
      </c>
      <c r="L529" s="77">
        <f>igazgatás!L529+adók!L529+temető!L529+rendezvények!L529+'téli közf.'!L529+hosszúi.közf.!L529+'út üzemelt.'!L529+közvilágítás!L529+zöldterület!L529+'város-község'!L529+könyvtár!L529+közművelődés!L529+gyermekjólét!L529+családtámogatás!L529+családseg.!L529+civilszerv!L529</f>
        <v>0</v>
      </c>
      <c r="M529" s="77">
        <f>igazgatás!M529+adók!M529+temető!M529+rendezvények!M529+'téli közf.'!M529+hosszúi.közf.!M529+'út üzemelt.'!M529+közvilágítás!M529+zöldterület!M529+'város-község'!M529+könyvtár!M529+közművelődés!M529+gyermekjólét!M529+családtámogatás!M529+családseg.!M529+civilszerv!M529</f>
        <v>0</v>
      </c>
      <c r="N529" s="77">
        <f>igazgatás!N529+adók!N529+temető!N529+rendezvények!N529+'téli közf.'!N529+hosszúi.közf.!N529+'út üzemelt.'!N529+közvilágítás!N529+zöldterület!N529+'város-község'!N529+könyvtár!N529+közművelődés!N529+gyermekjólét!N529+családtámogatás!N529+családseg.!N529+civilszerv!N529</f>
        <v>0</v>
      </c>
      <c r="O529" s="153" t="str">
        <f t="shared" si="23"/>
        <v xml:space="preserve"> </v>
      </c>
    </row>
    <row r="530" spans="1:15" s="91" customFormat="1" ht="25.5" hidden="1" x14ac:dyDescent="0.25">
      <c r="A530" s="207" t="s">
        <v>496</v>
      </c>
      <c r="B530" s="207"/>
      <c r="C530" s="7" t="s">
        <v>767</v>
      </c>
      <c r="D530" s="20" t="s">
        <v>768</v>
      </c>
      <c r="E530" s="34"/>
      <c r="F530" s="78">
        <f>igazgatás!F530+adók!F530+temető!F530+rendezvények!F530+'téli közf.'!F530+hosszúi.közf.!F530+'út üzemelt.'!F530+közvilágítás!F530+zöldterület!F530+'város-község'!F530+könyvtár!F530+közművelődés!F530+gyermekjólét!F530+családtámogatás!F530+családseg.!F530</f>
        <v>0</v>
      </c>
      <c r="G530" s="78">
        <f>igazgatás!G530+adók!G530+temető!G530+rendezvények!G530+'téli közf.'!G530+hosszúi.közf.!G530+'út üzemelt.'!G530+közvilágítás!G530+zöldterület!G530+'város-község'!G530+könyvtár!G530+közművelődés!G530+gyermekjólét!G530+családtámogatás!G530+családseg.!G530</f>
        <v>0</v>
      </c>
      <c r="H530" s="78">
        <f>igazgatás!H530+adók!H530+temető!H530+rendezvények!H530+'téli közf.'!H530+hosszúi.közf.!H530+'út üzemelt.'!H530+közvilágítás!H530+zöldterület!H530+'város-község'!H530+könyvtár!H530+közművelődés!H530+gyermekjólét!H530+családtámogatás!H530+családseg.!H530</f>
        <v>0</v>
      </c>
      <c r="I530" s="78">
        <f>igazgatás!I530+adók!I530+temető!I530+rendezvények!I530+'téli közf.'!I530+hosszúi.közf.!I530+'út üzemelt.'!I530+közvilágítás!I530+zöldterület!I530+'város-község'!I530+könyvtár!I530+közművelődés!I530+gyermekjólét!I530+családtámogatás!I530+családseg.!I530</f>
        <v>0</v>
      </c>
      <c r="J530" s="170" t="str">
        <f t="shared" si="22"/>
        <v xml:space="preserve"> </v>
      </c>
      <c r="K530" s="77">
        <f>igazgatás!K530+adók!K530+temető!K530+rendezvények!K530+'téli közf.'!K530+hosszúi.közf.!K530+'út üzemelt.'!K530+közvilágítás!K530+zöldterület!K530+'város-község'!K530+könyvtár!K530+közművelődés!K530+gyermekjólét!K530+családtámogatás!K530+családseg.!K530+civilszerv!K530</f>
        <v>0</v>
      </c>
      <c r="L530" s="77">
        <f>igazgatás!L530+adók!L530+temető!L530+rendezvények!L530+'téli közf.'!L530+hosszúi.közf.!L530+'út üzemelt.'!L530+közvilágítás!L530+zöldterület!L530+'város-község'!L530+könyvtár!L530+közművelődés!L530+gyermekjólét!L530+családtámogatás!L530+családseg.!L530+civilszerv!L530</f>
        <v>0</v>
      </c>
      <c r="M530" s="77">
        <f>igazgatás!M530+adók!M530+temető!M530+rendezvények!M530+'téli közf.'!M530+hosszúi.közf.!M530+'út üzemelt.'!M530+közvilágítás!M530+zöldterület!M530+'város-község'!M530+könyvtár!M530+közművelődés!M530+gyermekjólét!M530+családtámogatás!M530+családseg.!M530+civilszerv!M530</f>
        <v>0</v>
      </c>
      <c r="N530" s="77">
        <f>igazgatás!N530+adók!N530+temető!N530+rendezvények!N530+'téli közf.'!N530+hosszúi.közf.!N530+'út üzemelt.'!N530+közvilágítás!N530+zöldterület!N530+'város-község'!N530+könyvtár!N530+közművelődés!N530+gyermekjólét!N530+családtámogatás!N530+családseg.!N530+civilszerv!N530</f>
        <v>0</v>
      </c>
      <c r="O530" s="153" t="str">
        <f t="shared" si="23"/>
        <v xml:space="preserve"> </v>
      </c>
    </row>
    <row r="531" spans="1:15" s="91" customFormat="1" ht="25.5" hidden="1" x14ac:dyDescent="0.25">
      <c r="A531" s="207" t="s">
        <v>497</v>
      </c>
      <c r="B531" s="207"/>
      <c r="C531" s="7" t="s">
        <v>719</v>
      </c>
      <c r="D531" s="20" t="s">
        <v>768</v>
      </c>
      <c r="E531" s="34"/>
      <c r="F531" s="78">
        <f>igazgatás!F531+adók!F531+temető!F531+rendezvények!F531+'téli közf.'!F531+hosszúi.közf.!F531+'út üzemelt.'!F531+közvilágítás!F531+zöldterület!F531+'város-község'!F531+könyvtár!F531+közművelődés!F531+gyermekjólét!F531+családtámogatás!F531+családseg.!F531</f>
        <v>0</v>
      </c>
      <c r="G531" s="78">
        <f>igazgatás!G531+adók!G531+temető!G531+rendezvények!G531+'téli közf.'!G531+hosszúi.közf.!G531+'út üzemelt.'!G531+közvilágítás!G531+zöldterület!G531+'város-község'!G531+könyvtár!G531+közművelődés!G531+gyermekjólét!G531+családtámogatás!G531+családseg.!G531</f>
        <v>0</v>
      </c>
      <c r="H531" s="78">
        <f>igazgatás!H531+adók!H531+temető!H531+rendezvények!H531+'téli közf.'!H531+hosszúi.közf.!H531+'út üzemelt.'!H531+közvilágítás!H531+zöldterület!H531+'város-község'!H531+könyvtár!H531+közművelődés!H531+gyermekjólét!H531+családtámogatás!H531+családseg.!H531</f>
        <v>0</v>
      </c>
      <c r="I531" s="78">
        <f>igazgatás!I531+adók!I531+temető!I531+rendezvények!I531+'téli közf.'!I531+hosszúi.közf.!I531+'út üzemelt.'!I531+közvilágítás!I531+zöldterület!I531+'város-község'!I531+könyvtár!I531+közművelődés!I531+gyermekjólét!I531+családtámogatás!I531+családseg.!I531</f>
        <v>0</v>
      </c>
      <c r="J531" s="170" t="str">
        <f t="shared" si="22"/>
        <v xml:space="preserve"> </v>
      </c>
      <c r="K531" s="77">
        <f>igazgatás!K531+adók!K531+temető!K531+rendezvények!K531+'téli közf.'!K531+hosszúi.közf.!K531+'út üzemelt.'!K531+közvilágítás!K531+zöldterület!K531+'város-község'!K531+könyvtár!K531+közművelődés!K531+gyermekjólét!K531+családtámogatás!K531+családseg.!K531+civilszerv!K531</f>
        <v>0</v>
      </c>
      <c r="L531" s="77">
        <f>igazgatás!L531+adók!L531+temető!L531+rendezvények!L531+'téli közf.'!L531+hosszúi.közf.!L531+'út üzemelt.'!L531+közvilágítás!L531+zöldterület!L531+'város-község'!L531+könyvtár!L531+közművelődés!L531+gyermekjólét!L531+családtámogatás!L531+családseg.!L531+civilszerv!L531</f>
        <v>0</v>
      </c>
      <c r="M531" s="77">
        <f>igazgatás!M531+adók!M531+temető!M531+rendezvények!M531+'téli közf.'!M531+hosszúi.közf.!M531+'út üzemelt.'!M531+közvilágítás!M531+zöldterület!M531+'város-község'!M531+könyvtár!M531+közművelődés!M531+gyermekjólét!M531+családtámogatás!M531+családseg.!M531+civilszerv!M531</f>
        <v>0</v>
      </c>
      <c r="N531" s="77">
        <f>igazgatás!N531+adók!N531+temető!N531+rendezvények!N531+'téli közf.'!N531+hosszúi.közf.!N531+'út üzemelt.'!N531+közvilágítás!N531+zöldterület!N531+'város-község'!N531+könyvtár!N531+közművelődés!N531+gyermekjólét!N531+családtámogatás!N531+családseg.!N531+civilszerv!N531</f>
        <v>0</v>
      </c>
      <c r="O531" s="153" t="str">
        <f t="shared" si="23"/>
        <v xml:space="preserve"> </v>
      </c>
    </row>
    <row r="532" spans="1:15" s="91" customFormat="1" ht="38.25" hidden="1" x14ac:dyDescent="0.25">
      <c r="A532" s="207" t="s">
        <v>498</v>
      </c>
      <c r="B532" s="207"/>
      <c r="C532" s="7" t="s">
        <v>769</v>
      </c>
      <c r="D532" s="20" t="s">
        <v>770</v>
      </c>
      <c r="E532" s="34"/>
      <c r="F532" s="78">
        <f>igazgatás!F532+adók!F532+temető!F532+rendezvények!F532+'téli közf.'!F532+hosszúi.közf.!F532+'út üzemelt.'!F532+közvilágítás!F532+zöldterület!F532+'város-község'!F532+könyvtár!F532+közművelődés!F532+gyermekjólét!F532+családtámogatás!F532+családseg.!F532</f>
        <v>0</v>
      </c>
      <c r="G532" s="78">
        <f>igazgatás!G532+adók!G532+temető!G532+rendezvények!G532+'téli közf.'!G532+hosszúi.közf.!G532+'út üzemelt.'!G532+közvilágítás!G532+zöldterület!G532+'város-község'!G532+könyvtár!G532+közművelődés!G532+gyermekjólét!G532+családtámogatás!G532+családseg.!G532</f>
        <v>0</v>
      </c>
      <c r="H532" s="78">
        <f>igazgatás!H532+adók!H532+temető!H532+rendezvények!H532+'téli közf.'!H532+hosszúi.közf.!H532+'út üzemelt.'!H532+közvilágítás!H532+zöldterület!H532+'város-község'!H532+könyvtár!H532+közművelődés!H532+gyermekjólét!H532+családtámogatás!H532+családseg.!H532</f>
        <v>0</v>
      </c>
      <c r="I532" s="78">
        <f>igazgatás!I532+adók!I532+temető!I532+rendezvények!I532+'téli közf.'!I532+hosszúi.közf.!I532+'út üzemelt.'!I532+közvilágítás!I532+zöldterület!I532+'város-község'!I532+könyvtár!I532+közművelődés!I532+gyermekjólét!I532+családtámogatás!I532+családseg.!I532</f>
        <v>0</v>
      </c>
      <c r="J532" s="170" t="str">
        <f t="shared" si="22"/>
        <v xml:space="preserve"> </v>
      </c>
      <c r="K532" s="77">
        <f>igazgatás!K532+adók!K532+temető!K532+rendezvények!K532+'téli közf.'!K532+hosszúi.közf.!K532+'út üzemelt.'!K532+közvilágítás!K532+zöldterület!K532+'város-község'!K532+könyvtár!K532+közművelődés!K532+gyermekjólét!K532+családtámogatás!K532+családseg.!K532+civilszerv!K532</f>
        <v>0</v>
      </c>
      <c r="L532" s="77">
        <f>igazgatás!L532+adók!L532+temető!L532+rendezvények!L532+'téli közf.'!L532+hosszúi.közf.!L532+'út üzemelt.'!L532+közvilágítás!L532+zöldterület!L532+'város-község'!L532+könyvtár!L532+közművelődés!L532+gyermekjólét!L532+családtámogatás!L532+családseg.!L532+civilszerv!L532</f>
        <v>0</v>
      </c>
      <c r="M532" s="77">
        <f>igazgatás!M532+adók!M532+temető!M532+rendezvények!M532+'téli közf.'!M532+hosszúi.közf.!M532+'út üzemelt.'!M532+közvilágítás!M532+zöldterület!M532+'város-község'!M532+könyvtár!M532+közművelődés!M532+gyermekjólét!M532+családtámogatás!M532+családseg.!M532+civilszerv!M532</f>
        <v>0</v>
      </c>
      <c r="N532" s="77">
        <f>igazgatás!N532+adók!N532+temető!N532+rendezvények!N532+'téli közf.'!N532+hosszúi.közf.!N532+'út üzemelt.'!N532+közvilágítás!N532+zöldterület!N532+'város-község'!N532+könyvtár!N532+közművelődés!N532+gyermekjólét!N532+családtámogatás!N532+családseg.!N532+civilszerv!N532</f>
        <v>0</v>
      </c>
      <c r="O532" s="153" t="str">
        <f t="shared" si="23"/>
        <v xml:space="preserve"> </v>
      </c>
    </row>
    <row r="533" spans="1:15" s="91" customFormat="1" ht="15.75" hidden="1" x14ac:dyDescent="0.25">
      <c r="A533" s="207" t="s">
        <v>499</v>
      </c>
      <c r="B533" s="207"/>
      <c r="C533" s="7" t="s">
        <v>442</v>
      </c>
      <c r="D533" s="4" t="s">
        <v>770</v>
      </c>
      <c r="E533" s="34"/>
      <c r="F533" s="78">
        <f>igazgatás!F533+adók!F533+temető!F533+rendezvények!F533+'téli közf.'!F533+hosszúi.közf.!F533+'út üzemelt.'!F533+közvilágítás!F533+zöldterület!F533+'város-község'!F533+könyvtár!F533+közművelődés!F533+gyermekjólét!F533+családtámogatás!F533+családseg.!F533</f>
        <v>0</v>
      </c>
      <c r="G533" s="78">
        <f>igazgatás!G533+adók!G533+temető!G533+rendezvények!G533+'téli közf.'!G533+hosszúi.közf.!G533+'út üzemelt.'!G533+közvilágítás!G533+zöldterület!G533+'város-község'!G533+könyvtár!G533+közművelődés!G533+gyermekjólét!G533+családtámogatás!G533+családseg.!G533</f>
        <v>0</v>
      </c>
      <c r="H533" s="78">
        <f>igazgatás!H533+adók!H533+temető!H533+rendezvények!H533+'téli közf.'!H533+hosszúi.közf.!H533+'út üzemelt.'!H533+közvilágítás!H533+zöldterület!H533+'város-község'!H533+könyvtár!H533+közművelődés!H533+gyermekjólét!H533+családtámogatás!H533+családseg.!H533</f>
        <v>0</v>
      </c>
      <c r="I533" s="78">
        <f>igazgatás!I533+adók!I533+temető!I533+rendezvények!I533+'téli közf.'!I533+hosszúi.közf.!I533+'út üzemelt.'!I533+közvilágítás!I533+zöldterület!I533+'város-község'!I533+könyvtár!I533+közművelődés!I533+gyermekjólét!I533+családtámogatás!I533+családseg.!I533</f>
        <v>0</v>
      </c>
      <c r="J533" s="170" t="str">
        <f t="shared" ref="J533:J556" si="24">IF(H533=0," ",I533/H533)</f>
        <v xml:space="preserve"> </v>
      </c>
      <c r="K533" s="77">
        <f>igazgatás!K533+adók!K533+temető!K533+rendezvények!K533+'téli közf.'!K533+hosszúi.közf.!K533+'út üzemelt.'!K533+közvilágítás!K533+zöldterület!K533+'város-község'!K533+könyvtár!K533+közművelődés!K533+gyermekjólét!K533+családtámogatás!K533+családseg.!K533+civilszerv!K533</f>
        <v>0</v>
      </c>
      <c r="L533" s="77">
        <f>igazgatás!L533+adók!L533+temető!L533+rendezvények!L533+'téli közf.'!L533+hosszúi.közf.!L533+'út üzemelt.'!L533+közvilágítás!L533+zöldterület!L533+'város-község'!L533+könyvtár!L533+közművelődés!L533+gyermekjólét!L533+családtámogatás!L533+családseg.!L533+civilszerv!L533</f>
        <v>0</v>
      </c>
      <c r="M533" s="77">
        <f>igazgatás!M533+adók!M533+temető!M533+rendezvények!M533+'téli közf.'!M533+hosszúi.közf.!M533+'út üzemelt.'!M533+közvilágítás!M533+zöldterület!M533+'város-község'!M533+könyvtár!M533+közművelődés!M533+gyermekjólét!M533+családtámogatás!M533+családseg.!M533+civilszerv!M533</f>
        <v>0</v>
      </c>
      <c r="N533" s="77">
        <f>igazgatás!N533+adók!N533+temető!N533+rendezvények!N533+'téli közf.'!N533+hosszúi.közf.!N533+'út üzemelt.'!N533+közvilágítás!N533+zöldterület!N533+'város-község'!N533+könyvtár!N533+közművelődés!N533+gyermekjólét!N533+családtámogatás!N533+családseg.!N533+civilszerv!N533</f>
        <v>0</v>
      </c>
      <c r="O533" s="153" t="str">
        <f t="shared" si="23"/>
        <v xml:space="preserve"> </v>
      </c>
    </row>
    <row r="534" spans="1:15" s="91" customFormat="1" ht="15.75" hidden="1" x14ac:dyDescent="0.25">
      <c r="A534" s="207" t="s">
        <v>500</v>
      </c>
      <c r="B534" s="207"/>
      <c r="C534" s="7" t="s">
        <v>444</v>
      </c>
      <c r="D534" s="20" t="s">
        <v>770</v>
      </c>
      <c r="E534" s="34"/>
      <c r="F534" s="78">
        <f>igazgatás!F534+adók!F534+temető!F534+rendezvények!F534+'téli közf.'!F534+hosszúi.közf.!F534+'út üzemelt.'!F534+közvilágítás!F534+zöldterület!F534+'város-község'!F534+könyvtár!F534+közművelődés!F534+gyermekjólét!F534+családtámogatás!F534+családseg.!F534</f>
        <v>0</v>
      </c>
      <c r="G534" s="78">
        <f>igazgatás!G534+adók!G534+temető!G534+rendezvények!G534+'téli közf.'!G534+hosszúi.közf.!G534+'út üzemelt.'!G534+közvilágítás!G534+zöldterület!G534+'város-község'!G534+könyvtár!G534+közművelődés!G534+gyermekjólét!G534+családtámogatás!G534+családseg.!G534</f>
        <v>0</v>
      </c>
      <c r="H534" s="78">
        <f>igazgatás!H534+adók!H534+temető!H534+rendezvények!H534+'téli közf.'!H534+hosszúi.közf.!H534+'út üzemelt.'!H534+közvilágítás!H534+zöldterület!H534+'város-község'!H534+könyvtár!H534+közművelődés!H534+gyermekjólét!H534+családtámogatás!H534+családseg.!H534</f>
        <v>0</v>
      </c>
      <c r="I534" s="78">
        <f>igazgatás!I534+adók!I534+temető!I534+rendezvények!I534+'téli közf.'!I534+hosszúi.közf.!I534+'út üzemelt.'!I534+közvilágítás!I534+zöldterület!I534+'város-község'!I534+könyvtár!I534+közművelődés!I534+gyermekjólét!I534+családtámogatás!I534+családseg.!I534</f>
        <v>0</v>
      </c>
      <c r="J534" s="170" t="str">
        <f t="shared" si="24"/>
        <v xml:space="preserve"> </v>
      </c>
      <c r="K534" s="77">
        <f>igazgatás!K534+adók!K534+temető!K534+rendezvények!K534+'téli közf.'!K534+hosszúi.közf.!K534+'út üzemelt.'!K534+közvilágítás!K534+zöldterület!K534+'város-község'!K534+könyvtár!K534+közművelődés!K534+gyermekjólét!K534+családtámogatás!K534+családseg.!K534+civilszerv!K534</f>
        <v>0</v>
      </c>
      <c r="L534" s="77">
        <f>igazgatás!L534+adók!L534+temető!L534+rendezvények!L534+'téli közf.'!L534+hosszúi.közf.!L534+'út üzemelt.'!L534+közvilágítás!L534+zöldterület!L534+'város-község'!L534+könyvtár!L534+közművelődés!L534+gyermekjólét!L534+családtámogatás!L534+családseg.!L534+civilszerv!L534</f>
        <v>0</v>
      </c>
      <c r="M534" s="77">
        <f>igazgatás!M534+adók!M534+temető!M534+rendezvények!M534+'téli közf.'!M534+hosszúi.közf.!M534+'út üzemelt.'!M534+közvilágítás!M534+zöldterület!M534+'város-község'!M534+könyvtár!M534+közművelődés!M534+gyermekjólét!M534+családtámogatás!M534+családseg.!M534+civilszerv!M534</f>
        <v>0</v>
      </c>
      <c r="N534" s="77">
        <f>igazgatás!N534+adók!N534+temető!N534+rendezvények!N534+'téli közf.'!N534+hosszúi.közf.!N534+'út üzemelt.'!N534+közvilágítás!N534+zöldterület!N534+'város-község'!N534+könyvtár!N534+közművelődés!N534+gyermekjólét!N534+családtámogatás!N534+családseg.!N534+civilszerv!N534</f>
        <v>0</v>
      </c>
      <c r="O534" s="153" t="str">
        <f t="shared" ref="O534:O556" si="25">IF(M534=0," ",N534/M534)</f>
        <v xml:space="preserve"> </v>
      </c>
    </row>
    <row r="535" spans="1:15" s="91" customFormat="1" ht="15.75" hidden="1" x14ac:dyDescent="0.25">
      <c r="A535" s="207" t="s">
        <v>501</v>
      </c>
      <c r="B535" s="207"/>
      <c r="C535" s="7" t="s">
        <v>446</v>
      </c>
      <c r="D535" s="4" t="s">
        <v>770</v>
      </c>
      <c r="E535" s="34"/>
      <c r="F535" s="78">
        <f>igazgatás!F535+adók!F535+temető!F535+rendezvények!F535+'téli közf.'!F535+hosszúi.közf.!F535+'út üzemelt.'!F535+közvilágítás!F535+zöldterület!F535+'város-község'!F535+könyvtár!F535+közművelődés!F535+gyermekjólét!F535+családtámogatás!F535+családseg.!F535</f>
        <v>0</v>
      </c>
      <c r="G535" s="78">
        <f>igazgatás!G535+adók!G535+temető!G535+rendezvények!G535+'téli közf.'!G535+hosszúi.közf.!G535+'út üzemelt.'!G535+közvilágítás!G535+zöldterület!G535+'város-község'!G535+könyvtár!G535+közművelődés!G535+gyermekjólét!G535+családtámogatás!G535+családseg.!G535</f>
        <v>0</v>
      </c>
      <c r="H535" s="78">
        <f>igazgatás!H535+adók!H535+temető!H535+rendezvények!H535+'téli közf.'!H535+hosszúi.közf.!H535+'út üzemelt.'!H535+közvilágítás!H535+zöldterület!H535+'város-község'!H535+könyvtár!H535+közművelődés!H535+gyermekjólét!H535+családtámogatás!H535+családseg.!H535</f>
        <v>0</v>
      </c>
      <c r="I535" s="78">
        <f>igazgatás!I535+adók!I535+temető!I535+rendezvények!I535+'téli közf.'!I535+hosszúi.közf.!I535+'út üzemelt.'!I535+közvilágítás!I535+zöldterület!I535+'város-község'!I535+könyvtár!I535+közművelődés!I535+gyermekjólét!I535+családtámogatás!I535+családseg.!I535</f>
        <v>0</v>
      </c>
      <c r="J535" s="170" t="str">
        <f t="shared" si="24"/>
        <v xml:space="preserve"> </v>
      </c>
      <c r="K535" s="77">
        <f>igazgatás!K535+adók!K535+temető!K535+rendezvények!K535+'téli közf.'!K535+hosszúi.közf.!K535+'út üzemelt.'!K535+közvilágítás!K535+zöldterület!K535+'város-község'!K535+könyvtár!K535+közművelődés!K535+gyermekjólét!K535+családtámogatás!K535+családseg.!K535+civilszerv!K535</f>
        <v>0</v>
      </c>
      <c r="L535" s="77">
        <f>igazgatás!L535+adók!L535+temető!L535+rendezvények!L535+'téli közf.'!L535+hosszúi.közf.!L535+'út üzemelt.'!L535+közvilágítás!L535+zöldterület!L535+'város-község'!L535+könyvtár!L535+közművelődés!L535+gyermekjólét!L535+családtámogatás!L535+családseg.!L535+civilszerv!L535</f>
        <v>0</v>
      </c>
      <c r="M535" s="77">
        <f>igazgatás!M535+adók!M535+temető!M535+rendezvények!M535+'téli közf.'!M535+hosszúi.közf.!M535+'út üzemelt.'!M535+közvilágítás!M535+zöldterület!M535+'város-község'!M535+könyvtár!M535+közművelődés!M535+gyermekjólét!M535+családtámogatás!M535+családseg.!M535+civilszerv!M535</f>
        <v>0</v>
      </c>
      <c r="N535" s="77">
        <f>igazgatás!N535+adók!N535+temető!N535+rendezvények!N535+'téli közf.'!N535+hosszúi.közf.!N535+'út üzemelt.'!N535+közvilágítás!N535+zöldterület!N535+'város-község'!N535+könyvtár!N535+közművelődés!N535+gyermekjólét!N535+családtámogatás!N535+családseg.!N535+civilszerv!N535</f>
        <v>0</v>
      </c>
      <c r="O535" s="153" t="str">
        <f t="shared" si="25"/>
        <v xml:space="preserve"> </v>
      </c>
    </row>
    <row r="536" spans="1:15" s="91" customFormat="1" ht="15.75" hidden="1" x14ac:dyDescent="0.25">
      <c r="A536" s="207" t="s">
        <v>502</v>
      </c>
      <c r="B536" s="207"/>
      <c r="C536" s="4" t="s">
        <v>448</v>
      </c>
      <c r="D536" s="20" t="s">
        <v>770</v>
      </c>
      <c r="E536" s="27"/>
      <c r="F536" s="78">
        <f>igazgatás!F536+adók!F536+temető!F536+rendezvények!F536+'téli közf.'!F536+hosszúi.közf.!F536+'út üzemelt.'!F536+közvilágítás!F536+zöldterület!F536+'város-község'!F536+könyvtár!F536+közművelődés!F536+gyermekjólét!F536+családtámogatás!F536+családseg.!F536</f>
        <v>0</v>
      </c>
      <c r="G536" s="78">
        <f>igazgatás!G536+adók!G536+temető!G536+rendezvények!G536+'téli közf.'!G536+hosszúi.közf.!G536+'út üzemelt.'!G536+közvilágítás!G536+zöldterület!G536+'város-község'!G536+könyvtár!G536+közművelődés!G536+gyermekjólét!G536+családtámogatás!G536+családseg.!G536</f>
        <v>0</v>
      </c>
      <c r="H536" s="78">
        <f>igazgatás!H536+adók!H536+temető!H536+rendezvények!H536+'téli közf.'!H536+hosszúi.közf.!H536+'út üzemelt.'!H536+közvilágítás!H536+zöldterület!H536+'város-község'!H536+könyvtár!H536+közművelődés!H536+gyermekjólét!H536+családtámogatás!H536+családseg.!H536</f>
        <v>0</v>
      </c>
      <c r="I536" s="78">
        <f>igazgatás!I536+adók!I536+temető!I536+rendezvények!I536+'téli közf.'!I536+hosszúi.közf.!I536+'út üzemelt.'!I536+közvilágítás!I536+zöldterület!I536+'város-község'!I536+könyvtár!I536+közművelődés!I536+gyermekjólét!I536+családtámogatás!I536+családseg.!I536</f>
        <v>0</v>
      </c>
      <c r="J536" s="170" t="str">
        <f t="shared" si="24"/>
        <v xml:space="preserve"> </v>
      </c>
      <c r="K536" s="77">
        <f>igazgatás!K536+adók!K536+temető!K536+rendezvények!K536+'téli közf.'!K536+hosszúi.közf.!K536+'út üzemelt.'!K536+közvilágítás!K536+zöldterület!K536+'város-község'!K536+könyvtár!K536+közművelődés!K536+gyermekjólét!K536+családtámogatás!K536+családseg.!K536+civilszerv!K536</f>
        <v>0</v>
      </c>
      <c r="L536" s="77">
        <f>igazgatás!L536+adók!L536+temető!L536+rendezvények!L536+'téli közf.'!L536+hosszúi.közf.!L536+'út üzemelt.'!L536+közvilágítás!L536+zöldterület!L536+'város-község'!L536+könyvtár!L536+közművelődés!L536+gyermekjólét!L536+családtámogatás!L536+családseg.!L536+civilszerv!L536</f>
        <v>0</v>
      </c>
      <c r="M536" s="77">
        <f>igazgatás!M536+adók!M536+temető!M536+rendezvények!M536+'téli közf.'!M536+hosszúi.közf.!M536+'út üzemelt.'!M536+közvilágítás!M536+zöldterület!M536+'város-község'!M536+könyvtár!M536+közművelődés!M536+gyermekjólét!M536+családtámogatás!M536+családseg.!M536+civilszerv!M536</f>
        <v>0</v>
      </c>
      <c r="N536" s="77">
        <f>igazgatás!N536+adók!N536+temető!N536+rendezvények!N536+'téli közf.'!N536+hosszúi.közf.!N536+'út üzemelt.'!N536+közvilágítás!N536+zöldterület!N536+'város-község'!N536+könyvtár!N536+közművelődés!N536+gyermekjólét!N536+családtámogatás!N536+családseg.!N536+civilszerv!N536</f>
        <v>0</v>
      </c>
      <c r="O536" s="153" t="str">
        <f t="shared" si="25"/>
        <v xml:space="preserve"> </v>
      </c>
    </row>
    <row r="537" spans="1:15" s="91" customFormat="1" ht="25.5" hidden="1" x14ac:dyDescent="0.25">
      <c r="A537" s="207" t="s">
        <v>503</v>
      </c>
      <c r="B537" s="207"/>
      <c r="C537" s="4" t="s">
        <v>450</v>
      </c>
      <c r="D537" s="4" t="s">
        <v>770</v>
      </c>
      <c r="E537" s="27"/>
      <c r="F537" s="78">
        <f>igazgatás!F537+adók!F537+temető!F537+rendezvények!F537+'téli közf.'!F537+hosszúi.közf.!F537+'út üzemelt.'!F537+közvilágítás!F537+zöldterület!F537+'város-község'!F537+könyvtár!F537+közművelődés!F537+gyermekjólét!F537+családtámogatás!F537+családseg.!F537</f>
        <v>0</v>
      </c>
      <c r="G537" s="78">
        <f>igazgatás!G537+adók!G537+temető!G537+rendezvények!G537+'téli közf.'!G537+hosszúi.közf.!G537+'út üzemelt.'!G537+közvilágítás!G537+zöldterület!G537+'város-község'!G537+könyvtár!G537+közművelődés!G537+gyermekjólét!G537+családtámogatás!G537+családseg.!G537</f>
        <v>0</v>
      </c>
      <c r="H537" s="78">
        <f>igazgatás!H537+adók!H537+temető!H537+rendezvények!H537+'téli közf.'!H537+hosszúi.közf.!H537+'út üzemelt.'!H537+közvilágítás!H537+zöldterület!H537+'város-község'!H537+könyvtár!H537+közművelődés!H537+gyermekjólét!H537+családtámogatás!H537+családseg.!H537</f>
        <v>0</v>
      </c>
      <c r="I537" s="78">
        <f>igazgatás!I537+adók!I537+temető!I537+rendezvények!I537+'téli közf.'!I537+hosszúi.közf.!I537+'út üzemelt.'!I537+közvilágítás!I537+zöldterület!I537+'város-község'!I537+könyvtár!I537+közművelődés!I537+gyermekjólét!I537+családtámogatás!I537+családseg.!I537</f>
        <v>0</v>
      </c>
      <c r="J537" s="170" t="str">
        <f t="shared" si="24"/>
        <v xml:space="preserve"> </v>
      </c>
      <c r="K537" s="77">
        <f>igazgatás!K537+adók!K537+temető!K537+rendezvények!K537+'téli közf.'!K537+hosszúi.közf.!K537+'út üzemelt.'!K537+közvilágítás!K537+zöldterület!K537+'város-község'!K537+könyvtár!K537+közművelődés!K537+gyermekjólét!K537+családtámogatás!K537+családseg.!K537+civilszerv!K537</f>
        <v>0</v>
      </c>
      <c r="L537" s="77">
        <f>igazgatás!L537+adók!L537+temető!L537+rendezvények!L537+'téli közf.'!L537+hosszúi.közf.!L537+'út üzemelt.'!L537+közvilágítás!L537+zöldterület!L537+'város-község'!L537+könyvtár!L537+közművelődés!L537+gyermekjólét!L537+családtámogatás!L537+családseg.!L537+civilszerv!L537</f>
        <v>0</v>
      </c>
      <c r="M537" s="77">
        <f>igazgatás!M537+adók!M537+temető!M537+rendezvények!M537+'téli közf.'!M537+hosszúi.közf.!M537+'út üzemelt.'!M537+közvilágítás!M537+zöldterület!M537+'város-község'!M537+könyvtár!M537+közművelődés!M537+gyermekjólét!M537+családtámogatás!M537+családseg.!M537+civilszerv!M537</f>
        <v>0</v>
      </c>
      <c r="N537" s="77">
        <f>igazgatás!N537+adók!N537+temető!N537+rendezvények!N537+'téli közf.'!N537+hosszúi.közf.!N537+'út üzemelt.'!N537+közvilágítás!N537+zöldterület!N537+'város-község'!N537+könyvtár!N537+közművelődés!N537+gyermekjólét!N537+családtámogatás!N537+családseg.!N537+civilszerv!N537</f>
        <v>0</v>
      </c>
      <c r="O537" s="153" t="str">
        <f t="shared" si="25"/>
        <v xml:space="preserve"> </v>
      </c>
    </row>
    <row r="538" spans="1:15" s="91" customFormat="1" ht="25.5" hidden="1" x14ac:dyDescent="0.25">
      <c r="A538" s="207" t="s">
        <v>504</v>
      </c>
      <c r="B538" s="207"/>
      <c r="C538" s="4" t="s">
        <v>452</v>
      </c>
      <c r="D538" s="20" t="s">
        <v>770</v>
      </c>
      <c r="E538" s="27"/>
      <c r="F538" s="78">
        <f>igazgatás!F538+adók!F538+temető!F538+rendezvények!F538+'téli közf.'!F538+hosszúi.közf.!F538+'út üzemelt.'!F538+közvilágítás!F538+zöldterület!F538+'város-község'!F538+könyvtár!F538+közművelődés!F538+gyermekjólét!F538+családtámogatás!F538+családseg.!F538</f>
        <v>0</v>
      </c>
      <c r="G538" s="78">
        <f>igazgatás!G538+adók!G538+temető!G538+rendezvények!G538+'téli közf.'!G538+hosszúi.közf.!G538+'út üzemelt.'!G538+közvilágítás!G538+zöldterület!G538+'város-község'!G538+könyvtár!G538+közművelődés!G538+gyermekjólét!G538+családtámogatás!G538+családseg.!G538</f>
        <v>0</v>
      </c>
      <c r="H538" s="78">
        <f>igazgatás!H538+adók!H538+temető!H538+rendezvények!H538+'téli közf.'!H538+hosszúi.közf.!H538+'út üzemelt.'!H538+közvilágítás!H538+zöldterület!H538+'város-község'!H538+könyvtár!H538+közművelődés!H538+gyermekjólét!H538+családtámogatás!H538+családseg.!H538</f>
        <v>0</v>
      </c>
      <c r="I538" s="78">
        <f>igazgatás!I538+adók!I538+temető!I538+rendezvények!I538+'téli közf.'!I538+hosszúi.közf.!I538+'út üzemelt.'!I538+közvilágítás!I538+zöldterület!I538+'város-község'!I538+könyvtár!I538+közművelődés!I538+gyermekjólét!I538+családtámogatás!I538+családseg.!I538</f>
        <v>0</v>
      </c>
      <c r="J538" s="170" t="str">
        <f t="shared" si="24"/>
        <v xml:space="preserve"> </v>
      </c>
      <c r="K538" s="77">
        <f>igazgatás!K538+adók!K538+temető!K538+rendezvények!K538+'téli közf.'!K538+hosszúi.közf.!K538+'út üzemelt.'!K538+közvilágítás!K538+zöldterület!K538+'város-község'!K538+könyvtár!K538+közművelődés!K538+gyermekjólét!K538+családtámogatás!K538+családseg.!K538+civilszerv!K538</f>
        <v>0</v>
      </c>
      <c r="L538" s="77">
        <f>igazgatás!L538+adók!L538+temető!L538+rendezvények!L538+'téli közf.'!L538+hosszúi.közf.!L538+'út üzemelt.'!L538+közvilágítás!L538+zöldterület!L538+'város-község'!L538+könyvtár!L538+közművelődés!L538+gyermekjólét!L538+családtámogatás!L538+családseg.!L538+civilszerv!L538</f>
        <v>0</v>
      </c>
      <c r="M538" s="77">
        <f>igazgatás!M538+adók!M538+temető!M538+rendezvények!M538+'téli közf.'!M538+hosszúi.közf.!M538+'út üzemelt.'!M538+közvilágítás!M538+zöldterület!M538+'város-község'!M538+könyvtár!M538+közművelődés!M538+gyermekjólét!M538+családtámogatás!M538+családseg.!M538+civilszerv!M538</f>
        <v>0</v>
      </c>
      <c r="N538" s="77">
        <f>igazgatás!N538+adók!N538+temető!N538+rendezvények!N538+'téli közf.'!N538+hosszúi.közf.!N538+'út üzemelt.'!N538+közvilágítás!N538+zöldterület!N538+'város-község'!N538+könyvtár!N538+közművelődés!N538+gyermekjólét!N538+családtámogatás!N538+családseg.!N538+civilszerv!N538</f>
        <v>0</v>
      </c>
      <c r="O538" s="153" t="str">
        <f t="shared" si="25"/>
        <v xml:space="preserve"> </v>
      </c>
    </row>
    <row r="539" spans="1:15" s="91" customFormat="1" ht="15.75" hidden="1" x14ac:dyDescent="0.25">
      <c r="A539" s="207" t="s">
        <v>505</v>
      </c>
      <c r="B539" s="207"/>
      <c r="C539" s="7" t="s">
        <v>454</v>
      </c>
      <c r="D539" s="4" t="s">
        <v>770</v>
      </c>
      <c r="E539" s="34"/>
      <c r="F539" s="78">
        <f>igazgatás!F539+adók!F539+temető!F539+rendezvények!F539+'téli közf.'!F539+hosszúi.közf.!F539+'út üzemelt.'!F539+közvilágítás!F539+zöldterület!F539+'város-község'!F539+könyvtár!F539+közművelődés!F539+gyermekjólét!F539+családtámogatás!F539+családseg.!F539</f>
        <v>0</v>
      </c>
      <c r="G539" s="78">
        <f>igazgatás!G539+adók!G539+temető!G539+rendezvények!G539+'téli közf.'!G539+hosszúi.közf.!G539+'út üzemelt.'!G539+közvilágítás!G539+zöldterület!G539+'város-község'!G539+könyvtár!G539+közművelődés!G539+gyermekjólét!G539+családtámogatás!G539+családseg.!G539</f>
        <v>0</v>
      </c>
      <c r="H539" s="78">
        <f>igazgatás!H539+adók!H539+temető!H539+rendezvények!H539+'téli közf.'!H539+hosszúi.közf.!H539+'út üzemelt.'!H539+közvilágítás!H539+zöldterület!H539+'város-község'!H539+könyvtár!H539+közművelődés!H539+gyermekjólét!H539+családtámogatás!H539+családseg.!H539</f>
        <v>0</v>
      </c>
      <c r="I539" s="78">
        <f>igazgatás!I539+adók!I539+temető!I539+rendezvények!I539+'téli közf.'!I539+hosszúi.közf.!I539+'út üzemelt.'!I539+közvilágítás!I539+zöldterület!I539+'város-község'!I539+könyvtár!I539+közművelődés!I539+gyermekjólét!I539+családtámogatás!I539+családseg.!I539</f>
        <v>0</v>
      </c>
      <c r="J539" s="170" t="str">
        <f t="shared" si="24"/>
        <v xml:space="preserve"> </v>
      </c>
      <c r="K539" s="77">
        <f>igazgatás!K539+adók!K539+temető!K539+rendezvények!K539+'téli közf.'!K539+hosszúi.közf.!K539+'út üzemelt.'!K539+közvilágítás!K539+zöldterület!K539+'város-község'!K539+könyvtár!K539+közművelődés!K539+gyermekjólét!K539+családtámogatás!K539+családseg.!K539+civilszerv!K539</f>
        <v>0</v>
      </c>
      <c r="L539" s="77">
        <f>igazgatás!L539+adók!L539+temető!L539+rendezvények!L539+'téli közf.'!L539+hosszúi.közf.!L539+'út üzemelt.'!L539+közvilágítás!L539+zöldterület!L539+'város-község'!L539+könyvtár!L539+közművelődés!L539+gyermekjólét!L539+családtámogatás!L539+családseg.!L539+civilszerv!L539</f>
        <v>0</v>
      </c>
      <c r="M539" s="77">
        <f>igazgatás!M539+adók!M539+temető!M539+rendezvények!M539+'téli közf.'!M539+hosszúi.közf.!M539+'út üzemelt.'!M539+közvilágítás!M539+zöldterület!M539+'város-község'!M539+könyvtár!M539+közművelődés!M539+gyermekjólét!M539+családtámogatás!M539+családseg.!M539+civilszerv!M539</f>
        <v>0</v>
      </c>
      <c r="N539" s="77">
        <f>igazgatás!N539+adók!N539+temető!N539+rendezvények!N539+'téli közf.'!N539+hosszúi.közf.!N539+'út üzemelt.'!N539+közvilágítás!N539+zöldterület!N539+'város-község'!N539+könyvtár!N539+közművelődés!N539+gyermekjólét!N539+családtámogatás!N539+családseg.!N539+civilszerv!N539</f>
        <v>0</v>
      </c>
      <c r="O539" s="153" t="str">
        <f t="shared" si="25"/>
        <v xml:space="preserve"> </v>
      </c>
    </row>
    <row r="540" spans="1:15" s="91" customFormat="1" ht="15.75" hidden="1" x14ac:dyDescent="0.25">
      <c r="A540" s="207" t="s">
        <v>506</v>
      </c>
      <c r="B540" s="207"/>
      <c r="C540" s="7" t="s">
        <v>456</v>
      </c>
      <c r="D540" s="20" t="s">
        <v>770</v>
      </c>
      <c r="E540" s="34"/>
      <c r="F540" s="78">
        <f>igazgatás!F540+adók!F540+temető!F540+rendezvények!F540+'téli közf.'!F540+hosszúi.közf.!F540+'út üzemelt.'!F540+közvilágítás!F540+zöldterület!F540+'város-község'!F540+könyvtár!F540+közművelődés!F540+gyermekjólét!F540+családtámogatás!F540+családseg.!F540</f>
        <v>0</v>
      </c>
      <c r="G540" s="78">
        <f>igazgatás!G540+adók!G540+temető!G540+rendezvények!G540+'téli közf.'!G540+hosszúi.közf.!G540+'út üzemelt.'!G540+közvilágítás!G540+zöldterület!G540+'város-község'!G540+könyvtár!G540+közművelődés!G540+gyermekjólét!G540+családtámogatás!G540+családseg.!G540</f>
        <v>0</v>
      </c>
      <c r="H540" s="78">
        <f>igazgatás!H540+adók!H540+temető!H540+rendezvények!H540+'téli közf.'!H540+hosszúi.közf.!H540+'út üzemelt.'!H540+közvilágítás!H540+zöldterület!H540+'város-község'!H540+könyvtár!H540+közművelődés!H540+gyermekjólét!H540+családtámogatás!H540+családseg.!H540</f>
        <v>0</v>
      </c>
      <c r="I540" s="78">
        <f>igazgatás!I540+adók!I540+temető!I540+rendezvények!I540+'téli közf.'!I540+hosszúi.közf.!I540+'út üzemelt.'!I540+közvilágítás!I540+zöldterület!I540+'város-község'!I540+könyvtár!I540+közművelődés!I540+gyermekjólét!I540+családtámogatás!I540+családseg.!I540</f>
        <v>0</v>
      </c>
      <c r="J540" s="170" t="str">
        <f t="shared" si="24"/>
        <v xml:space="preserve"> </v>
      </c>
      <c r="K540" s="77">
        <f>igazgatás!K540+adók!K540+temető!K540+rendezvények!K540+'téli közf.'!K540+hosszúi.közf.!K540+'út üzemelt.'!K540+közvilágítás!K540+zöldterület!K540+'város-község'!K540+könyvtár!K540+közművelődés!K540+gyermekjólét!K540+családtámogatás!K540+családseg.!K540+civilszerv!K540</f>
        <v>0</v>
      </c>
      <c r="L540" s="77">
        <f>igazgatás!L540+adók!L540+temető!L540+rendezvények!L540+'téli közf.'!L540+hosszúi.közf.!L540+'út üzemelt.'!L540+közvilágítás!L540+zöldterület!L540+'város-község'!L540+könyvtár!L540+közművelődés!L540+gyermekjólét!L540+családtámogatás!L540+családseg.!L540+civilszerv!L540</f>
        <v>0</v>
      </c>
      <c r="M540" s="77">
        <f>igazgatás!M540+adók!M540+temető!M540+rendezvények!M540+'téli közf.'!M540+hosszúi.közf.!M540+'út üzemelt.'!M540+közvilágítás!M540+zöldterület!M540+'város-község'!M540+könyvtár!M540+közművelődés!M540+gyermekjólét!M540+családtámogatás!M540+családseg.!M540+civilszerv!M540</f>
        <v>0</v>
      </c>
      <c r="N540" s="77">
        <f>igazgatás!N540+adók!N540+temető!N540+rendezvények!N540+'téli közf.'!N540+hosszúi.közf.!N540+'út üzemelt.'!N540+közvilágítás!N540+zöldterület!N540+'város-község'!N540+könyvtár!N540+közművelődés!N540+gyermekjólét!N540+családtámogatás!N540+családseg.!N540+civilszerv!N540</f>
        <v>0</v>
      </c>
      <c r="O540" s="153" t="str">
        <f t="shared" si="25"/>
        <v xml:space="preserve"> </v>
      </c>
    </row>
    <row r="541" spans="1:15" s="91" customFormat="1" ht="15.75" hidden="1" x14ac:dyDescent="0.25">
      <c r="A541" s="207" t="s">
        <v>509</v>
      </c>
      <c r="B541" s="207"/>
      <c r="C541" s="7" t="s">
        <v>458</v>
      </c>
      <c r="D541" s="4" t="s">
        <v>770</v>
      </c>
      <c r="E541" s="34"/>
      <c r="F541" s="78">
        <f>igazgatás!F541+adók!F541+temető!F541+rendezvények!F541+'téli közf.'!F541+hosszúi.közf.!F541+'út üzemelt.'!F541+közvilágítás!F541+zöldterület!F541+'város-község'!F541+könyvtár!F541+közművelődés!F541+gyermekjólét!F541+családtámogatás!F541+családseg.!F541</f>
        <v>0</v>
      </c>
      <c r="G541" s="78">
        <f>igazgatás!G541+adók!G541+temető!G541+rendezvények!G541+'téli közf.'!G541+hosszúi.közf.!G541+'út üzemelt.'!G541+közvilágítás!G541+zöldterület!G541+'város-község'!G541+könyvtár!G541+közművelődés!G541+gyermekjólét!G541+családtámogatás!G541+családseg.!G541</f>
        <v>0</v>
      </c>
      <c r="H541" s="78">
        <f>igazgatás!H541+adók!H541+temető!H541+rendezvények!H541+'téli közf.'!H541+hosszúi.közf.!H541+'út üzemelt.'!H541+közvilágítás!H541+zöldterület!H541+'város-község'!H541+könyvtár!H541+közművelődés!H541+gyermekjólét!H541+családtámogatás!H541+családseg.!H541</f>
        <v>0</v>
      </c>
      <c r="I541" s="78">
        <f>igazgatás!I541+adók!I541+temető!I541+rendezvények!I541+'téli közf.'!I541+hosszúi.közf.!I541+'út üzemelt.'!I541+közvilágítás!I541+zöldterület!I541+'város-község'!I541+könyvtár!I541+közművelődés!I541+gyermekjólét!I541+családtámogatás!I541+családseg.!I541</f>
        <v>0</v>
      </c>
      <c r="J541" s="170" t="str">
        <f t="shared" si="24"/>
        <v xml:space="preserve"> </v>
      </c>
      <c r="K541" s="77">
        <f>igazgatás!K541+adók!K541+temető!K541+rendezvények!K541+'téli közf.'!K541+hosszúi.közf.!K541+'út üzemelt.'!K541+közvilágítás!K541+zöldterület!K541+'város-község'!K541+könyvtár!K541+közművelődés!K541+gyermekjólét!K541+családtámogatás!K541+családseg.!K541+civilszerv!K541</f>
        <v>0</v>
      </c>
      <c r="L541" s="77">
        <f>igazgatás!L541+adók!L541+temető!L541+rendezvények!L541+'téli közf.'!L541+hosszúi.közf.!L541+'út üzemelt.'!L541+közvilágítás!L541+zöldterület!L541+'város-község'!L541+könyvtár!L541+közművelődés!L541+gyermekjólét!L541+családtámogatás!L541+családseg.!L541+civilszerv!L541</f>
        <v>0</v>
      </c>
      <c r="M541" s="77">
        <f>igazgatás!M541+adók!M541+temető!M541+rendezvények!M541+'téli közf.'!M541+hosszúi.közf.!M541+'út üzemelt.'!M541+közvilágítás!M541+zöldterület!M541+'város-község'!M541+könyvtár!M541+közművelődés!M541+gyermekjólét!M541+családtámogatás!M541+családseg.!M541+civilszerv!M541</f>
        <v>0</v>
      </c>
      <c r="N541" s="77">
        <f>igazgatás!N541+adók!N541+temető!N541+rendezvények!N541+'téli közf.'!N541+hosszúi.közf.!N541+'út üzemelt.'!N541+közvilágítás!N541+zöldterület!N541+'város-község'!N541+könyvtár!N541+közművelődés!N541+gyermekjólét!N541+családtámogatás!N541+családseg.!N541+civilszerv!N541</f>
        <v>0</v>
      </c>
      <c r="O541" s="153" t="str">
        <f t="shared" si="25"/>
        <v xml:space="preserve"> </v>
      </c>
    </row>
    <row r="542" spans="1:15" s="91" customFormat="1" ht="15.75" hidden="1" x14ac:dyDescent="0.25">
      <c r="A542" s="207" t="s">
        <v>771</v>
      </c>
      <c r="B542" s="207"/>
      <c r="C542" s="7" t="s">
        <v>460</v>
      </c>
      <c r="D542" s="20" t="s">
        <v>770</v>
      </c>
      <c r="E542" s="34"/>
      <c r="F542" s="78">
        <f>igazgatás!F542+adók!F542+temető!F542+rendezvények!F542+'téli közf.'!F542+hosszúi.közf.!F542+'út üzemelt.'!F542+közvilágítás!F542+zöldterület!F542+'város-község'!F542+könyvtár!F542+közművelődés!F542+gyermekjólét!F542+családtámogatás!F542+családseg.!F542</f>
        <v>0</v>
      </c>
      <c r="G542" s="78">
        <f>igazgatás!G542+adók!G542+temető!G542+rendezvények!G542+'téli közf.'!G542+hosszúi.közf.!G542+'út üzemelt.'!G542+közvilágítás!G542+zöldterület!G542+'város-község'!G542+könyvtár!G542+közművelődés!G542+gyermekjólét!G542+családtámogatás!G542+családseg.!G542</f>
        <v>0</v>
      </c>
      <c r="H542" s="78">
        <f>igazgatás!H542+adók!H542+temető!H542+rendezvények!H542+'téli közf.'!H542+hosszúi.közf.!H542+'út üzemelt.'!H542+közvilágítás!H542+zöldterület!H542+'város-község'!H542+könyvtár!H542+közművelődés!H542+gyermekjólét!H542+családtámogatás!H542+családseg.!H542</f>
        <v>0</v>
      </c>
      <c r="I542" s="78">
        <f>igazgatás!I542+adók!I542+temető!I542+rendezvények!I542+'téli közf.'!I542+hosszúi.közf.!I542+'út üzemelt.'!I542+közvilágítás!I542+zöldterület!I542+'város-község'!I542+könyvtár!I542+közművelődés!I542+gyermekjólét!I542+családtámogatás!I542+családseg.!I542</f>
        <v>0</v>
      </c>
      <c r="J542" s="170" t="str">
        <f t="shared" si="24"/>
        <v xml:space="preserve"> </v>
      </c>
      <c r="K542" s="77">
        <f>igazgatás!K542+adók!K542+temető!K542+rendezvények!K542+'téli közf.'!K542+hosszúi.közf.!K542+'út üzemelt.'!K542+közvilágítás!K542+zöldterület!K542+'város-község'!K542+könyvtár!K542+közművelődés!K542+gyermekjólét!K542+családtámogatás!K542+családseg.!K542+civilszerv!K542</f>
        <v>0</v>
      </c>
      <c r="L542" s="77">
        <f>igazgatás!L542+adók!L542+temető!L542+rendezvények!L542+'téli közf.'!L542+hosszúi.közf.!L542+'út üzemelt.'!L542+közvilágítás!L542+zöldterület!L542+'város-község'!L542+könyvtár!L542+közművelődés!L542+gyermekjólét!L542+családtámogatás!L542+családseg.!L542+civilszerv!L542</f>
        <v>0</v>
      </c>
      <c r="M542" s="77">
        <f>igazgatás!M542+adók!M542+temető!M542+rendezvények!M542+'téli közf.'!M542+hosszúi.közf.!M542+'út üzemelt.'!M542+közvilágítás!M542+zöldterület!M542+'város-község'!M542+könyvtár!M542+közművelődés!M542+gyermekjólét!M542+családtámogatás!M542+családseg.!M542+civilszerv!M542</f>
        <v>0</v>
      </c>
      <c r="N542" s="77">
        <f>igazgatás!N542+adók!N542+temető!N542+rendezvények!N542+'téli közf.'!N542+hosszúi.közf.!N542+'út üzemelt.'!N542+közvilágítás!N542+zöldterület!N542+'város-község'!N542+könyvtár!N542+közművelődés!N542+gyermekjólét!N542+családtámogatás!N542+családseg.!N542+civilszerv!N542</f>
        <v>0</v>
      </c>
      <c r="O542" s="153" t="str">
        <f t="shared" si="25"/>
        <v xml:space="preserve"> </v>
      </c>
    </row>
    <row r="543" spans="1:15" s="91" customFormat="1" ht="15.75" hidden="1" x14ac:dyDescent="0.25">
      <c r="A543" s="207" t="s">
        <v>772</v>
      </c>
      <c r="B543" s="207"/>
      <c r="C543" s="7" t="s">
        <v>773</v>
      </c>
      <c r="D543" s="20" t="s">
        <v>774</v>
      </c>
      <c r="E543" s="34"/>
      <c r="F543" s="78">
        <f>igazgatás!F543+adók!F543+temető!F543+rendezvények!F543+'téli közf.'!F543+hosszúi.közf.!F543+'út üzemelt.'!F543+közvilágítás!F543+zöldterület!F543+'város-község'!F543+könyvtár!F543+közművelődés!F543+gyermekjólét!F543+családtámogatás!F543+családseg.!F543</f>
        <v>0</v>
      </c>
      <c r="G543" s="78">
        <f>igazgatás!G543+adók!G543+temető!G543+rendezvények!G543+'téli közf.'!G543+hosszúi.közf.!G543+'út üzemelt.'!G543+közvilágítás!G543+zöldterület!G543+'város-község'!G543+könyvtár!G543+közművelődés!G543+gyermekjólét!G543+családtámogatás!G543+családseg.!G543</f>
        <v>0</v>
      </c>
      <c r="H543" s="78">
        <f>igazgatás!H543+adók!H543+temető!H543+rendezvények!H543+'téli közf.'!H543+hosszúi.közf.!H543+'út üzemelt.'!H543+közvilágítás!H543+zöldterület!H543+'város-község'!H543+könyvtár!H543+közművelődés!H543+gyermekjólét!H543+családtámogatás!H543+családseg.!H543</f>
        <v>0</v>
      </c>
      <c r="I543" s="78">
        <f>igazgatás!I543+adók!I543+temető!I543+rendezvények!I543+'téli közf.'!I543+hosszúi.közf.!I543+'út üzemelt.'!I543+közvilágítás!I543+zöldterület!I543+'város-község'!I543+könyvtár!I543+közművelődés!I543+gyermekjólét!I543+családtámogatás!I543+családseg.!I543</f>
        <v>0</v>
      </c>
      <c r="J543" s="170" t="str">
        <f t="shared" si="24"/>
        <v xml:space="preserve"> </v>
      </c>
      <c r="K543" s="77">
        <f>igazgatás!K543+adók!K543+temető!K543+rendezvények!K543+'téli közf.'!K543+hosszúi.közf.!K543+'út üzemelt.'!K543+közvilágítás!K543+zöldterület!K543+'város-község'!K543+könyvtár!K543+közművelődés!K543+gyermekjólét!K543+családtámogatás!K543+családseg.!K543+civilszerv!K543</f>
        <v>0</v>
      </c>
      <c r="L543" s="77">
        <f>igazgatás!L543+adók!L543+temető!L543+rendezvények!L543+'téli közf.'!L543+hosszúi.közf.!L543+'út üzemelt.'!L543+közvilágítás!L543+zöldterület!L543+'város-község'!L543+könyvtár!L543+közművelődés!L543+gyermekjólét!L543+családtámogatás!L543+családseg.!L543+civilszerv!L543</f>
        <v>0</v>
      </c>
      <c r="M543" s="77">
        <f>igazgatás!M543+adók!M543+temető!M543+rendezvények!M543+'téli közf.'!M543+hosszúi.közf.!M543+'út üzemelt.'!M543+közvilágítás!M543+zöldterület!M543+'város-község'!M543+könyvtár!M543+közművelődés!M543+gyermekjólét!M543+családtámogatás!M543+családseg.!M543+civilszerv!M543</f>
        <v>0</v>
      </c>
      <c r="N543" s="77">
        <f>igazgatás!N543+adók!N543+temető!N543+rendezvények!N543+'téli közf.'!N543+hosszúi.közf.!N543+'út üzemelt.'!N543+közvilágítás!N543+zöldterület!N543+'város-község'!N543+könyvtár!N543+közművelődés!N543+gyermekjólét!N543+családtámogatás!N543+családseg.!N543+civilszerv!N543</f>
        <v>0</v>
      </c>
      <c r="O543" s="153" t="str">
        <f t="shared" si="25"/>
        <v xml:space="preserve"> </v>
      </c>
    </row>
    <row r="544" spans="1:15" s="91" customFormat="1" ht="25.5" hidden="1" x14ac:dyDescent="0.25">
      <c r="A544" s="207" t="s">
        <v>775</v>
      </c>
      <c r="B544" s="207"/>
      <c r="C544" s="7" t="s">
        <v>776</v>
      </c>
      <c r="D544" s="20" t="s">
        <v>777</v>
      </c>
      <c r="E544" s="34"/>
      <c r="F544" s="78">
        <f>igazgatás!F544+adók!F544+temető!F544+rendezvények!F544+'téli közf.'!F544+hosszúi.közf.!F544+'út üzemelt.'!F544+közvilágítás!F544+zöldterület!F544+'város-község'!F544+könyvtár!F544+közművelődés!F544+gyermekjólét!F544+családtámogatás!F544+családseg.!F544</f>
        <v>0</v>
      </c>
      <c r="G544" s="78">
        <f>igazgatás!G544+adók!G544+temető!G544+rendezvények!G544+'téli közf.'!G544+hosszúi.közf.!G544+'út üzemelt.'!G544+közvilágítás!G544+zöldterület!G544+'város-község'!G544+könyvtár!G544+közművelődés!G544+gyermekjólét!G544+családtámogatás!G544+családseg.!G544</f>
        <v>0</v>
      </c>
      <c r="H544" s="78">
        <f>igazgatás!H544+adók!H544+temető!H544+rendezvények!H544+'téli közf.'!H544+hosszúi.közf.!H544+'út üzemelt.'!H544+közvilágítás!H544+zöldterület!H544+'város-község'!H544+könyvtár!H544+közművelődés!H544+gyermekjólét!H544+családtámogatás!H544+családseg.!H544</f>
        <v>0</v>
      </c>
      <c r="I544" s="78">
        <f>igazgatás!I544+adók!I544+temető!I544+rendezvények!I544+'téli közf.'!I544+hosszúi.közf.!I544+'út üzemelt.'!I544+közvilágítás!I544+zöldterület!I544+'város-község'!I544+könyvtár!I544+közművelődés!I544+gyermekjólét!I544+családtámogatás!I544+családseg.!I544</f>
        <v>0</v>
      </c>
      <c r="J544" s="170" t="str">
        <f t="shared" si="24"/>
        <v xml:space="preserve"> </v>
      </c>
      <c r="K544" s="77">
        <f>igazgatás!K544+adók!K544+temető!K544+rendezvények!K544+'téli közf.'!K544+hosszúi.közf.!K544+'út üzemelt.'!K544+közvilágítás!K544+zöldterület!K544+'város-község'!K544+könyvtár!K544+közművelődés!K544+gyermekjólét!K544+családtámogatás!K544+családseg.!K544+civilszerv!K544</f>
        <v>0</v>
      </c>
      <c r="L544" s="77">
        <f>igazgatás!L544+adók!L544+temető!L544+rendezvények!L544+'téli közf.'!L544+hosszúi.közf.!L544+'út üzemelt.'!L544+közvilágítás!L544+zöldterület!L544+'város-község'!L544+könyvtár!L544+közművelődés!L544+gyermekjólét!L544+családtámogatás!L544+családseg.!L544+civilszerv!L544</f>
        <v>0</v>
      </c>
      <c r="M544" s="77">
        <f>igazgatás!M544+adók!M544+temető!M544+rendezvények!M544+'téli közf.'!M544+hosszúi.közf.!M544+'út üzemelt.'!M544+közvilágítás!M544+zöldterület!M544+'város-község'!M544+könyvtár!M544+közművelődés!M544+gyermekjólét!M544+családtámogatás!M544+családseg.!M544+civilszerv!M544</f>
        <v>0</v>
      </c>
      <c r="N544" s="77">
        <f>igazgatás!N544+adók!N544+temető!N544+rendezvények!N544+'téli közf.'!N544+hosszúi.közf.!N544+'út üzemelt.'!N544+közvilágítás!N544+zöldterület!N544+'város-község'!N544+könyvtár!N544+közművelődés!N544+gyermekjólét!N544+családtámogatás!N544+családseg.!N544+civilszerv!N544</f>
        <v>0</v>
      </c>
      <c r="O544" s="153" t="str">
        <f t="shared" si="25"/>
        <v xml:space="preserve"> </v>
      </c>
    </row>
    <row r="545" spans="1:15" s="91" customFormat="1" ht="15.75" hidden="1" x14ac:dyDescent="0.25">
      <c r="A545" s="207" t="s">
        <v>778</v>
      </c>
      <c r="B545" s="207"/>
      <c r="C545" s="7" t="s">
        <v>442</v>
      </c>
      <c r="D545" s="4" t="s">
        <v>777</v>
      </c>
      <c r="E545" s="34"/>
      <c r="F545" s="78">
        <f>igazgatás!F545+adók!F545+temető!F545+rendezvények!F545+'téli közf.'!F545+hosszúi.közf.!F545+'út üzemelt.'!F545+közvilágítás!F545+zöldterület!F545+'város-község'!F545+könyvtár!F545+közművelődés!F545+gyermekjólét!F545+családtámogatás!F545+családseg.!F545</f>
        <v>0</v>
      </c>
      <c r="G545" s="78">
        <f>igazgatás!G545+adók!G545+temető!G545+rendezvények!G545+'téli közf.'!G545+hosszúi.közf.!G545+'út üzemelt.'!G545+közvilágítás!G545+zöldterület!G545+'város-község'!G545+könyvtár!G545+közművelődés!G545+gyermekjólét!G545+családtámogatás!G545+családseg.!G545</f>
        <v>0</v>
      </c>
      <c r="H545" s="78">
        <f>igazgatás!H545+adók!H545+temető!H545+rendezvények!H545+'téli közf.'!H545+hosszúi.közf.!H545+'út üzemelt.'!H545+közvilágítás!H545+zöldterület!H545+'város-község'!H545+könyvtár!H545+közművelődés!H545+gyermekjólét!H545+családtámogatás!H545+családseg.!H545</f>
        <v>0</v>
      </c>
      <c r="I545" s="78">
        <f>igazgatás!I545+adók!I545+temető!I545+rendezvények!I545+'téli közf.'!I545+hosszúi.közf.!I545+'út üzemelt.'!I545+közvilágítás!I545+zöldterület!I545+'város-község'!I545+könyvtár!I545+közművelődés!I545+gyermekjólét!I545+családtámogatás!I545+családseg.!I545</f>
        <v>0</v>
      </c>
      <c r="J545" s="170" t="str">
        <f t="shared" si="24"/>
        <v xml:space="preserve"> </v>
      </c>
      <c r="K545" s="77">
        <f>igazgatás!K545+adók!K545+temető!K545+rendezvények!K545+'téli közf.'!K545+hosszúi.közf.!K545+'út üzemelt.'!K545+közvilágítás!K545+zöldterület!K545+'város-község'!K545+könyvtár!K545+közművelődés!K545+gyermekjólét!K545+családtámogatás!K545+családseg.!K545+civilszerv!K545</f>
        <v>0</v>
      </c>
      <c r="L545" s="77">
        <f>igazgatás!L545+adók!L545+temető!L545+rendezvények!L545+'téli közf.'!L545+hosszúi.közf.!L545+'út üzemelt.'!L545+közvilágítás!L545+zöldterület!L545+'város-község'!L545+könyvtár!L545+közművelődés!L545+gyermekjólét!L545+családtámogatás!L545+családseg.!L545+civilszerv!L545</f>
        <v>0</v>
      </c>
      <c r="M545" s="77">
        <f>igazgatás!M545+adók!M545+temető!M545+rendezvények!M545+'téli közf.'!M545+hosszúi.közf.!M545+'út üzemelt.'!M545+közvilágítás!M545+zöldterület!M545+'város-község'!M545+könyvtár!M545+közművelődés!M545+gyermekjólét!M545+családtámogatás!M545+családseg.!M545+civilszerv!M545</f>
        <v>0</v>
      </c>
      <c r="N545" s="77">
        <f>igazgatás!N545+adók!N545+temető!N545+rendezvények!N545+'téli közf.'!N545+hosszúi.közf.!N545+'út üzemelt.'!N545+közvilágítás!N545+zöldterület!N545+'város-község'!N545+könyvtár!N545+közművelődés!N545+gyermekjólét!N545+családtámogatás!N545+családseg.!N545+civilszerv!N545</f>
        <v>0</v>
      </c>
      <c r="O545" s="153" t="str">
        <f t="shared" si="25"/>
        <v xml:space="preserve"> </v>
      </c>
    </row>
    <row r="546" spans="1:15" s="91" customFormat="1" ht="15.75" hidden="1" x14ac:dyDescent="0.25">
      <c r="A546" s="207" t="s">
        <v>779</v>
      </c>
      <c r="B546" s="207"/>
      <c r="C546" s="7" t="s">
        <v>444</v>
      </c>
      <c r="D546" s="4" t="s">
        <v>777</v>
      </c>
      <c r="E546" s="34"/>
      <c r="F546" s="78">
        <f>igazgatás!F546+adók!F546+temető!F546+rendezvények!F546+'téli közf.'!F546+hosszúi.közf.!F546+'út üzemelt.'!F546+közvilágítás!F546+zöldterület!F546+'város-község'!F546+könyvtár!F546+közművelődés!F546+gyermekjólét!F546+családtámogatás!F546+családseg.!F546</f>
        <v>0</v>
      </c>
      <c r="G546" s="78">
        <f>igazgatás!G546+adók!G546+temető!G546+rendezvények!G546+'téli közf.'!G546+hosszúi.közf.!G546+'út üzemelt.'!G546+közvilágítás!G546+zöldterület!G546+'város-község'!G546+könyvtár!G546+közművelődés!G546+gyermekjólét!G546+családtámogatás!G546+családseg.!G546</f>
        <v>0</v>
      </c>
      <c r="H546" s="78">
        <f>igazgatás!H546+adók!H546+temető!H546+rendezvények!H546+'téli közf.'!H546+hosszúi.közf.!H546+'út üzemelt.'!H546+közvilágítás!H546+zöldterület!H546+'város-község'!H546+könyvtár!H546+közművelődés!H546+gyermekjólét!H546+családtámogatás!H546+családseg.!H546</f>
        <v>0</v>
      </c>
      <c r="I546" s="78">
        <f>igazgatás!I546+adók!I546+temető!I546+rendezvények!I546+'téli közf.'!I546+hosszúi.közf.!I546+'út üzemelt.'!I546+közvilágítás!I546+zöldterület!I546+'város-község'!I546+könyvtár!I546+közművelődés!I546+gyermekjólét!I546+családtámogatás!I546+családseg.!I546</f>
        <v>0</v>
      </c>
      <c r="J546" s="170" t="str">
        <f t="shared" si="24"/>
        <v xml:space="preserve"> </v>
      </c>
      <c r="K546" s="77">
        <f>igazgatás!K546+adók!K546+temető!K546+rendezvények!K546+'téli közf.'!K546+hosszúi.közf.!K546+'út üzemelt.'!K546+közvilágítás!K546+zöldterület!K546+'város-község'!K546+könyvtár!K546+közművelődés!K546+gyermekjólét!K546+családtámogatás!K546+családseg.!K546+civilszerv!K546</f>
        <v>0</v>
      </c>
      <c r="L546" s="77">
        <f>igazgatás!L546+adók!L546+temető!L546+rendezvények!L546+'téli közf.'!L546+hosszúi.közf.!L546+'út üzemelt.'!L546+közvilágítás!L546+zöldterület!L546+'város-község'!L546+könyvtár!L546+közművelődés!L546+gyermekjólét!L546+családtámogatás!L546+családseg.!L546+civilszerv!L546</f>
        <v>0</v>
      </c>
      <c r="M546" s="77">
        <f>igazgatás!M546+adók!M546+temető!M546+rendezvények!M546+'téli közf.'!M546+hosszúi.közf.!M546+'út üzemelt.'!M546+közvilágítás!M546+zöldterület!M546+'város-község'!M546+könyvtár!M546+közművelődés!M546+gyermekjólét!M546+családtámogatás!M546+családseg.!M546+civilszerv!M546</f>
        <v>0</v>
      </c>
      <c r="N546" s="77">
        <f>igazgatás!N546+adók!N546+temető!N546+rendezvények!N546+'téli közf.'!N546+hosszúi.közf.!N546+'út üzemelt.'!N546+közvilágítás!N546+zöldterület!N546+'város-község'!N546+könyvtár!N546+közművelődés!N546+gyermekjólét!N546+családtámogatás!N546+családseg.!N546+civilszerv!N546</f>
        <v>0</v>
      </c>
      <c r="O546" s="153" t="str">
        <f t="shared" si="25"/>
        <v xml:space="preserve"> </v>
      </c>
    </row>
    <row r="547" spans="1:15" s="91" customFormat="1" ht="15.75" hidden="1" x14ac:dyDescent="0.25">
      <c r="A547" s="207" t="s">
        <v>780</v>
      </c>
      <c r="B547" s="207"/>
      <c r="C547" s="7" t="s">
        <v>446</v>
      </c>
      <c r="D547" s="4" t="s">
        <v>777</v>
      </c>
      <c r="E547" s="34"/>
      <c r="F547" s="78">
        <f>igazgatás!F547+adók!F547+temető!F547+rendezvények!F547+'téli közf.'!F547+hosszúi.közf.!F547+'út üzemelt.'!F547+közvilágítás!F547+zöldterület!F547+'város-község'!F547+könyvtár!F547+közművelődés!F547+gyermekjólét!F547+családtámogatás!F547+családseg.!F547</f>
        <v>0</v>
      </c>
      <c r="G547" s="78">
        <f>igazgatás!G547+adók!G547+temető!G547+rendezvények!G547+'téli közf.'!G547+hosszúi.közf.!G547+'út üzemelt.'!G547+közvilágítás!G547+zöldterület!G547+'város-község'!G547+könyvtár!G547+közművelődés!G547+gyermekjólét!G547+családtámogatás!G547+családseg.!G547</f>
        <v>0</v>
      </c>
      <c r="H547" s="78">
        <f>igazgatás!H547+adók!H547+temető!H547+rendezvények!H547+'téli közf.'!H547+hosszúi.közf.!H547+'út üzemelt.'!H547+közvilágítás!H547+zöldterület!H547+'város-község'!H547+könyvtár!H547+közművelődés!H547+gyermekjólét!H547+családtámogatás!H547+családseg.!H547</f>
        <v>0</v>
      </c>
      <c r="I547" s="78">
        <f>igazgatás!I547+adók!I547+temető!I547+rendezvények!I547+'téli közf.'!I547+hosszúi.közf.!I547+'út üzemelt.'!I547+közvilágítás!I547+zöldterület!I547+'város-község'!I547+könyvtár!I547+közművelődés!I547+gyermekjólét!I547+családtámogatás!I547+családseg.!I547</f>
        <v>0</v>
      </c>
      <c r="J547" s="170" t="str">
        <f t="shared" si="24"/>
        <v xml:space="preserve"> </v>
      </c>
      <c r="K547" s="77">
        <f>igazgatás!K547+adók!K547+temető!K547+rendezvények!K547+'téli közf.'!K547+hosszúi.közf.!K547+'út üzemelt.'!K547+közvilágítás!K547+zöldterület!K547+'város-község'!K547+könyvtár!K547+közművelődés!K547+gyermekjólét!K547+családtámogatás!K547+családseg.!K547+civilszerv!K547</f>
        <v>0</v>
      </c>
      <c r="L547" s="77">
        <f>igazgatás!L547+adók!L547+temető!L547+rendezvények!L547+'téli közf.'!L547+hosszúi.közf.!L547+'út üzemelt.'!L547+közvilágítás!L547+zöldterület!L547+'város-község'!L547+könyvtár!L547+közművelődés!L547+gyermekjólét!L547+családtámogatás!L547+családseg.!L547+civilszerv!L547</f>
        <v>0</v>
      </c>
      <c r="M547" s="77">
        <f>igazgatás!M547+adók!M547+temető!M547+rendezvények!M547+'téli közf.'!M547+hosszúi.közf.!M547+'út üzemelt.'!M547+közvilágítás!M547+zöldterület!M547+'város-község'!M547+könyvtár!M547+közművelődés!M547+gyermekjólét!M547+családtámogatás!M547+családseg.!M547+civilszerv!M547</f>
        <v>0</v>
      </c>
      <c r="N547" s="77">
        <f>igazgatás!N547+adók!N547+temető!N547+rendezvények!N547+'téli közf.'!N547+hosszúi.közf.!N547+'út üzemelt.'!N547+közvilágítás!N547+zöldterület!N547+'város-község'!N547+könyvtár!N547+közművelődés!N547+gyermekjólét!N547+családtámogatás!N547+családseg.!N547+civilszerv!N547</f>
        <v>0</v>
      </c>
      <c r="O547" s="153" t="str">
        <f t="shared" si="25"/>
        <v xml:space="preserve"> </v>
      </c>
    </row>
    <row r="548" spans="1:15" s="91" customFormat="1" ht="15.75" hidden="1" x14ac:dyDescent="0.25">
      <c r="A548" s="207" t="s">
        <v>781</v>
      </c>
      <c r="B548" s="207"/>
      <c r="C548" s="4" t="s">
        <v>448</v>
      </c>
      <c r="D548" s="4" t="s">
        <v>777</v>
      </c>
      <c r="E548" s="27"/>
      <c r="F548" s="78">
        <f>igazgatás!F548+adók!F548+temető!F548+rendezvények!F548+'téli közf.'!F548+hosszúi.közf.!F548+'út üzemelt.'!F548+közvilágítás!F548+zöldterület!F548+'város-község'!F548+könyvtár!F548+közművelődés!F548+gyermekjólét!F548+családtámogatás!F548+családseg.!F548</f>
        <v>0</v>
      </c>
      <c r="G548" s="78">
        <f>igazgatás!G548+adók!G548+temető!G548+rendezvények!G548+'téli közf.'!G548+hosszúi.közf.!G548+'út üzemelt.'!G548+közvilágítás!G548+zöldterület!G548+'város-község'!G548+könyvtár!G548+közművelődés!G548+gyermekjólét!G548+családtámogatás!G548+családseg.!G548</f>
        <v>0</v>
      </c>
      <c r="H548" s="78">
        <f>igazgatás!H548+adók!H548+temető!H548+rendezvények!H548+'téli közf.'!H548+hosszúi.közf.!H548+'út üzemelt.'!H548+közvilágítás!H548+zöldterület!H548+'város-község'!H548+könyvtár!H548+közművelődés!H548+gyermekjólét!H548+családtámogatás!H548+családseg.!H548</f>
        <v>0</v>
      </c>
      <c r="I548" s="78">
        <f>igazgatás!I548+adók!I548+temető!I548+rendezvények!I548+'téli közf.'!I548+hosszúi.közf.!I548+'út üzemelt.'!I548+közvilágítás!I548+zöldterület!I548+'város-község'!I548+könyvtár!I548+közművelődés!I548+gyermekjólét!I548+családtámogatás!I548+családseg.!I548</f>
        <v>0</v>
      </c>
      <c r="J548" s="170" t="str">
        <f t="shared" si="24"/>
        <v xml:space="preserve"> </v>
      </c>
      <c r="K548" s="77">
        <f>igazgatás!K548+adók!K548+temető!K548+rendezvények!K548+'téli közf.'!K548+hosszúi.közf.!K548+'út üzemelt.'!K548+közvilágítás!K548+zöldterület!K548+'város-község'!K548+könyvtár!K548+közművelődés!K548+gyermekjólét!K548+családtámogatás!K548+családseg.!K548+civilszerv!K548</f>
        <v>0</v>
      </c>
      <c r="L548" s="77">
        <f>igazgatás!L548+adók!L548+temető!L548+rendezvények!L548+'téli közf.'!L548+hosszúi.közf.!L548+'út üzemelt.'!L548+közvilágítás!L548+zöldterület!L548+'város-község'!L548+könyvtár!L548+közművelődés!L548+gyermekjólét!L548+családtámogatás!L548+családseg.!L548+civilszerv!L548</f>
        <v>0</v>
      </c>
      <c r="M548" s="77">
        <f>igazgatás!M548+adók!M548+temető!M548+rendezvények!M548+'téli közf.'!M548+hosszúi.közf.!M548+'út üzemelt.'!M548+közvilágítás!M548+zöldterület!M548+'város-község'!M548+könyvtár!M548+közművelődés!M548+gyermekjólét!M548+családtámogatás!M548+családseg.!M548+civilszerv!M548</f>
        <v>0</v>
      </c>
      <c r="N548" s="77">
        <f>igazgatás!N548+adók!N548+temető!N548+rendezvények!N548+'téli közf.'!N548+hosszúi.közf.!N548+'út üzemelt.'!N548+közvilágítás!N548+zöldterület!N548+'város-község'!N548+könyvtár!N548+közművelődés!N548+gyermekjólét!N548+családtámogatás!N548+családseg.!N548+civilszerv!N548</f>
        <v>0</v>
      </c>
      <c r="O548" s="153" t="str">
        <f t="shared" si="25"/>
        <v xml:space="preserve"> </v>
      </c>
    </row>
    <row r="549" spans="1:15" s="91" customFormat="1" ht="25.5" hidden="1" x14ac:dyDescent="0.25">
      <c r="A549" s="207" t="s">
        <v>782</v>
      </c>
      <c r="B549" s="207"/>
      <c r="C549" s="4" t="s">
        <v>450</v>
      </c>
      <c r="D549" s="4" t="s">
        <v>777</v>
      </c>
      <c r="E549" s="27"/>
      <c r="F549" s="78">
        <f>igazgatás!F549+adók!F549+temető!F549+rendezvények!F549+'téli közf.'!F549+hosszúi.közf.!F549+'út üzemelt.'!F549+közvilágítás!F549+zöldterület!F549+'város-község'!F549+könyvtár!F549+közművelődés!F549+gyermekjólét!F549+családtámogatás!F549+családseg.!F549</f>
        <v>0</v>
      </c>
      <c r="G549" s="78">
        <f>igazgatás!G549+adók!G549+temető!G549+rendezvények!G549+'téli közf.'!G549+hosszúi.közf.!G549+'út üzemelt.'!G549+közvilágítás!G549+zöldterület!G549+'város-község'!G549+könyvtár!G549+közművelődés!G549+gyermekjólét!G549+családtámogatás!G549+családseg.!G549</f>
        <v>0</v>
      </c>
      <c r="H549" s="78">
        <f>igazgatás!H549+adók!H549+temető!H549+rendezvények!H549+'téli közf.'!H549+hosszúi.közf.!H549+'út üzemelt.'!H549+közvilágítás!H549+zöldterület!H549+'város-község'!H549+könyvtár!H549+közművelődés!H549+gyermekjólét!H549+családtámogatás!H549+családseg.!H549</f>
        <v>0</v>
      </c>
      <c r="I549" s="78">
        <f>igazgatás!I549+adók!I549+temető!I549+rendezvények!I549+'téli közf.'!I549+hosszúi.közf.!I549+'út üzemelt.'!I549+közvilágítás!I549+zöldterület!I549+'város-község'!I549+könyvtár!I549+közművelődés!I549+gyermekjólét!I549+családtámogatás!I549+családseg.!I549</f>
        <v>0</v>
      </c>
      <c r="J549" s="170" t="str">
        <f t="shared" si="24"/>
        <v xml:space="preserve"> </v>
      </c>
      <c r="K549" s="77">
        <f>igazgatás!K549+adók!K549+temető!K549+rendezvények!K549+'téli közf.'!K549+hosszúi.közf.!K549+'út üzemelt.'!K549+közvilágítás!K549+zöldterület!K549+'város-község'!K549+könyvtár!K549+közművelődés!K549+gyermekjólét!K549+családtámogatás!K549+családseg.!K549+civilszerv!K549</f>
        <v>0</v>
      </c>
      <c r="L549" s="77">
        <f>igazgatás!L549+adók!L549+temető!L549+rendezvények!L549+'téli közf.'!L549+hosszúi.közf.!L549+'út üzemelt.'!L549+közvilágítás!L549+zöldterület!L549+'város-község'!L549+könyvtár!L549+közművelődés!L549+gyermekjólét!L549+családtámogatás!L549+családseg.!L549+civilszerv!L549</f>
        <v>0</v>
      </c>
      <c r="M549" s="77">
        <f>igazgatás!M549+adók!M549+temető!M549+rendezvények!M549+'téli közf.'!M549+hosszúi.közf.!M549+'út üzemelt.'!M549+közvilágítás!M549+zöldterület!M549+'város-község'!M549+könyvtár!M549+közművelődés!M549+gyermekjólét!M549+családtámogatás!M549+családseg.!M549+civilszerv!M549</f>
        <v>0</v>
      </c>
      <c r="N549" s="77">
        <f>igazgatás!N549+adók!N549+temető!N549+rendezvények!N549+'téli közf.'!N549+hosszúi.közf.!N549+'út üzemelt.'!N549+közvilágítás!N549+zöldterület!N549+'város-község'!N549+könyvtár!N549+közművelődés!N549+gyermekjólét!N549+családtámogatás!N549+családseg.!N549+civilszerv!N549</f>
        <v>0</v>
      </c>
      <c r="O549" s="153" t="str">
        <f t="shared" si="25"/>
        <v xml:space="preserve"> </v>
      </c>
    </row>
    <row r="550" spans="1:15" s="91" customFormat="1" ht="25.5" hidden="1" x14ac:dyDescent="0.25">
      <c r="A550" s="207" t="s">
        <v>783</v>
      </c>
      <c r="B550" s="207"/>
      <c r="C550" s="4" t="s">
        <v>452</v>
      </c>
      <c r="D550" s="4" t="s">
        <v>777</v>
      </c>
      <c r="E550" s="27"/>
      <c r="F550" s="78">
        <f>igazgatás!F550+adók!F550+temető!F550+rendezvények!F550+'téli közf.'!F550+hosszúi.közf.!F550+'út üzemelt.'!F550+közvilágítás!F550+zöldterület!F550+'város-község'!F550+könyvtár!F550+közművelődés!F550+gyermekjólét!F550+családtámogatás!F550+családseg.!F550</f>
        <v>0</v>
      </c>
      <c r="G550" s="78">
        <f>igazgatás!G550+adók!G550+temető!G550+rendezvények!G550+'téli közf.'!G550+hosszúi.közf.!G550+'út üzemelt.'!G550+közvilágítás!G550+zöldterület!G550+'város-község'!G550+könyvtár!G550+közművelődés!G550+gyermekjólét!G550+családtámogatás!G550+családseg.!G550</f>
        <v>0</v>
      </c>
      <c r="H550" s="78">
        <f>igazgatás!H550+adók!H550+temető!H550+rendezvények!H550+'téli közf.'!H550+hosszúi.közf.!H550+'út üzemelt.'!H550+közvilágítás!H550+zöldterület!H550+'város-község'!H550+könyvtár!H550+közművelődés!H550+gyermekjólét!H550+családtámogatás!H550+családseg.!H550</f>
        <v>0</v>
      </c>
      <c r="I550" s="78">
        <f>igazgatás!I550+adók!I550+temető!I550+rendezvények!I550+'téli közf.'!I550+hosszúi.közf.!I550+'út üzemelt.'!I550+közvilágítás!I550+zöldterület!I550+'város-község'!I550+könyvtár!I550+közművelődés!I550+gyermekjólét!I550+családtámogatás!I550+családseg.!I550</f>
        <v>0</v>
      </c>
      <c r="J550" s="170" t="str">
        <f t="shared" si="24"/>
        <v xml:space="preserve"> </v>
      </c>
      <c r="K550" s="77">
        <f>igazgatás!K550+adók!K550+temető!K550+rendezvények!K550+'téli közf.'!K550+hosszúi.közf.!K550+'út üzemelt.'!K550+közvilágítás!K550+zöldterület!K550+'város-község'!K550+könyvtár!K550+közművelődés!K550+gyermekjólét!K550+családtámogatás!K550+családseg.!K550+civilszerv!K550</f>
        <v>0</v>
      </c>
      <c r="L550" s="77">
        <f>igazgatás!L550+adók!L550+temető!L550+rendezvények!L550+'téli közf.'!L550+hosszúi.közf.!L550+'út üzemelt.'!L550+közvilágítás!L550+zöldterület!L550+'város-község'!L550+könyvtár!L550+közművelődés!L550+gyermekjólét!L550+családtámogatás!L550+családseg.!L550+civilszerv!L550</f>
        <v>0</v>
      </c>
      <c r="M550" s="77">
        <f>igazgatás!M550+adók!M550+temető!M550+rendezvények!M550+'téli közf.'!M550+hosszúi.közf.!M550+'út üzemelt.'!M550+közvilágítás!M550+zöldterület!M550+'város-község'!M550+könyvtár!M550+közművelődés!M550+gyermekjólét!M550+családtámogatás!M550+családseg.!M550+civilszerv!M550</f>
        <v>0</v>
      </c>
      <c r="N550" s="77">
        <f>igazgatás!N550+adók!N550+temető!N550+rendezvények!N550+'téli közf.'!N550+hosszúi.közf.!N550+'út üzemelt.'!N550+közvilágítás!N550+zöldterület!N550+'város-község'!N550+könyvtár!N550+közművelődés!N550+gyermekjólét!N550+családtámogatás!N550+családseg.!N550+civilszerv!N550</f>
        <v>0</v>
      </c>
      <c r="O550" s="153" t="str">
        <f t="shared" si="25"/>
        <v xml:space="preserve"> </v>
      </c>
    </row>
    <row r="551" spans="1:15" s="91" customFormat="1" ht="15.75" hidden="1" x14ac:dyDescent="0.25">
      <c r="A551" s="207" t="s">
        <v>784</v>
      </c>
      <c r="B551" s="207"/>
      <c r="C551" s="7" t="s">
        <v>454</v>
      </c>
      <c r="D551" s="4" t="s">
        <v>777</v>
      </c>
      <c r="E551" s="34"/>
      <c r="F551" s="78">
        <f>igazgatás!F551+adók!F551+temető!F551+rendezvények!F551+'téli közf.'!F551+hosszúi.közf.!F551+'út üzemelt.'!F551+közvilágítás!F551+zöldterület!F551+'város-község'!F551+könyvtár!F551+közművelődés!F551+gyermekjólét!F551+családtámogatás!F551+családseg.!F551</f>
        <v>0</v>
      </c>
      <c r="G551" s="78">
        <f>igazgatás!G551+adók!G551+temető!G551+rendezvények!G551+'téli közf.'!G551+hosszúi.közf.!G551+'út üzemelt.'!G551+közvilágítás!G551+zöldterület!G551+'város-község'!G551+könyvtár!G551+közművelődés!G551+gyermekjólét!G551+családtámogatás!G551+családseg.!G551</f>
        <v>0</v>
      </c>
      <c r="H551" s="78">
        <f>igazgatás!H551+adók!H551+temető!H551+rendezvények!H551+'téli közf.'!H551+hosszúi.közf.!H551+'út üzemelt.'!H551+közvilágítás!H551+zöldterület!H551+'város-község'!H551+könyvtár!H551+közművelődés!H551+gyermekjólét!H551+családtámogatás!H551+családseg.!H551</f>
        <v>0</v>
      </c>
      <c r="I551" s="78">
        <f>igazgatás!I551+adók!I551+temető!I551+rendezvények!I551+'téli közf.'!I551+hosszúi.közf.!I551+'út üzemelt.'!I551+közvilágítás!I551+zöldterület!I551+'város-község'!I551+könyvtár!I551+közművelődés!I551+gyermekjólét!I551+családtámogatás!I551+családseg.!I551</f>
        <v>0</v>
      </c>
      <c r="J551" s="170" t="str">
        <f t="shared" si="24"/>
        <v xml:space="preserve"> </v>
      </c>
      <c r="K551" s="77">
        <f>igazgatás!K551+adók!K551+temető!K551+rendezvények!K551+'téli közf.'!K551+hosszúi.közf.!K551+'út üzemelt.'!K551+közvilágítás!K551+zöldterület!K551+'város-község'!K551+könyvtár!K551+közművelődés!K551+gyermekjólét!K551+családtámogatás!K551+családseg.!K551+civilszerv!K551</f>
        <v>0</v>
      </c>
      <c r="L551" s="77">
        <f>igazgatás!L551+adók!L551+temető!L551+rendezvények!L551+'téli közf.'!L551+hosszúi.közf.!L551+'út üzemelt.'!L551+közvilágítás!L551+zöldterület!L551+'város-község'!L551+könyvtár!L551+közművelődés!L551+gyermekjólét!L551+családtámogatás!L551+családseg.!L551+civilszerv!L551</f>
        <v>0</v>
      </c>
      <c r="M551" s="77">
        <f>igazgatás!M551+adók!M551+temető!M551+rendezvények!M551+'téli közf.'!M551+hosszúi.közf.!M551+'út üzemelt.'!M551+közvilágítás!M551+zöldterület!M551+'város-község'!M551+könyvtár!M551+közművelődés!M551+gyermekjólét!M551+családtámogatás!M551+családseg.!M551+civilszerv!M551</f>
        <v>0</v>
      </c>
      <c r="N551" s="77">
        <f>igazgatás!N551+adók!N551+temető!N551+rendezvények!N551+'téli közf.'!N551+hosszúi.közf.!N551+'út üzemelt.'!N551+közvilágítás!N551+zöldterület!N551+'város-község'!N551+könyvtár!N551+közművelődés!N551+gyermekjólét!N551+családtámogatás!N551+családseg.!N551+civilszerv!N551</f>
        <v>0</v>
      </c>
      <c r="O551" s="153" t="str">
        <f t="shared" si="25"/>
        <v xml:space="preserve"> </v>
      </c>
    </row>
    <row r="552" spans="1:15" s="91" customFormat="1" ht="15.75" hidden="1" x14ac:dyDescent="0.25">
      <c r="A552" s="207" t="s">
        <v>785</v>
      </c>
      <c r="B552" s="207"/>
      <c r="C552" s="7" t="s">
        <v>456</v>
      </c>
      <c r="D552" s="4" t="s">
        <v>777</v>
      </c>
      <c r="E552" s="34"/>
      <c r="F552" s="78">
        <f>igazgatás!F552+adók!F552+temető!F552+rendezvények!F552+'téli közf.'!F552+hosszúi.közf.!F552+'út üzemelt.'!F552+közvilágítás!F552+zöldterület!F552+'város-község'!F552+könyvtár!F552+közművelődés!F552+gyermekjólét!F552+családtámogatás!F552+családseg.!F552</f>
        <v>0</v>
      </c>
      <c r="G552" s="78">
        <f>igazgatás!G552+adók!G552+temető!G552+rendezvények!G552+'téli közf.'!G552+hosszúi.közf.!G552+'út üzemelt.'!G552+közvilágítás!G552+zöldterület!G552+'város-község'!G552+könyvtár!G552+közművelődés!G552+gyermekjólét!G552+családtámogatás!G552+családseg.!G552</f>
        <v>0</v>
      </c>
      <c r="H552" s="78">
        <f>igazgatás!H552+adók!H552+temető!H552+rendezvények!H552+'téli közf.'!H552+hosszúi.közf.!H552+'út üzemelt.'!H552+közvilágítás!H552+zöldterület!H552+'város-község'!H552+könyvtár!H552+közművelődés!H552+gyermekjólét!H552+családtámogatás!H552+családseg.!H552</f>
        <v>0</v>
      </c>
      <c r="I552" s="78">
        <f>igazgatás!I552+adók!I552+temető!I552+rendezvények!I552+'téli közf.'!I552+hosszúi.közf.!I552+'út üzemelt.'!I552+közvilágítás!I552+zöldterület!I552+'város-község'!I552+könyvtár!I552+közművelődés!I552+gyermekjólét!I552+családtámogatás!I552+családseg.!I552</f>
        <v>0</v>
      </c>
      <c r="J552" s="170" t="str">
        <f t="shared" si="24"/>
        <v xml:space="preserve"> </v>
      </c>
      <c r="K552" s="77">
        <f>igazgatás!K552+adók!K552+temető!K552+rendezvények!K552+'téli közf.'!K552+hosszúi.közf.!K552+'út üzemelt.'!K552+közvilágítás!K552+zöldterület!K552+'város-község'!K552+könyvtár!K552+közművelődés!K552+gyermekjólét!K552+családtámogatás!K552+családseg.!K552+civilszerv!K552</f>
        <v>0</v>
      </c>
      <c r="L552" s="77">
        <f>igazgatás!L552+adók!L552+temető!L552+rendezvények!L552+'téli közf.'!L552+hosszúi.közf.!L552+'út üzemelt.'!L552+közvilágítás!L552+zöldterület!L552+'város-község'!L552+könyvtár!L552+közművelődés!L552+gyermekjólét!L552+családtámogatás!L552+családseg.!L552+civilszerv!L552</f>
        <v>0</v>
      </c>
      <c r="M552" s="77">
        <f>igazgatás!M552+adók!M552+temető!M552+rendezvények!M552+'téli közf.'!M552+hosszúi.közf.!M552+'út üzemelt.'!M552+közvilágítás!M552+zöldterület!M552+'város-község'!M552+könyvtár!M552+közművelődés!M552+gyermekjólét!M552+családtámogatás!M552+családseg.!M552+civilszerv!M552</f>
        <v>0</v>
      </c>
      <c r="N552" s="77">
        <f>igazgatás!N552+adók!N552+temető!N552+rendezvények!N552+'téli közf.'!N552+hosszúi.közf.!N552+'út üzemelt.'!N552+közvilágítás!N552+zöldterület!N552+'város-község'!N552+könyvtár!N552+közművelődés!N552+gyermekjólét!N552+családtámogatás!N552+családseg.!N552+civilszerv!N552</f>
        <v>0</v>
      </c>
      <c r="O552" s="153" t="str">
        <f t="shared" si="25"/>
        <v xml:space="preserve"> </v>
      </c>
    </row>
    <row r="553" spans="1:15" s="91" customFormat="1" ht="15.75" hidden="1" x14ac:dyDescent="0.25">
      <c r="A553" s="207" t="s">
        <v>786</v>
      </c>
      <c r="B553" s="207"/>
      <c r="C553" s="7" t="s">
        <v>458</v>
      </c>
      <c r="D553" s="4" t="s">
        <v>777</v>
      </c>
      <c r="E553" s="34"/>
      <c r="F553" s="78">
        <f>igazgatás!F553+adók!F553+temető!F553+rendezvények!F553+'téli közf.'!F553+hosszúi.közf.!F553+'út üzemelt.'!F553+közvilágítás!F553+zöldterület!F553+'város-község'!F553+könyvtár!F553+közművelődés!F553+gyermekjólét!F553+családtámogatás!F553+családseg.!F553</f>
        <v>0</v>
      </c>
      <c r="G553" s="78">
        <f>igazgatás!G553+adók!G553+temető!G553+rendezvények!G553+'téli közf.'!G553+hosszúi.közf.!G553+'út üzemelt.'!G553+közvilágítás!G553+zöldterület!G553+'város-község'!G553+könyvtár!G553+közművelődés!G553+gyermekjólét!G553+családtámogatás!G553+családseg.!G553</f>
        <v>0</v>
      </c>
      <c r="H553" s="78">
        <f>igazgatás!H553+adók!H553+temető!H553+rendezvények!H553+'téli közf.'!H553+hosszúi.közf.!H553+'út üzemelt.'!H553+közvilágítás!H553+zöldterület!H553+'város-község'!H553+könyvtár!H553+közművelődés!H553+gyermekjólét!H553+családtámogatás!H553+családseg.!H553</f>
        <v>0</v>
      </c>
      <c r="I553" s="78">
        <f>igazgatás!I553+adók!I553+temető!I553+rendezvények!I553+'téli közf.'!I553+hosszúi.közf.!I553+'út üzemelt.'!I553+közvilágítás!I553+zöldterület!I553+'város-község'!I553+könyvtár!I553+közművelődés!I553+gyermekjólét!I553+családtámogatás!I553+családseg.!I553</f>
        <v>0</v>
      </c>
      <c r="J553" s="170" t="str">
        <f t="shared" si="24"/>
        <v xml:space="preserve"> </v>
      </c>
      <c r="K553" s="77">
        <f>igazgatás!K553+adók!K553+temető!K553+rendezvények!K553+'téli közf.'!K553+hosszúi.közf.!K553+'út üzemelt.'!K553+közvilágítás!K553+zöldterület!K553+'város-község'!K553+könyvtár!K553+közművelődés!K553+gyermekjólét!K553+családtámogatás!K553+családseg.!K553+civilszerv!K553</f>
        <v>0</v>
      </c>
      <c r="L553" s="77">
        <f>igazgatás!L553+adók!L553+temető!L553+rendezvények!L553+'téli közf.'!L553+hosszúi.közf.!L553+'út üzemelt.'!L553+közvilágítás!L553+zöldterület!L553+'város-község'!L553+könyvtár!L553+közművelődés!L553+gyermekjólét!L553+családtámogatás!L553+családseg.!L553+civilszerv!L553</f>
        <v>0</v>
      </c>
      <c r="M553" s="77">
        <f>igazgatás!M553+adók!M553+temető!M553+rendezvények!M553+'téli közf.'!M553+hosszúi.közf.!M553+'út üzemelt.'!M553+közvilágítás!M553+zöldterület!M553+'város-község'!M553+könyvtár!M553+közművelődés!M553+gyermekjólét!M553+családtámogatás!M553+családseg.!M553+civilszerv!M553</f>
        <v>0</v>
      </c>
      <c r="N553" s="77">
        <f>igazgatás!N553+adók!N553+temető!N553+rendezvények!N553+'téli közf.'!N553+hosszúi.közf.!N553+'út üzemelt.'!N553+közvilágítás!N553+zöldterület!N553+'város-község'!N553+könyvtár!N553+közművelődés!N553+gyermekjólét!N553+családtámogatás!N553+családseg.!N553+civilszerv!N553</f>
        <v>0</v>
      </c>
      <c r="O553" s="153" t="str">
        <f t="shared" si="25"/>
        <v xml:space="preserve"> </v>
      </c>
    </row>
    <row r="554" spans="1:15" s="91" customFormat="1" ht="15.75" hidden="1" x14ac:dyDescent="0.25">
      <c r="A554" s="207" t="s">
        <v>787</v>
      </c>
      <c r="B554" s="207"/>
      <c r="C554" s="7" t="s">
        <v>460</v>
      </c>
      <c r="D554" s="4" t="s">
        <v>777</v>
      </c>
      <c r="E554" s="34"/>
      <c r="F554" s="78">
        <f>igazgatás!F554+adók!F554+temető!F554+rendezvények!F554+'téli közf.'!F554+hosszúi.közf.!F554+'út üzemelt.'!F554+közvilágítás!F554+zöldterület!F554+'város-község'!F554+könyvtár!F554+közművelődés!F554+gyermekjólét!F554+családtámogatás!F554+családseg.!F554</f>
        <v>0</v>
      </c>
      <c r="G554" s="78">
        <f>igazgatás!G554+adók!G554+temető!G554+rendezvények!G554+'téli közf.'!G554+hosszúi.közf.!G554+'út üzemelt.'!G554+közvilágítás!G554+zöldterület!G554+'város-község'!G554+könyvtár!G554+közművelődés!G554+gyermekjólét!G554+családtámogatás!G554+családseg.!G554</f>
        <v>0</v>
      </c>
      <c r="H554" s="78">
        <f>igazgatás!H554+adók!H554+temető!H554+rendezvények!H554+'téli közf.'!H554+hosszúi.közf.!H554+'út üzemelt.'!H554+közvilágítás!H554+zöldterület!H554+'város-község'!H554+könyvtár!H554+közművelődés!H554+gyermekjólét!H554+családtámogatás!H554+családseg.!H554</f>
        <v>0</v>
      </c>
      <c r="I554" s="78">
        <f>igazgatás!I554+adók!I554+temető!I554+rendezvények!I554+'téli közf.'!I554+hosszúi.közf.!I554+'út üzemelt.'!I554+közvilágítás!I554+zöldterület!I554+'város-község'!I554+könyvtár!I554+közművelődés!I554+gyermekjólét!I554+családtámogatás!I554+családseg.!I554</f>
        <v>0</v>
      </c>
      <c r="J554" s="170" t="str">
        <f t="shared" si="24"/>
        <v xml:space="preserve"> </v>
      </c>
      <c r="K554" s="77">
        <f>igazgatás!K554+adók!K554+temető!K554+rendezvények!K554+'téli közf.'!K554+hosszúi.közf.!K554+'út üzemelt.'!K554+közvilágítás!K554+zöldterület!K554+'város-község'!K554+könyvtár!K554+közművelődés!K554+gyermekjólét!K554+családtámogatás!K554+családseg.!K554+civilszerv!K554</f>
        <v>0</v>
      </c>
      <c r="L554" s="77">
        <f>igazgatás!L554+adók!L554+temető!L554+rendezvények!L554+'téli közf.'!L554+hosszúi.közf.!L554+'út üzemelt.'!L554+közvilágítás!L554+zöldterület!L554+'város-község'!L554+könyvtár!L554+közművelődés!L554+gyermekjólét!L554+családtámogatás!L554+családseg.!L554+civilszerv!L554</f>
        <v>0</v>
      </c>
      <c r="M554" s="77">
        <f>igazgatás!M554+adók!M554+temető!M554+rendezvények!M554+'téli közf.'!M554+hosszúi.közf.!M554+'út üzemelt.'!M554+közvilágítás!M554+zöldterület!M554+'város-község'!M554+könyvtár!M554+közművelődés!M554+gyermekjólét!M554+családtámogatás!M554+családseg.!M554+civilszerv!M554</f>
        <v>0</v>
      </c>
      <c r="N554" s="77">
        <f>igazgatás!N554+adók!N554+temető!N554+rendezvények!N554+'téli közf.'!N554+hosszúi.közf.!N554+'út üzemelt.'!N554+közvilágítás!N554+zöldterület!N554+'város-község'!N554+könyvtár!N554+közművelődés!N554+gyermekjólét!N554+családtámogatás!N554+családseg.!N554+civilszerv!N554</f>
        <v>0</v>
      </c>
      <c r="O554" s="153" t="str">
        <f t="shared" si="25"/>
        <v xml:space="preserve"> </v>
      </c>
    </row>
    <row r="555" spans="1:15" s="91" customFormat="1" ht="25.5" hidden="1" x14ac:dyDescent="0.25">
      <c r="A555" s="207" t="s">
        <v>788</v>
      </c>
      <c r="B555" s="207"/>
      <c r="C555" s="7" t="s">
        <v>789</v>
      </c>
      <c r="D555" s="20" t="s">
        <v>790</v>
      </c>
      <c r="E555" s="34"/>
      <c r="F555" s="78">
        <f>igazgatás!F555+adók!F555+temető!F555+rendezvények!F555+'téli közf.'!F555+hosszúi.közf.!F555+'út üzemelt.'!F555+közvilágítás!F555+zöldterület!F555+'város-község'!F555+könyvtár!F555+közművelődés!F555+gyermekjólét!F555+családtámogatás!F555+családseg.!F555</f>
        <v>0</v>
      </c>
      <c r="G555" s="78">
        <f>igazgatás!G555+adók!G555+temető!G555+rendezvények!G555+'téli közf.'!G555+hosszúi.közf.!G555+'út üzemelt.'!G555+közvilágítás!G555+zöldterület!G555+'város-község'!G555+könyvtár!G555+közművelődés!G555+gyermekjólét!G555+családtámogatás!G555+családseg.!G555</f>
        <v>0</v>
      </c>
      <c r="H555" s="78">
        <f>igazgatás!H555+adók!H555+temető!H555+rendezvények!H555+'téli közf.'!H555+hosszúi.közf.!H555+'út üzemelt.'!H555+közvilágítás!H555+zöldterület!H555+'város-község'!H555+könyvtár!H555+közművelődés!H555+gyermekjólét!H555+családtámogatás!H555+családseg.!H555</f>
        <v>0</v>
      </c>
      <c r="I555" s="78">
        <f>igazgatás!I555+adók!I555+temető!I555+rendezvények!I555+'téli közf.'!I555+hosszúi.közf.!I555+'út üzemelt.'!I555+közvilágítás!I555+zöldterület!I555+'város-község'!I555+könyvtár!I555+közművelődés!I555+gyermekjólét!I555+családtámogatás!I555+családseg.!I555</f>
        <v>0</v>
      </c>
      <c r="J555" s="170" t="str">
        <f t="shared" si="24"/>
        <v xml:space="preserve"> </v>
      </c>
      <c r="K555" s="77">
        <f>igazgatás!K555+adók!K555+temető!K555+rendezvények!K555+'téli közf.'!K555+hosszúi.közf.!K555+'út üzemelt.'!K555+közvilágítás!K555+zöldterület!K555+'város-község'!K555+könyvtár!K555+közművelődés!K555+gyermekjólét!K555+családtámogatás!K555+családseg.!K555+civilszerv!K555</f>
        <v>0</v>
      </c>
      <c r="L555" s="77">
        <f>igazgatás!L555+adók!L555+temető!L555+rendezvények!L555+'téli közf.'!L555+hosszúi.közf.!L555+'út üzemelt.'!L555+közvilágítás!L555+zöldterület!L555+'város-község'!L555+könyvtár!L555+közművelődés!L555+gyermekjólét!L555+családtámogatás!L555+családseg.!L555+civilszerv!L555</f>
        <v>0</v>
      </c>
      <c r="M555" s="77">
        <f>igazgatás!M555+adók!M555+temető!M555+rendezvények!M555+'téli közf.'!M555+hosszúi.közf.!M555+'út üzemelt.'!M555+közvilágítás!M555+zöldterület!M555+'város-község'!M555+könyvtár!M555+közművelődés!M555+gyermekjólét!M555+családtámogatás!M555+családseg.!M555+civilszerv!M555</f>
        <v>0</v>
      </c>
      <c r="N555" s="77">
        <f>igazgatás!N555+adók!N555+temető!N555+rendezvények!N555+'téli közf.'!N555+hosszúi.közf.!N555+'út üzemelt.'!N555+közvilágítás!N555+zöldterület!N555+'város-község'!N555+könyvtár!N555+közművelődés!N555+gyermekjólét!N555+családtámogatás!N555+családseg.!N555+civilszerv!N555</f>
        <v>0</v>
      </c>
      <c r="O555" s="153" t="str">
        <f t="shared" si="25"/>
        <v xml:space="preserve"> </v>
      </c>
    </row>
    <row r="556" spans="1:15" s="91" customFormat="1" ht="15.75" x14ac:dyDescent="0.25">
      <c r="A556" s="207" t="s">
        <v>791</v>
      </c>
      <c r="B556" s="207"/>
      <c r="C556" s="7" t="s">
        <v>792</v>
      </c>
      <c r="D556" s="38" t="s">
        <v>793</v>
      </c>
      <c r="E556" s="34"/>
      <c r="F556" s="78">
        <f>igazgatás!F556+adók!F556+temető!F556+rendezvények!F556+'téli közf.'!F556+hosszúi.közf.!F556+'út üzemelt.'!F556+közvilágítás!F556+zöldterület!F556+'város-község'!F556+könyvtár!F556+közművelődés!F556+gyermekjólét!F556+családtámogatás!F556+családseg.!F556+civilszerv!F556</f>
        <v>30530</v>
      </c>
      <c r="G556" s="78">
        <f>igazgatás!G556+adók!G556+temető!G556+rendezvények!G556+'téli közf.'!G556+hosszúi.közf.!G556+'út üzemelt.'!G556+közvilágítás!G556+zöldterület!G556+'város-község'!G556+könyvtár!G556+közművelődés!G556+gyermekjólét!G556+családtámogatás!G556+családseg.!G556+civilszerv!G556</f>
        <v>4199</v>
      </c>
      <c r="H556" s="78">
        <f>igazgatás!H556+adók!H556+temető!H556+rendezvények!H556+'téli közf.'!H556+hosszúi.közf.!H556+'út üzemelt.'!H556+közvilágítás!H556+zöldterület!H556+'város-község'!H556+könyvtár!H556+közművelődés!H556+gyermekjólét!H556+családtámogatás!H556+családseg.!H556</f>
        <v>34429</v>
      </c>
      <c r="I556" s="78">
        <f>igazgatás!I556+adók!I556+temető!I556+rendezvények!I556+'téli közf.'!I556+hosszúi.közf.!I556+'út üzemelt.'!I556+közvilágítás!I556+zöldterület!I556+'város-község'!I556+könyvtár!I556+közművelődés!I556+gyermekjólét!I556+családtámogatás!I556+családseg.!I556</f>
        <v>34172</v>
      </c>
      <c r="J556" s="170">
        <f t="shared" si="24"/>
        <v>0.9925353626303407</v>
      </c>
      <c r="K556" s="78">
        <f>igazgatás!K556+adók!K556+temető!K556+rendezvények!K556+'téli közf.'!K556+hosszúi.közf.!K556+'út üzemelt.'!K556+közvilágítás!K556+zöldterület!K556+'város-község'!K556+könyvtár!K556+közművelődés!K556+gyermekjólét!K556+családtámogatás!K556+családseg.!K556+civilszerv!K556</f>
        <v>32054</v>
      </c>
      <c r="L556" s="78">
        <f>igazgatás!L556+adók!L556+temető!L556+rendezvények!L556+'téli közf.'!L556+hosszúi.közf.!L556+'út üzemelt.'!L556+közvilágítás!L556+zöldterület!L556+'város-község'!L556+könyvtár!L556+közművelődés!L556+gyermekjólét!L556+családtámogatás!L556+családseg.!L556+civilszerv!L556</f>
        <v>2748</v>
      </c>
      <c r="M556" s="78">
        <f>igazgatás!M556+adók!M556+temető!M556+rendezvények!M556+'téli közf.'!M556+hosszúi.közf.!M556+'út üzemelt.'!M556+közvilágítás!M556+zöldterület!M556+'város-község'!M556+könyvtár!M556+közművelődés!M556+gyermekjólét!M556+családtámogatás!M556+családseg.!M556+civilszerv!M556</f>
        <v>34802</v>
      </c>
      <c r="N556" s="78">
        <f>igazgatás!N556+adók!N556+temető!N556+rendezvények!N556+'téli közf.'!N556+hosszúi.közf.!N556+'út üzemelt.'!N556+közvilágítás!N556+zöldterület!N556+'város-község'!N556+könyvtár!N556+közművelődés!N556+gyermekjólét!N556+családtámogatás!N556+családseg.!N556+civilszerv!N556</f>
        <v>16230</v>
      </c>
      <c r="O556" s="170">
        <f t="shared" si="25"/>
        <v>0.46635250847652432</v>
      </c>
    </row>
    <row r="557" spans="1:15" ht="27.75" customHeight="1" x14ac:dyDescent="0.2">
      <c r="D557" s="11"/>
      <c r="G557" s="53"/>
    </row>
    <row r="558" spans="1:15" ht="15.75" x14ac:dyDescent="0.25">
      <c r="A558" s="80"/>
      <c r="B558" s="80"/>
      <c r="C558" s="7" t="s">
        <v>800</v>
      </c>
      <c r="D558" s="122"/>
      <c r="E558" s="81"/>
      <c r="F558" s="77">
        <f>igazgatás!F558+adók!F558+temető!F558+rendezvények!F558+'téli közf.'!F558+hosszúi.közf.!F558+'út üzemelt.'!F558+közvilágítás!F558+zöldterület!F558+'város-község'!F558+könyvtár!F558+közművelődés!F558+gyermekjólét!F558+családtámogatás!F558+családseg.!F558</f>
        <v>5</v>
      </c>
      <c r="G558" s="77">
        <f>igazgatás!G558+adók!G558+temető!G558+rendezvények!G558+'téli közf.'!G558+hosszúi.közf.!G558+'út üzemelt.'!G558+közvilágítás!G558+zöldterület!G558+'város-község'!G558+könyvtár!G558+közművelődés!G558+gyermekjólét!G558+családtámogatás!G558+családseg.!G558</f>
        <v>0</v>
      </c>
      <c r="H558" s="77">
        <f t="shared" ref="H558:H559" si="26">F558+G558</f>
        <v>5</v>
      </c>
      <c r="I558" s="80"/>
      <c r="J558" s="80"/>
      <c r="K558" s="80"/>
      <c r="L558" s="80">
        <v>4</v>
      </c>
      <c r="M558" s="80">
        <v>4</v>
      </c>
      <c r="N558" s="80"/>
      <c r="O558" s="80"/>
    </row>
    <row r="559" spans="1:15" x14ac:dyDescent="0.2">
      <c r="A559" s="80"/>
      <c r="B559" s="80"/>
      <c r="C559" s="5" t="s">
        <v>801</v>
      </c>
      <c r="D559" s="122"/>
      <c r="E559" s="80"/>
      <c r="F559" s="77">
        <f>igazgatás!F559+adók!F559+temető!F559+rendezvények!F559+'téli közf.'!F559+hosszúi.közf.!F559+'út üzemelt.'!F559+közvilágítás!F559+zöldterület!F559+'város-község'!F559+könyvtár!F559+közművelődés!F559+gyermekjólét!F559+családtámogatás!F559+családseg.!F559</f>
        <v>4</v>
      </c>
      <c r="G559" s="77">
        <f>igazgatás!G559+adók!G559+temető!G559+rendezvények!G559+'téli közf.'!G559+hosszúi.közf.!G559+'út üzemelt.'!G559+közvilágítás!G559+zöldterület!G559+'város-község'!G559+könyvtár!G559+közművelődés!G559+gyermekjólét!G559+családtámogatás!G559+családseg.!G559</f>
        <v>0</v>
      </c>
      <c r="H559" s="77">
        <f t="shared" si="26"/>
        <v>4</v>
      </c>
      <c r="I559" s="80"/>
      <c r="J559" s="80"/>
      <c r="K559" s="80"/>
      <c r="L559" s="80">
        <v>3</v>
      </c>
      <c r="M559" s="80">
        <v>3</v>
      </c>
      <c r="N559" s="80"/>
      <c r="O559" s="80"/>
    </row>
    <row r="560" spans="1:15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6">
    <mergeCell ref="D1:H1"/>
    <mergeCell ref="C2:H2"/>
    <mergeCell ref="C3:H3"/>
    <mergeCell ref="J5:J6"/>
    <mergeCell ref="I5:I6"/>
    <mergeCell ref="J274:J275"/>
    <mergeCell ref="I274:I275"/>
    <mergeCell ref="G5:G6"/>
    <mergeCell ref="G274:G275"/>
    <mergeCell ref="H5:H6"/>
    <mergeCell ref="H274:H275"/>
    <mergeCell ref="D274:D275"/>
    <mergeCell ref="F274:F275"/>
    <mergeCell ref="C5:C6"/>
    <mergeCell ref="A536:B536"/>
    <mergeCell ref="A537:B537"/>
    <mergeCell ref="A538:B538"/>
    <mergeCell ref="A539:B539"/>
    <mergeCell ref="A540:B540"/>
    <mergeCell ref="A541:B541"/>
    <mergeCell ref="A530:B530"/>
    <mergeCell ref="A531:B531"/>
    <mergeCell ref="A532:B532"/>
    <mergeCell ref="A533:B533"/>
    <mergeCell ref="A534:B534"/>
    <mergeCell ref="A535:B535"/>
    <mergeCell ref="A524:B524"/>
    <mergeCell ref="A525:B525"/>
    <mergeCell ref="A526:B526"/>
    <mergeCell ref="A527:B527"/>
    <mergeCell ref="A528:B528"/>
    <mergeCell ref="A529:B529"/>
    <mergeCell ref="A518:B518"/>
    <mergeCell ref="A519:B519"/>
    <mergeCell ref="A520:B520"/>
    <mergeCell ref="A521:B521"/>
    <mergeCell ref="A522:B522"/>
    <mergeCell ref="A523:B523"/>
    <mergeCell ref="A556:B556"/>
    <mergeCell ref="A548:B548"/>
    <mergeCell ref="A549:B549"/>
    <mergeCell ref="A550:B550"/>
    <mergeCell ref="A551:B551"/>
    <mergeCell ref="A552:B552"/>
    <mergeCell ref="A553:B553"/>
    <mergeCell ref="A542:B542"/>
    <mergeCell ref="A543:B543"/>
    <mergeCell ref="A544:B544"/>
    <mergeCell ref="A545:B545"/>
    <mergeCell ref="A546:B546"/>
    <mergeCell ref="A547:B547"/>
    <mergeCell ref="A554:B554"/>
    <mergeCell ref="A555:B555"/>
    <mergeCell ref="A512:B512"/>
    <mergeCell ref="A513:B513"/>
    <mergeCell ref="A514:B514"/>
    <mergeCell ref="A515:B515"/>
    <mergeCell ref="A516:B516"/>
    <mergeCell ref="A517:B517"/>
    <mergeCell ref="A506:B506"/>
    <mergeCell ref="A507:B507"/>
    <mergeCell ref="A508:B508"/>
    <mergeCell ref="A509:B509"/>
    <mergeCell ref="A510:B510"/>
    <mergeCell ref="A511:B511"/>
    <mergeCell ref="A500:B500"/>
    <mergeCell ref="A501:B501"/>
    <mergeCell ref="A502:B502"/>
    <mergeCell ref="A503:B503"/>
    <mergeCell ref="A504:B504"/>
    <mergeCell ref="A505:B505"/>
    <mergeCell ref="A494:B494"/>
    <mergeCell ref="A495:B495"/>
    <mergeCell ref="A496:B496"/>
    <mergeCell ref="A497:B497"/>
    <mergeCell ref="A498:B498"/>
    <mergeCell ref="A499:B499"/>
    <mergeCell ref="A488:B488"/>
    <mergeCell ref="A489:B489"/>
    <mergeCell ref="A490:B490"/>
    <mergeCell ref="A491:B491"/>
    <mergeCell ref="A492:B492"/>
    <mergeCell ref="A493:B493"/>
    <mergeCell ref="A482:B482"/>
    <mergeCell ref="A483:B483"/>
    <mergeCell ref="A484:B484"/>
    <mergeCell ref="A485:B485"/>
    <mergeCell ref="A486:B486"/>
    <mergeCell ref="A487:B487"/>
    <mergeCell ref="A476:B476"/>
    <mergeCell ref="A477:B477"/>
    <mergeCell ref="A478:B478"/>
    <mergeCell ref="A479:B479"/>
    <mergeCell ref="A480:B480"/>
    <mergeCell ref="A481:B481"/>
    <mergeCell ref="A470:B470"/>
    <mergeCell ref="A471:B471"/>
    <mergeCell ref="A472:B472"/>
    <mergeCell ref="A473:B473"/>
    <mergeCell ref="A474:B474"/>
    <mergeCell ref="A475:B475"/>
    <mergeCell ref="A464:B464"/>
    <mergeCell ref="A465:B465"/>
    <mergeCell ref="A466:B466"/>
    <mergeCell ref="A467:B467"/>
    <mergeCell ref="A468:B468"/>
    <mergeCell ref="A469:B469"/>
    <mergeCell ref="A458:B458"/>
    <mergeCell ref="A459:B459"/>
    <mergeCell ref="A460:B460"/>
    <mergeCell ref="A461:B461"/>
    <mergeCell ref="A462:B462"/>
    <mergeCell ref="A463:B463"/>
    <mergeCell ref="A452:B452"/>
    <mergeCell ref="A453:B453"/>
    <mergeCell ref="A454:B454"/>
    <mergeCell ref="A455:B455"/>
    <mergeCell ref="A456:B456"/>
    <mergeCell ref="A457:B457"/>
    <mergeCell ref="A446:B446"/>
    <mergeCell ref="A447:B447"/>
    <mergeCell ref="A448:B448"/>
    <mergeCell ref="A449:B449"/>
    <mergeCell ref="A450:B450"/>
    <mergeCell ref="A451:B451"/>
    <mergeCell ref="A440:B440"/>
    <mergeCell ref="A441:B441"/>
    <mergeCell ref="A442:B442"/>
    <mergeCell ref="A443:B443"/>
    <mergeCell ref="A444:B444"/>
    <mergeCell ref="A445:B445"/>
    <mergeCell ref="A434:B434"/>
    <mergeCell ref="A435:B435"/>
    <mergeCell ref="A436:B436"/>
    <mergeCell ref="A437:B437"/>
    <mergeCell ref="A438:B438"/>
    <mergeCell ref="A439:B439"/>
    <mergeCell ref="A428:B428"/>
    <mergeCell ref="A429:B429"/>
    <mergeCell ref="A430:B430"/>
    <mergeCell ref="A431:B431"/>
    <mergeCell ref="A432:B432"/>
    <mergeCell ref="A433:B433"/>
    <mergeCell ref="A422:B422"/>
    <mergeCell ref="A423:B423"/>
    <mergeCell ref="A424:B424"/>
    <mergeCell ref="A425:B425"/>
    <mergeCell ref="A426:B426"/>
    <mergeCell ref="A427:B427"/>
    <mergeCell ref="A416:B416"/>
    <mergeCell ref="A417:B417"/>
    <mergeCell ref="A418:B418"/>
    <mergeCell ref="A419:B419"/>
    <mergeCell ref="A420:B420"/>
    <mergeCell ref="A421:B421"/>
    <mergeCell ref="A410:B410"/>
    <mergeCell ref="A411:B411"/>
    <mergeCell ref="A412:B412"/>
    <mergeCell ref="A413:B413"/>
    <mergeCell ref="A414:B414"/>
    <mergeCell ref="A415:B415"/>
    <mergeCell ref="A404:B404"/>
    <mergeCell ref="A405:B405"/>
    <mergeCell ref="A406:B406"/>
    <mergeCell ref="A407:B407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A392:B392"/>
    <mergeCell ref="A393:B393"/>
    <mergeCell ref="A394:B394"/>
    <mergeCell ref="A395:B395"/>
    <mergeCell ref="A396:B396"/>
    <mergeCell ref="A397:B397"/>
    <mergeCell ref="A386:B386"/>
    <mergeCell ref="A387:B387"/>
    <mergeCell ref="A388:B388"/>
    <mergeCell ref="A389:B389"/>
    <mergeCell ref="A390:B390"/>
    <mergeCell ref="A391:B391"/>
    <mergeCell ref="A380:B380"/>
    <mergeCell ref="A381:B381"/>
    <mergeCell ref="A382:B382"/>
    <mergeCell ref="A383:B383"/>
    <mergeCell ref="A384:B384"/>
    <mergeCell ref="A385:B385"/>
    <mergeCell ref="A374:B374"/>
    <mergeCell ref="A375:B375"/>
    <mergeCell ref="A376:B376"/>
    <mergeCell ref="A377:B377"/>
    <mergeCell ref="A378:B378"/>
    <mergeCell ref="A379:B379"/>
    <mergeCell ref="A368:B368"/>
    <mergeCell ref="A369:B369"/>
    <mergeCell ref="A370:B370"/>
    <mergeCell ref="A371:B371"/>
    <mergeCell ref="A372:B372"/>
    <mergeCell ref="A373:B373"/>
    <mergeCell ref="A362:B362"/>
    <mergeCell ref="A363:B363"/>
    <mergeCell ref="A364:B364"/>
    <mergeCell ref="A365:B365"/>
    <mergeCell ref="A366:B366"/>
    <mergeCell ref="A367:B367"/>
    <mergeCell ref="A356:B356"/>
    <mergeCell ref="A357:B357"/>
    <mergeCell ref="A358:B358"/>
    <mergeCell ref="A359:B359"/>
    <mergeCell ref="A360:B360"/>
    <mergeCell ref="A361:B361"/>
    <mergeCell ref="A350:B350"/>
    <mergeCell ref="A351:B351"/>
    <mergeCell ref="A352:B352"/>
    <mergeCell ref="A353:B353"/>
    <mergeCell ref="A354:B354"/>
    <mergeCell ref="A355:B355"/>
    <mergeCell ref="A344:B344"/>
    <mergeCell ref="A345:B345"/>
    <mergeCell ref="A346:B346"/>
    <mergeCell ref="A347:B347"/>
    <mergeCell ref="A348:B348"/>
    <mergeCell ref="A349:B349"/>
    <mergeCell ref="A338:B338"/>
    <mergeCell ref="A339:B339"/>
    <mergeCell ref="A340:B340"/>
    <mergeCell ref="A341:B341"/>
    <mergeCell ref="A342:B342"/>
    <mergeCell ref="A343:B343"/>
    <mergeCell ref="A332:B332"/>
    <mergeCell ref="A333:B333"/>
    <mergeCell ref="A334:B334"/>
    <mergeCell ref="A335:B335"/>
    <mergeCell ref="A336:B336"/>
    <mergeCell ref="A337:B337"/>
    <mergeCell ref="A326:B326"/>
    <mergeCell ref="A327:B327"/>
    <mergeCell ref="A328:B328"/>
    <mergeCell ref="A329:B329"/>
    <mergeCell ref="A330:B330"/>
    <mergeCell ref="A331:B331"/>
    <mergeCell ref="A320:B320"/>
    <mergeCell ref="A321:B321"/>
    <mergeCell ref="A322:B322"/>
    <mergeCell ref="A323:B323"/>
    <mergeCell ref="A324:B324"/>
    <mergeCell ref="A325:B325"/>
    <mergeCell ref="A314:B314"/>
    <mergeCell ref="A315:B315"/>
    <mergeCell ref="A316:B316"/>
    <mergeCell ref="A317:B317"/>
    <mergeCell ref="A318:B318"/>
    <mergeCell ref="A319:B319"/>
    <mergeCell ref="A308:B308"/>
    <mergeCell ref="A309:B309"/>
    <mergeCell ref="A310:B310"/>
    <mergeCell ref="A311:B311"/>
    <mergeCell ref="A312:B312"/>
    <mergeCell ref="A313:B313"/>
    <mergeCell ref="A302:B302"/>
    <mergeCell ref="A303:B303"/>
    <mergeCell ref="A304:B304"/>
    <mergeCell ref="A305:B305"/>
    <mergeCell ref="A306:B306"/>
    <mergeCell ref="A307:B307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  <mergeCell ref="A284:B284"/>
    <mergeCell ref="A285:B285"/>
    <mergeCell ref="A286:B286"/>
    <mergeCell ref="A287:B287"/>
    <mergeCell ref="A288:B288"/>
    <mergeCell ref="A289:B289"/>
    <mergeCell ref="A278:B278"/>
    <mergeCell ref="A279:B279"/>
    <mergeCell ref="A280:B280"/>
    <mergeCell ref="A281:B281"/>
    <mergeCell ref="A282:B282"/>
    <mergeCell ref="A283:B283"/>
    <mergeCell ref="A274:B275"/>
    <mergeCell ref="C274:C275"/>
    <mergeCell ref="A276:B276"/>
    <mergeCell ref="A277:B277"/>
    <mergeCell ref="A267:B267"/>
    <mergeCell ref="A268:B268"/>
    <mergeCell ref="A269:B269"/>
    <mergeCell ref="A270:B270"/>
    <mergeCell ref="A271:B271"/>
    <mergeCell ref="A272:B272"/>
    <mergeCell ref="A261:B261"/>
    <mergeCell ref="A262:B262"/>
    <mergeCell ref="A263:B263"/>
    <mergeCell ref="A264:B264"/>
    <mergeCell ref="A265:B265"/>
    <mergeCell ref="A266:B266"/>
    <mergeCell ref="A255:B255"/>
    <mergeCell ref="A256:B256"/>
    <mergeCell ref="A257:B257"/>
    <mergeCell ref="A258:B258"/>
    <mergeCell ref="A259:B259"/>
    <mergeCell ref="A260:B260"/>
    <mergeCell ref="A249:B249"/>
    <mergeCell ref="A250:B250"/>
    <mergeCell ref="A251:B251"/>
    <mergeCell ref="A252:B252"/>
    <mergeCell ref="A253:B253"/>
    <mergeCell ref="A254:B254"/>
    <mergeCell ref="A243:B243"/>
    <mergeCell ref="A244:B244"/>
    <mergeCell ref="A245:B245"/>
    <mergeCell ref="A246:B246"/>
    <mergeCell ref="A247:B247"/>
    <mergeCell ref="A248:B248"/>
    <mergeCell ref="A237:B237"/>
    <mergeCell ref="A238:B238"/>
    <mergeCell ref="A239:B239"/>
    <mergeCell ref="A240:B240"/>
    <mergeCell ref="A241:B241"/>
    <mergeCell ref="A242:B242"/>
    <mergeCell ref="A231:B231"/>
    <mergeCell ref="A232:B232"/>
    <mergeCell ref="A233:B233"/>
    <mergeCell ref="A234:B234"/>
    <mergeCell ref="A235:B235"/>
    <mergeCell ref="A236:B236"/>
    <mergeCell ref="A225:B225"/>
    <mergeCell ref="A226:B226"/>
    <mergeCell ref="A227:B227"/>
    <mergeCell ref="A228:B228"/>
    <mergeCell ref="A229:B229"/>
    <mergeCell ref="A230:B230"/>
    <mergeCell ref="A219:B219"/>
    <mergeCell ref="A220:B220"/>
    <mergeCell ref="A221:B221"/>
    <mergeCell ref="A222:B222"/>
    <mergeCell ref="A223:B223"/>
    <mergeCell ref="A224:B224"/>
    <mergeCell ref="A213:B213"/>
    <mergeCell ref="A214:B214"/>
    <mergeCell ref="A215:B215"/>
    <mergeCell ref="A216:B216"/>
    <mergeCell ref="A217:B217"/>
    <mergeCell ref="A218:B218"/>
    <mergeCell ref="A207:B207"/>
    <mergeCell ref="A208:B208"/>
    <mergeCell ref="A209:B209"/>
    <mergeCell ref="A210:B210"/>
    <mergeCell ref="A211:B211"/>
    <mergeCell ref="A212:B212"/>
    <mergeCell ref="A201:B201"/>
    <mergeCell ref="A202:B202"/>
    <mergeCell ref="A203:B203"/>
    <mergeCell ref="A204:B204"/>
    <mergeCell ref="A205:B205"/>
    <mergeCell ref="A206:B206"/>
    <mergeCell ref="A195:B195"/>
    <mergeCell ref="A196:B196"/>
    <mergeCell ref="A197:B197"/>
    <mergeCell ref="A198:B198"/>
    <mergeCell ref="A199:B199"/>
    <mergeCell ref="A200:B200"/>
    <mergeCell ref="A189:B189"/>
    <mergeCell ref="A190:B190"/>
    <mergeCell ref="A191:B191"/>
    <mergeCell ref="A192:B192"/>
    <mergeCell ref="A193:B193"/>
    <mergeCell ref="A194:B194"/>
    <mergeCell ref="A183:B183"/>
    <mergeCell ref="A184:B184"/>
    <mergeCell ref="A185:B185"/>
    <mergeCell ref="A186:B186"/>
    <mergeCell ref="A187:B187"/>
    <mergeCell ref="A188:B188"/>
    <mergeCell ref="A177:B177"/>
    <mergeCell ref="A178:B178"/>
    <mergeCell ref="A179:B179"/>
    <mergeCell ref="A180:B180"/>
    <mergeCell ref="A181:B181"/>
    <mergeCell ref="A182:B182"/>
    <mergeCell ref="A171:B171"/>
    <mergeCell ref="A172:B172"/>
    <mergeCell ref="A173:B173"/>
    <mergeCell ref="A174:B174"/>
    <mergeCell ref="A175:B175"/>
    <mergeCell ref="A176:B176"/>
    <mergeCell ref="A165:B165"/>
    <mergeCell ref="A166:B166"/>
    <mergeCell ref="A167:B167"/>
    <mergeCell ref="A168:B168"/>
    <mergeCell ref="A169:B169"/>
    <mergeCell ref="A170:B170"/>
    <mergeCell ref="A159:B159"/>
    <mergeCell ref="A160:B160"/>
    <mergeCell ref="A161:B161"/>
    <mergeCell ref="A162:B162"/>
    <mergeCell ref="A163:B163"/>
    <mergeCell ref="A164:B164"/>
    <mergeCell ref="A153:B153"/>
    <mergeCell ref="A154:B154"/>
    <mergeCell ref="A155:B155"/>
    <mergeCell ref="A156:B156"/>
    <mergeCell ref="A157:B157"/>
    <mergeCell ref="A158:B158"/>
    <mergeCell ref="A147:B147"/>
    <mergeCell ref="A148:B148"/>
    <mergeCell ref="A149:B149"/>
    <mergeCell ref="A150:B150"/>
    <mergeCell ref="A151:B151"/>
    <mergeCell ref="A152:B152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A129:B129"/>
    <mergeCell ref="A130:B130"/>
    <mergeCell ref="A131:B131"/>
    <mergeCell ref="A132:B132"/>
    <mergeCell ref="A133:B133"/>
    <mergeCell ref="A134:B134"/>
    <mergeCell ref="A123:B123"/>
    <mergeCell ref="A124:B124"/>
    <mergeCell ref="A125:B125"/>
    <mergeCell ref="A126:B126"/>
    <mergeCell ref="A127:B127"/>
    <mergeCell ref="A128:B128"/>
    <mergeCell ref="A117:B117"/>
    <mergeCell ref="A118:B118"/>
    <mergeCell ref="A119:B119"/>
    <mergeCell ref="A120:B120"/>
    <mergeCell ref="A121:B121"/>
    <mergeCell ref="A122:B122"/>
    <mergeCell ref="A111:B111"/>
    <mergeCell ref="A112:B112"/>
    <mergeCell ref="A113:B113"/>
    <mergeCell ref="A114:B114"/>
    <mergeCell ref="A115:B115"/>
    <mergeCell ref="A116:B116"/>
    <mergeCell ref="A105:B105"/>
    <mergeCell ref="A106:B106"/>
    <mergeCell ref="A107:B107"/>
    <mergeCell ref="A108:B108"/>
    <mergeCell ref="A109:B109"/>
    <mergeCell ref="A110:B110"/>
    <mergeCell ref="A99:B99"/>
    <mergeCell ref="A100:B100"/>
    <mergeCell ref="A101:B101"/>
    <mergeCell ref="A102:B102"/>
    <mergeCell ref="A103:B103"/>
    <mergeCell ref="A104:B104"/>
    <mergeCell ref="A93:B93"/>
    <mergeCell ref="A94:B94"/>
    <mergeCell ref="A95:B95"/>
    <mergeCell ref="A96:B96"/>
    <mergeCell ref="A97:B97"/>
    <mergeCell ref="A98:B98"/>
    <mergeCell ref="A87:B87"/>
    <mergeCell ref="A88:B88"/>
    <mergeCell ref="A89:B89"/>
    <mergeCell ref="A90:B90"/>
    <mergeCell ref="A91:B91"/>
    <mergeCell ref="A92:B92"/>
    <mergeCell ref="A81:B81"/>
    <mergeCell ref="A82:B82"/>
    <mergeCell ref="A83:B83"/>
    <mergeCell ref="A84:B84"/>
    <mergeCell ref="A85:B85"/>
    <mergeCell ref="A86:B86"/>
    <mergeCell ref="A75:B75"/>
    <mergeCell ref="A76:B76"/>
    <mergeCell ref="A77:B77"/>
    <mergeCell ref="A78:B78"/>
    <mergeCell ref="A79:B79"/>
    <mergeCell ref="A80:B80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A69:B69"/>
    <mergeCell ref="A70:B70"/>
    <mergeCell ref="A71:B71"/>
    <mergeCell ref="A72:B72"/>
    <mergeCell ref="A73:B73"/>
    <mergeCell ref="A74:B74"/>
    <mergeCell ref="A63:B63"/>
    <mergeCell ref="A64:B64"/>
    <mergeCell ref="A65:B65"/>
    <mergeCell ref="A66:B66"/>
    <mergeCell ref="A67:B67"/>
    <mergeCell ref="A68:B68"/>
    <mergeCell ref="A45:B45"/>
    <mergeCell ref="A46:B46"/>
    <mergeCell ref="A47:B47"/>
    <mergeCell ref="A48:B48"/>
    <mergeCell ref="A49:B49"/>
    <mergeCell ref="A50:B50"/>
    <mergeCell ref="A24:B24"/>
    <mergeCell ref="A25:B25"/>
    <mergeCell ref="A26:B26"/>
    <mergeCell ref="A39:B39"/>
    <mergeCell ref="A40:B40"/>
    <mergeCell ref="A41:B41"/>
    <mergeCell ref="A42:B42"/>
    <mergeCell ref="A43:B43"/>
    <mergeCell ref="A44:B44"/>
    <mergeCell ref="A36:B36"/>
    <mergeCell ref="A37:B37"/>
    <mergeCell ref="A38:B38"/>
    <mergeCell ref="A33:B33"/>
    <mergeCell ref="A34:B34"/>
    <mergeCell ref="A35:B35"/>
    <mergeCell ref="A27:B27"/>
    <mergeCell ref="A28:B28"/>
    <mergeCell ref="A29:B29"/>
    <mergeCell ref="A31:B31"/>
    <mergeCell ref="A32:B32"/>
    <mergeCell ref="A30:B30"/>
    <mergeCell ref="K274:K275"/>
    <mergeCell ref="L274:L275"/>
    <mergeCell ref="M274:M275"/>
    <mergeCell ref="N274:N275"/>
    <mergeCell ref="O274:O275"/>
    <mergeCell ref="K5:K6"/>
    <mergeCell ref="L5:L6"/>
    <mergeCell ref="M5:M6"/>
    <mergeCell ref="N5:N6"/>
    <mergeCell ref="O5:O6"/>
    <mergeCell ref="A8:B8"/>
    <mergeCell ref="A5:B6"/>
    <mergeCell ref="D5:D6"/>
    <mergeCell ref="F5:F6"/>
    <mergeCell ref="A7:B7"/>
    <mergeCell ref="A21:B21"/>
    <mergeCell ref="A22:B22"/>
    <mergeCell ref="A23:B23"/>
    <mergeCell ref="A15:B15"/>
    <mergeCell ref="A16:B16"/>
    <mergeCell ref="A17:B17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</mergeCells>
  <pageMargins left="0.7" right="0.7" top="0.75" bottom="0.75" header="0.3" footer="0.3"/>
  <pageSetup paperSize="9" scale="55" orientation="portrait" r:id="rId1"/>
  <headerFooter>
    <oddFooter>&amp;C&amp;P/&amp;N.oldal</oddFooter>
  </headerFooter>
  <rowBreaks count="1" manualBreakCount="1">
    <brk id="272" max="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1"/>
  <sheetViews>
    <sheetView view="pageBreakPreview" zoomScale="60" zoomScaleNormal="100" workbookViewId="0">
      <selection activeCell="J33" sqref="J33"/>
    </sheetView>
  </sheetViews>
  <sheetFormatPr defaultRowHeight="15.75" x14ac:dyDescent="0.25"/>
  <cols>
    <col min="1" max="1" width="21.5546875" customWidth="1"/>
    <col min="2" max="2" width="13.21875" bestFit="1" customWidth="1"/>
    <col min="3" max="3" width="12.109375" bestFit="1" customWidth="1"/>
    <col min="4" max="4" width="10.5546875" customWidth="1"/>
    <col min="5" max="5" width="10" customWidth="1"/>
    <col min="6" max="6" width="9.6640625" bestFit="1" customWidth="1"/>
    <col min="7" max="8" width="9.6640625" customWidth="1"/>
    <col min="9" max="9" width="9.6640625" bestFit="1" customWidth="1"/>
    <col min="10" max="10" width="13.21875" bestFit="1" customWidth="1"/>
    <col min="11" max="11" width="9" hidden="1" customWidth="1"/>
    <col min="12" max="14" width="13.44140625" style="91" customWidth="1"/>
    <col min="15" max="15" width="13.21875" bestFit="1" customWidth="1"/>
    <col min="16" max="17" width="12.109375" bestFit="1" customWidth="1"/>
    <col min="18" max="18" width="12.109375" customWidth="1"/>
    <col min="19" max="20" width="10.6640625" customWidth="1"/>
    <col min="21" max="23" width="10.44140625" customWidth="1"/>
    <col min="24" max="24" width="12.109375" bestFit="1" customWidth="1"/>
    <col min="25" max="25" width="12.109375" customWidth="1"/>
    <col min="26" max="26" width="11" customWidth="1"/>
    <col min="27" max="27" width="9.5546875" customWidth="1"/>
    <col min="28" max="28" width="8.88671875" customWidth="1"/>
    <col min="29" max="29" width="11" style="91" customWidth="1"/>
    <col min="30" max="30" width="10.77734375" style="91" customWidth="1"/>
    <col min="31" max="31" width="12.44140625" style="91" customWidth="1"/>
    <col min="32" max="32" width="10.88671875" style="91" customWidth="1"/>
    <col min="33" max="33" width="9" style="91" customWidth="1"/>
    <col min="34" max="34" width="8.88671875" style="114"/>
  </cols>
  <sheetData>
    <row r="1" spans="1:34" x14ac:dyDescent="0.25">
      <c r="AC1" s="233" t="s">
        <v>847</v>
      </c>
      <c r="AD1" s="233"/>
      <c r="AE1" s="233"/>
      <c r="AF1" s="233"/>
      <c r="AG1" s="233"/>
      <c r="AH1" s="233"/>
    </row>
    <row r="2" spans="1:34" ht="15.75" customHeight="1" x14ac:dyDescent="0.2">
      <c r="A2" s="229" t="s">
        <v>859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</row>
    <row r="4" spans="1:34" s="81" customFormat="1" ht="15.75" customHeight="1" x14ac:dyDescent="0.25">
      <c r="B4" s="253" t="s">
        <v>835</v>
      </c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6"/>
      <c r="O4" s="253" t="s">
        <v>836</v>
      </c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6"/>
      <c r="AH4" s="241" t="s">
        <v>848</v>
      </c>
    </row>
    <row r="5" spans="1:34" x14ac:dyDescent="0.25">
      <c r="A5" s="101"/>
      <c r="B5" s="101" t="s">
        <v>84</v>
      </c>
      <c r="C5" s="101" t="s">
        <v>132</v>
      </c>
      <c r="D5" s="101" t="s">
        <v>341</v>
      </c>
      <c r="E5" s="101" t="s">
        <v>410</v>
      </c>
      <c r="F5" s="244" t="s">
        <v>434</v>
      </c>
      <c r="G5" s="245"/>
      <c r="H5" s="246"/>
      <c r="I5" s="101" t="s">
        <v>476</v>
      </c>
      <c r="J5" s="101" t="s">
        <v>508</v>
      </c>
      <c r="K5" s="101"/>
      <c r="L5" s="253" t="s">
        <v>819</v>
      </c>
      <c r="M5" s="254"/>
      <c r="N5" s="254"/>
      <c r="O5" s="103" t="s">
        <v>554</v>
      </c>
      <c r="P5" s="101" t="s">
        <v>556</v>
      </c>
      <c r="Q5" s="244" t="s">
        <v>615</v>
      </c>
      <c r="R5" s="245"/>
      <c r="S5" s="246"/>
      <c r="T5" s="101" t="s">
        <v>703</v>
      </c>
      <c r="U5" s="244" t="s">
        <v>731</v>
      </c>
      <c r="V5" s="245"/>
      <c r="W5" s="246"/>
      <c r="X5" s="101" t="s">
        <v>748</v>
      </c>
      <c r="Y5" s="101"/>
      <c r="Z5" s="101"/>
      <c r="AA5" s="101" t="s">
        <v>758</v>
      </c>
      <c r="AB5" s="101" t="s">
        <v>790</v>
      </c>
      <c r="AC5" s="253" t="s">
        <v>829</v>
      </c>
      <c r="AD5" s="254"/>
      <c r="AE5" s="255"/>
      <c r="AF5" s="108"/>
      <c r="AG5" s="102"/>
      <c r="AH5" s="242"/>
    </row>
    <row r="6" spans="1:34" s="86" customFormat="1" ht="51" x14ac:dyDescent="0.2">
      <c r="A6" s="112" t="s">
        <v>810</v>
      </c>
      <c r="B6" s="135" t="s">
        <v>812</v>
      </c>
      <c r="C6" s="135" t="s">
        <v>813</v>
      </c>
      <c r="D6" s="135" t="s">
        <v>814</v>
      </c>
      <c r="E6" s="135" t="s">
        <v>815</v>
      </c>
      <c r="F6" s="247" t="s">
        <v>816</v>
      </c>
      <c r="G6" s="248"/>
      <c r="H6" s="249"/>
      <c r="I6" s="135" t="s">
        <v>817</v>
      </c>
      <c r="J6" s="135" t="s">
        <v>818</v>
      </c>
      <c r="K6" s="135"/>
      <c r="L6" s="250" t="s">
        <v>820</v>
      </c>
      <c r="M6" s="251"/>
      <c r="N6" s="251"/>
      <c r="O6" s="136" t="s">
        <v>821</v>
      </c>
      <c r="P6" s="135" t="s">
        <v>822</v>
      </c>
      <c r="Q6" s="247" t="s">
        <v>823</v>
      </c>
      <c r="R6" s="248"/>
      <c r="S6" s="249"/>
      <c r="T6" s="135" t="s">
        <v>824</v>
      </c>
      <c r="U6" s="247" t="s">
        <v>825</v>
      </c>
      <c r="V6" s="248"/>
      <c r="W6" s="249"/>
      <c r="X6" s="135" t="s">
        <v>826</v>
      </c>
      <c r="Y6" s="135"/>
      <c r="Z6" s="135"/>
      <c r="AA6" s="135" t="s">
        <v>827</v>
      </c>
      <c r="AB6" s="135" t="s">
        <v>828</v>
      </c>
      <c r="AC6" s="250" t="s">
        <v>830</v>
      </c>
      <c r="AD6" s="251"/>
      <c r="AE6" s="252"/>
      <c r="AF6" s="109" t="s">
        <v>833</v>
      </c>
      <c r="AG6" s="96" t="s">
        <v>831</v>
      </c>
      <c r="AH6" s="243"/>
    </row>
    <row r="7" spans="1:34" s="86" customFormat="1" ht="41.25" customHeight="1" x14ac:dyDescent="0.2">
      <c r="A7" s="112"/>
      <c r="B7" s="139" t="s">
        <v>860</v>
      </c>
      <c r="C7" s="139" t="s">
        <v>860</v>
      </c>
      <c r="D7" s="139" t="s">
        <v>860</v>
      </c>
      <c r="E7" s="139" t="s">
        <v>860</v>
      </c>
      <c r="F7" s="139" t="s">
        <v>860</v>
      </c>
      <c r="G7" s="139" t="s">
        <v>856</v>
      </c>
      <c r="H7" s="139" t="s">
        <v>861</v>
      </c>
      <c r="I7" s="139" t="s">
        <v>860</v>
      </c>
      <c r="J7" s="139" t="s">
        <v>860</v>
      </c>
      <c r="K7" s="135"/>
      <c r="L7" s="139" t="s">
        <v>860</v>
      </c>
      <c r="M7" s="139" t="s">
        <v>856</v>
      </c>
      <c r="N7" s="139" t="s">
        <v>861</v>
      </c>
      <c r="O7" s="139" t="s">
        <v>860</v>
      </c>
      <c r="P7" s="139" t="s">
        <v>860</v>
      </c>
      <c r="Q7" s="139" t="s">
        <v>860</v>
      </c>
      <c r="R7" s="139" t="s">
        <v>856</v>
      </c>
      <c r="S7" s="139" t="s">
        <v>861</v>
      </c>
      <c r="T7" s="139" t="s">
        <v>860</v>
      </c>
      <c r="U7" s="139" t="s">
        <v>860</v>
      </c>
      <c r="V7" s="139" t="s">
        <v>856</v>
      </c>
      <c r="W7" s="139" t="s">
        <v>861</v>
      </c>
      <c r="X7" s="139" t="s">
        <v>860</v>
      </c>
      <c r="Y7" s="139" t="s">
        <v>856</v>
      </c>
      <c r="Z7" s="139" t="s">
        <v>861</v>
      </c>
      <c r="AA7" s="139" t="s">
        <v>860</v>
      </c>
      <c r="AB7" s="139" t="s">
        <v>860</v>
      </c>
      <c r="AC7" s="139" t="s">
        <v>860</v>
      </c>
      <c r="AD7" s="139" t="s">
        <v>856</v>
      </c>
      <c r="AE7" s="143" t="s">
        <v>861</v>
      </c>
      <c r="AF7" s="109"/>
      <c r="AG7" s="96"/>
      <c r="AH7" s="140"/>
    </row>
    <row r="8" spans="1:34" ht="66" customHeight="1" x14ac:dyDescent="0.25">
      <c r="A8" s="132" t="str">
        <f>igazgatás!C3</f>
        <v>011130   Önkormányzatok és önkormányzati hivatalok jogalkotó és általános igazgatási tevékenysége</v>
      </c>
      <c r="B8" s="97">
        <f>igazgatás!F50</f>
        <v>4000</v>
      </c>
      <c r="C8" s="97">
        <f>igazgatás!F86</f>
        <v>0</v>
      </c>
      <c r="D8" s="97">
        <f>igazgatás!F184</f>
        <v>0</v>
      </c>
      <c r="E8" s="97">
        <f>igazgatás!F214</f>
        <v>920</v>
      </c>
      <c r="F8" s="97">
        <f>igazgatás!F223</f>
        <v>614</v>
      </c>
      <c r="G8" s="97">
        <f>igazgatás!G223</f>
        <v>0</v>
      </c>
      <c r="H8" s="97">
        <f>igazgatás!H223</f>
        <v>614</v>
      </c>
      <c r="I8" s="97">
        <f>igazgatás!F247</f>
        <v>0</v>
      </c>
      <c r="J8" s="97">
        <f>igazgatás!F271</f>
        <v>0</v>
      </c>
      <c r="K8" s="97">
        <f>igazgatás!K3</f>
        <v>0</v>
      </c>
      <c r="L8" s="98">
        <f>B8+C8+D8+E8+F8+I8+J8</f>
        <v>5534</v>
      </c>
      <c r="M8" s="98">
        <f>G8</f>
        <v>0</v>
      </c>
      <c r="N8" s="98">
        <f>L8+M8</f>
        <v>5534</v>
      </c>
      <c r="O8" s="104">
        <f>igazgatás!F296</f>
        <v>1542</v>
      </c>
      <c r="P8" s="97">
        <f>igazgatás!F297</f>
        <v>444</v>
      </c>
      <c r="Q8" s="97">
        <f>igazgatás!F337</f>
        <v>1886</v>
      </c>
      <c r="R8" s="97">
        <f>igazgatás!G337</f>
        <v>1699</v>
      </c>
      <c r="S8" s="97">
        <f>igazgatás!H337</f>
        <v>3585</v>
      </c>
      <c r="T8" s="97">
        <f>igazgatás!F416</f>
        <v>0</v>
      </c>
      <c r="U8" s="97">
        <f>igazgatás!F481</f>
        <v>9400</v>
      </c>
      <c r="V8" s="97">
        <f>igazgatás!G481</f>
        <v>-2420</v>
      </c>
      <c r="W8" s="97">
        <f>igazgatás!H481</f>
        <v>6980</v>
      </c>
      <c r="X8" s="97">
        <f>igazgatás!F490</f>
        <v>3039</v>
      </c>
      <c r="Y8" s="97">
        <f>igazgatás!G490</f>
        <v>371</v>
      </c>
      <c r="Z8" s="97">
        <f>igazgatás!H490</f>
        <v>3410</v>
      </c>
      <c r="AA8" s="97">
        <f>igazgatás!F495</f>
        <v>0</v>
      </c>
      <c r="AB8" s="97">
        <f>igazgatás!F555</f>
        <v>0</v>
      </c>
      <c r="AC8" s="99">
        <f>O8+P8+Q8+U8+X8</f>
        <v>16311</v>
      </c>
      <c r="AD8" s="99">
        <f>V8+R8+Y8</f>
        <v>-350</v>
      </c>
      <c r="AE8" s="111">
        <f>AC8+AD8</f>
        <v>15961</v>
      </c>
      <c r="AF8" s="110">
        <f>9000+1392</f>
        <v>10392</v>
      </c>
      <c r="AG8" s="99">
        <f>N8-AE8+AF8+560</f>
        <v>525</v>
      </c>
      <c r="AH8" s="119">
        <f>igazgatás!F558</f>
        <v>0</v>
      </c>
    </row>
    <row r="9" spans="1:34" ht="36.75" customHeight="1" x14ac:dyDescent="0.25">
      <c r="A9" s="132" t="str">
        <f>adók!C3</f>
        <v>011220  Adó-, vám- és jövedéki igazgatás</v>
      </c>
      <c r="B9" s="97">
        <f>adók!F50</f>
        <v>0</v>
      </c>
      <c r="C9" s="97">
        <f>adók!F86</f>
        <v>0</v>
      </c>
      <c r="D9" s="97">
        <f>adók!F184</f>
        <v>3400</v>
      </c>
      <c r="E9" s="97">
        <f>adók!F214</f>
        <v>0</v>
      </c>
      <c r="F9" s="97">
        <f>adók!F223</f>
        <v>0</v>
      </c>
      <c r="G9" s="97">
        <f>adók!G223</f>
        <v>0</v>
      </c>
      <c r="H9" s="97">
        <f>adók!H223</f>
        <v>0</v>
      </c>
      <c r="I9" s="97">
        <f>adók!F247</f>
        <v>0</v>
      </c>
      <c r="J9" s="97">
        <f>adók!F271</f>
        <v>0</v>
      </c>
      <c r="K9" s="97">
        <f>adók!M50</f>
        <v>0</v>
      </c>
      <c r="L9" s="98">
        <f t="shared" ref="L9:N26" si="0">B9+C9+D9+E9+F9+I9+J9</f>
        <v>3400</v>
      </c>
      <c r="M9" s="98">
        <v>0</v>
      </c>
      <c r="N9" s="98">
        <f>SUM(D9:M9)</f>
        <v>6800</v>
      </c>
      <c r="O9" s="104">
        <f>adók!O50</f>
        <v>0</v>
      </c>
      <c r="P9" s="97">
        <f>adók!P50</f>
        <v>0</v>
      </c>
      <c r="Q9" s="97">
        <f>adók!Q50</f>
        <v>0</v>
      </c>
      <c r="R9" s="97"/>
      <c r="S9" s="97"/>
      <c r="T9" s="97">
        <f>adók!R50</f>
        <v>0</v>
      </c>
      <c r="U9" s="97">
        <f>adók!S50</f>
        <v>0</v>
      </c>
      <c r="V9" s="97"/>
      <c r="W9" s="97"/>
      <c r="X9" s="97">
        <f>adók!T50</f>
        <v>0</v>
      </c>
      <c r="Y9" s="97"/>
      <c r="Z9" s="97"/>
      <c r="AA9" s="97">
        <f>adók!U50</f>
        <v>0</v>
      </c>
      <c r="AB9" s="97">
        <f>adók!V50</f>
        <v>0</v>
      </c>
      <c r="AC9" s="97">
        <f>adók!W50</f>
        <v>0</v>
      </c>
      <c r="AD9" s="97"/>
      <c r="AE9" s="111">
        <f t="shared" ref="AE9:AE26" si="1">AC9+AD9</f>
        <v>0</v>
      </c>
      <c r="AF9" s="104"/>
      <c r="AG9" s="99">
        <f t="shared" ref="AG9:AG19" si="2">L9-AC9+AF9</f>
        <v>3400</v>
      </c>
      <c r="AH9" s="119">
        <f>adók!F558</f>
        <v>0</v>
      </c>
    </row>
    <row r="10" spans="1:34" ht="31.5" x14ac:dyDescent="0.25">
      <c r="A10" s="132" t="str">
        <f>temető!C3</f>
        <v>013320  Köztemető-fenntartás és működtetés</v>
      </c>
      <c r="B10" s="97">
        <f>temető!F50</f>
        <v>100</v>
      </c>
      <c r="C10" s="97">
        <f>temető!F86</f>
        <v>0</v>
      </c>
      <c r="D10" s="97">
        <f>temető!F184</f>
        <v>0</v>
      </c>
      <c r="E10" s="97">
        <f>temető!F214</f>
        <v>50</v>
      </c>
      <c r="F10" s="97">
        <f>temető!F223</f>
        <v>0</v>
      </c>
      <c r="G10" s="97">
        <f>temető!G223</f>
        <v>0</v>
      </c>
      <c r="H10" s="97">
        <f>temető!H223</f>
        <v>0</v>
      </c>
      <c r="I10" s="97">
        <f>temető!F247</f>
        <v>0</v>
      </c>
      <c r="J10" s="97">
        <f>temető!F271</f>
        <v>0</v>
      </c>
      <c r="K10" s="97">
        <f>temető!S3</f>
        <v>0</v>
      </c>
      <c r="L10" s="98">
        <f t="shared" si="0"/>
        <v>150</v>
      </c>
      <c r="M10" s="98">
        <v>0</v>
      </c>
      <c r="N10" s="98">
        <f t="shared" ref="M10:N25" si="3">SUM(D10:M10)</f>
        <v>200</v>
      </c>
      <c r="O10" s="104">
        <f>temető!F296</f>
        <v>0</v>
      </c>
      <c r="P10" s="97">
        <f>temető!F297</f>
        <v>0</v>
      </c>
      <c r="Q10" s="97">
        <f>temető!F337</f>
        <v>150</v>
      </c>
      <c r="R10" s="97"/>
      <c r="S10" s="97"/>
      <c r="T10" s="97">
        <f>temető!F416</f>
        <v>0</v>
      </c>
      <c r="U10" s="97">
        <f>temető!F481</f>
        <v>0</v>
      </c>
      <c r="V10" s="97"/>
      <c r="W10" s="97"/>
      <c r="X10" s="97">
        <f>temető!F490</f>
        <v>0</v>
      </c>
      <c r="Y10" s="97"/>
      <c r="Z10" s="97"/>
      <c r="AA10" s="97">
        <f>temető!F495</f>
        <v>0</v>
      </c>
      <c r="AB10" s="97">
        <f>temető!F555</f>
        <v>0</v>
      </c>
      <c r="AC10" s="99">
        <f t="shared" ref="AC10:AC27" si="4">SUM(O10:AB10)</f>
        <v>150</v>
      </c>
      <c r="AD10" s="99"/>
      <c r="AE10" s="111">
        <f t="shared" si="1"/>
        <v>150</v>
      </c>
      <c r="AF10" s="110"/>
      <c r="AG10" s="99">
        <f t="shared" si="2"/>
        <v>0</v>
      </c>
      <c r="AH10" s="119">
        <f>temető!F558</f>
        <v>0</v>
      </c>
    </row>
    <row r="11" spans="1:34" ht="31.5" x14ac:dyDescent="0.25">
      <c r="A11" s="132" t="str">
        <f>rendezvények!C3</f>
        <v>0116080  Kiemelt állami és önkormányzati rendezvények</v>
      </c>
      <c r="B11" s="97">
        <f>rendezvények!F50</f>
        <v>0</v>
      </c>
      <c r="C11" s="97">
        <f>rendezvények!F86</f>
        <v>0</v>
      </c>
      <c r="D11" s="97">
        <f>rendezvények!F184</f>
        <v>0</v>
      </c>
      <c r="E11" s="97">
        <f>rendezvények!F214</f>
        <v>0</v>
      </c>
      <c r="F11" s="97">
        <f>rendezvények!F223</f>
        <v>0</v>
      </c>
      <c r="G11" s="97">
        <f>rendezvények!G223</f>
        <v>0</v>
      </c>
      <c r="H11" s="97">
        <f>rendezvények!H223</f>
        <v>0</v>
      </c>
      <c r="I11" s="97">
        <f>rendezvények!F247</f>
        <v>0</v>
      </c>
      <c r="J11" s="97">
        <f>rendezvények!F271</f>
        <v>0</v>
      </c>
      <c r="K11" s="97">
        <f>rendezvények!S3</f>
        <v>0</v>
      </c>
      <c r="L11" s="98">
        <f t="shared" si="0"/>
        <v>0</v>
      </c>
      <c r="M11" s="98">
        <v>0</v>
      </c>
      <c r="N11" s="98">
        <f t="shared" si="3"/>
        <v>0</v>
      </c>
      <c r="O11" s="104">
        <f>rendezvények!F296</f>
        <v>0</v>
      </c>
      <c r="P11" s="97">
        <f>rendezvények!F297</f>
        <v>0</v>
      </c>
      <c r="Q11" s="97">
        <f>rendezvények!F337</f>
        <v>25</v>
      </c>
      <c r="R11" s="97"/>
      <c r="S11" s="97"/>
      <c r="T11" s="97">
        <f>rendezvények!F416</f>
        <v>0</v>
      </c>
      <c r="U11" s="97">
        <f>rendezvények!F481</f>
        <v>0</v>
      </c>
      <c r="V11" s="97"/>
      <c r="W11" s="97"/>
      <c r="X11" s="97">
        <f>rendezvények!F490</f>
        <v>0</v>
      </c>
      <c r="Y11" s="97"/>
      <c r="Z11" s="97"/>
      <c r="AA11" s="97">
        <f>rendezvények!F495</f>
        <v>0</v>
      </c>
      <c r="AB11" s="97">
        <f>rendezvények!F555</f>
        <v>0</v>
      </c>
      <c r="AC11" s="99">
        <f t="shared" si="4"/>
        <v>25</v>
      </c>
      <c r="AD11" s="99"/>
      <c r="AE11" s="111">
        <f t="shared" si="1"/>
        <v>25</v>
      </c>
      <c r="AF11" s="110"/>
      <c r="AG11" s="99">
        <f t="shared" si="2"/>
        <v>-25</v>
      </c>
      <c r="AH11" s="119">
        <f>rendezvények!F558</f>
        <v>0</v>
      </c>
    </row>
    <row r="12" spans="1:34" ht="31.5" x14ac:dyDescent="0.25">
      <c r="A12" s="132" t="str">
        <f>'téli közf.'!C3</f>
        <v>041232  Téli közfoglalkoztatás</v>
      </c>
      <c r="B12" s="97">
        <f>'téli közf.'!F50</f>
        <v>2556</v>
      </c>
      <c r="C12" s="97">
        <f>'téli közf.'!F86</f>
        <v>0</v>
      </c>
      <c r="D12" s="97">
        <f>'téli közf.'!F184</f>
        <v>0</v>
      </c>
      <c r="E12" s="97">
        <f>'téli közf.'!F214</f>
        <v>0</v>
      </c>
      <c r="F12" s="97">
        <f>'téli közf.'!F223</f>
        <v>0</v>
      </c>
      <c r="G12" s="97">
        <f>'téli közf.'!G223</f>
        <v>0</v>
      </c>
      <c r="H12" s="97">
        <f>'téli közf.'!H223</f>
        <v>0</v>
      </c>
      <c r="I12" s="97">
        <f>'téli közf.'!F247</f>
        <v>0</v>
      </c>
      <c r="J12" s="97">
        <f>'téli közf.'!F271</f>
        <v>0</v>
      </c>
      <c r="K12" s="97">
        <f>'téli közf.'!S3</f>
        <v>0</v>
      </c>
      <c r="L12" s="98">
        <f t="shared" si="0"/>
        <v>2556</v>
      </c>
      <c r="M12" s="98">
        <v>0</v>
      </c>
      <c r="N12" s="98">
        <f t="shared" si="3"/>
        <v>2556</v>
      </c>
      <c r="O12" s="104">
        <f>'téli közf.'!F296</f>
        <v>2081</v>
      </c>
      <c r="P12" s="97">
        <f>'téli közf.'!F297</f>
        <v>281</v>
      </c>
      <c r="Q12" s="97">
        <f>'téli közf.'!F337</f>
        <v>121</v>
      </c>
      <c r="R12" s="97"/>
      <c r="S12" s="97"/>
      <c r="T12" s="97">
        <f>'téli közf.'!F416</f>
        <v>0</v>
      </c>
      <c r="U12" s="97">
        <f>'téli közf.'!F481</f>
        <v>0</v>
      </c>
      <c r="V12" s="97"/>
      <c r="W12" s="97"/>
      <c r="X12" s="97">
        <f>'téli közf.'!F490</f>
        <v>0</v>
      </c>
      <c r="Y12" s="97"/>
      <c r="Z12" s="97"/>
      <c r="AA12" s="97">
        <f>'téli közf.'!F495</f>
        <v>0</v>
      </c>
      <c r="AB12" s="97">
        <f>'téli közf.'!F555</f>
        <v>0</v>
      </c>
      <c r="AC12" s="99">
        <f t="shared" si="4"/>
        <v>2483</v>
      </c>
      <c r="AD12" s="99"/>
      <c r="AE12" s="111">
        <f t="shared" si="1"/>
        <v>2483</v>
      </c>
      <c r="AF12" s="110"/>
      <c r="AG12" s="99">
        <f t="shared" si="2"/>
        <v>73</v>
      </c>
      <c r="AH12" s="119">
        <f>'téli közf.'!F558</f>
        <v>2</v>
      </c>
    </row>
    <row r="13" spans="1:34" ht="31.5" x14ac:dyDescent="0.25">
      <c r="A13" s="132" t="str">
        <f>hosszúi.közf.!C3</f>
        <v>041233  Hosszabb időtartamú közfoglalkoztatás</v>
      </c>
      <c r="B13" s="97">
        <f>hosszúi.közf.!F50</f>
        <v>1073</v>
      </c>
      <c r="C13" s="97">
        <f>hosszúi.közf.!F86</f>
        <v>0</v>
      </c>
      <c r="D13" s="97">
        <f>hosszúi.közf.!F184</f>
        <v>0</v>
      </c>
      <c r="E13" s="97">
        <f>hosszúi.közf.!F214</f>
        <v>0</v>
      </c>
      <c r="F13" s="97">
        <f>hosszúi.közf.!F223</f>
        <v>0</v>
      </c>
      <c r="G13" s="97">
        <f>hosszúi.közf.!G223</f>
        <v>0</v>
      </c>
      <c r="H13" s="97">
        <f>hosszúi.közf.!H223</f>
        <v>0</v>
      </c>
      <c r="I13" s="97">
        <f>hosszúi.közf.!F247</f>
        <v>0</v>
      </c>
      <c r="J13" s="97">
        <f>hosszúi.közf.!F271</f>
        <v>0</v>
      </c>
      <c r="K13" s="97">
        <f>hosszúi.közf.!K3</f>
        <v>0</v>
      </c>
      <c r="L13" s="98">
        <f t="shared" si="0"/>
        <v>1073</v>
      </c>
      <c r="M13" s="98">
        <v>0</v>
      </c>
      <c r="N13" s="98">
        <f t="shared" si="3"/>
        <v>1073</v>
      </c>
      <c r="O13" s="104">
        <f>hosszúi.közf.!F296</f>
        <v>1350</v>
      </c>
      <c r="P13" s="97">
        <f>hosszúi.közf.!F297</f>
        <v>183</v>
      </c>
      <c r="Q13" s="97">
        <f>hosszúi.közf.!F337</f>
        <v>75</v>
      </c>
      <c r="R13" s="97"/>
      <c r="S13" s="97"/>
      <c r="T13" s="97">
        <f>hosszúi.közf.!F416</f>
        <v>0</v>
      </c>
      <c r="U13" s="97">
        <f>hosszúi.közf.!F481</f>
        <v>0</v>
      </c>
      <c r="V13" s="97"/>
      <c r="W13" s="97"/>
      <c r="X13" s="97">
        <f>hosszúi.közf.!F490</f>
        <v>0</v>
      </c>
      <c r="Y13" s="97"/>
      <c r="Z13" s="97"/>
      <c r="AA13" s="97">
        <f>hosszúi.közf.!F495</f>
        <v>0</v>
      </c>
      <c r="AB13" s="97">
        <f>hosszúi.közf.!F555</f>
        <v>0</v>
      </c>
      <c r="AC13" s="99">
        <f t="shared" si="4"/>
        <v>1608</v>
      </c>
      <c r="AD13" s="99"/>
      <c r="AE13" s="111">
        <f t="shared" si="1"/>
        <v>1608</v>
      </c>
      <c r="AF13" s="110"/>
      <c r="AG13" s="99">
        <f t="shared" si="2"/>
        <v>-535</v>
      </c>
      <c r="AH13" s="119">
        <f>hosszúi.közf.!F558</f>
        <v>2</v>
      </c>
    </row>
    <row r="14" spans="1:34" ht="47.25" x14ac:dyDescent="0.25">
      <c r="A14" s="132" t="str">
        <f>'út üzemelt.'!C3</f>
        <v>045160  Közutak, hidak , alagutak üzemeltetése, fenntartása</v>
      </c>
      <c r="B14" s="97">
        <f>'út üzemelt.'!F50</f>
        <v>289</v>
      </c>
      <c r="C14" s="97">
        <f>'út üzemelt.'!F86</f>
        <v>0</v>
      </c>
      <c r="D14" s="97">
        <f>'út üzemelt.'!F184</f>
        <v>0</v>
      </c>
      <c r="E14" s="97">
        <f>'út üzemelt.'!F214</f>
        <v>0</v>
      </c>
      <c r="F14" s="97">
        <f>'út üzemelt.'!F223</f>
        <v>0</v>
      </c>
      <c r="G14" s="97">
        <f>'út üzemelt.'!G223</f>
        <v>0</v>
      </c>
      <c r="H14" s="97">
        <f>'út üzemelt.'!H223</f>
        <v>0</v>
      </c>
      <c r="I14" s="97">
        <f>'út üzemelt.'!F247</f>
        <v>0</v>
      </c>
      <c r="J14" s="97">
        <f>'út üzemelt.'!F271</f>
        <v>0</v>
      </c>
      <c r="K14" s="97">
        <f>'út üzemelt.'!S3</f>
        <v>0</v>
      </c>
      <c r="L14" s="98">
        <f t="shared" si="0"/>
        <v>289</v>
      </c>
      <c r="M14" s="98">
        <v>0</v>
      </c>
      <c r="N14" s="98">
        <f t="shared" si="3"/>
        <v>289</v>
      </c>
      <c r="O14" s="104">
        <f>'út üzemelt.'!F296</f>
        <v>0</v>
      </c>
      <c r="P14" s="97">
        <f>'út üzemelt.'!F297</f>
        <v>0</v>
      </c>
      <c r="Q14" s="97">
        <f>'út üzemelt.'!F337</f>
        <v>1118</v>
      </c>
      <c r="R14" s="97"/>
      <c r="S14" s="97"/>
      <c r="T14" s="97">
        <f>'út üzemelt.'!F416</f>
        <v>0</v>
      </c>
      <c r="U14" s="97">
        <f>'út üzemelt.'!F481</f>
        <v>0</v>
      </c>
      <c r="V14" s="97"/>
      <c r="W14" s="97"/>
      <c r="X14" s="97">
        <f>'út üzemelt.'!F490</f>
        <v>0</v>
      </c>
      <c r="Y14" s="97"/>
      <c r="Z14" s="97"/>
      <c r="AA14" s="97">
        <f>'út üzemelt.'!F495</f>
        <v>0</v>
      </c>
      <c r="AB14" s="97">
        <f>'út üzemelt.'!F555</f>
        <v>0</v>
      </c>
      <c r="AC14" s="99">
        <f t="shared" si="4"/>
        <v>1118</v>
      </c>
      <c r="AD14" s="99"/>
      <c r="AE14" s="111">
        <f t="shared" si="1"/>
        <v>1118</v>
      </c>
      <c r="AF14" s="110"/>
      <c r="AG14" s="99">
        <f t="shared" si="2"/>
        <v>-829</v>
      </c>
      <c r="AH14" s="119">
        <f>'út üzemelt.'!F558</f>
        <v>0</v>
      </c>
    </row>
    <row r="15" spans="1:34" x14ac:dyDescent="0.25">
      <c r="A15" s="132" t="str">
        <f>közvilágítás!C3</f>
        <v>064010  Közvilágítás</v>
      </c>
      <c r="B15" s="97">
        <f>közvilágítás!F50</f>
        <v>2549</v>
      </c>
      <c r="C15" s="97">
        <f>közvilágítás!F86</f>
        <v>0</v>
      </c>
      <c r="D15" s="97">
        <f>közvilágítás!F184</f>
        <v>0</v>
      </c>
      <c r="E15" s="97">
        <f>közvilágítás!F214</f>
        <v>0</v>
      </c>
      <c r="F15" s="97">
        <f>közvilágítás!F223</f>
        <v>0</v>
      </c>
      <c r="G15" s="97">
        <f>közvilágítás!G223</f>
        <v>0</v>
      </c>
      <c r="H15" s="97">
        <f>közvilágítás!H223</f>
        <v>0</v>
      </c>
      <c r="I15" s="97">
        <f>közvilágítás!F247</f>
        <v>0</v>
      </c>
      <c r="J15" s="97">
        <f>közvilágítás!F271</f>
        <v>0</v>
      </c>
      <c r="K15" s="97">
        <f>közvilágítás!K3</f>
        <v>0</v>
      </c>
      <c r="L15" s="98">
        <f t="shared" si="0"/>
        <v>2549</v>
      </c>
      <c r="M15" s="98">
        <v>0</v>
      </c>
      <c r="N15" s="98">
        <f t="shared" si="3"/>
        <v>2549</v>
      </c>
      <c r="O15" s="104">
        <f>közvilágítás!F296</f>
        <v>0</v>
      </c>
      <c r="P15" s="97">
        <f>közvilágítás!F297</f>
        <v>0</v>
      </c>
      <c r="Q15" s="97">
        <f>közvilágítás!F337</f>
        <v>1384</v>
      </c>
      <c r="R15" s="97"/>
      <c r="S15" s="97"/>
      <c r="T15" s="97">
        <f>közvilágítás!F416</f>
        <v>0</v>
      </c>
      <c r="U15" s="97">
        <f>közvilágítás!F481</f>
        <v>0</v>
      </c>
      <c r="V15" s="97"/>
      <c r="W15" s="97"/>
      <c r="X15" s="97">
        <f>közvilágítás!F490</f>
        <v>0</v>
      </c>
      <c r="Y15" s="97"/>
      <c r="Z15" s="97"/>
      <c r="AA15" s="97">
        <f>közvilágítás!F495</f>
        <v>0</v>
      </c>
      <c r="AB15" s="97">
        <f>közvilágítás!F555</f>
        <v>0</v>
      </c>
      <c r="AC15" s="99">
        <f t="shared" si="4"/>
        <v>1384</v>
      </c>
      <c r="AD15" s="99"/>
      <c r="AE15" s="111">
        <f t="shared" si="1"/>
        <v>1384</v>
      </c>
      <c r="AF15" s="110"/>
      <c r="AG15" s="99">
        <f t="shared" si="2"/>
        <v>1165</v>
      </c>
      <c r="AH15" s="119">
        <f>közvilágítás!F558</f>
        <v>0</v>
      </c>
    </row>
    <row r="16" spans="1:34" x14ac:dyDescent="0.25">
      <c r="A16" s="132" t="str">
        <f>zöldterület!C3</f>
        <v>066010  Zöldterület-kezelés</v>
      </c>
      <c r="B16" s="97">
        <f>zöldterület!F50</f>
        <v>1041</v>
      </c>
      <c r="C16" s="97">
        <f>zöldterület!F86</f>
        <v>0</v>
      </c>
      <c r="D16" s="97">
        <f>zöldterület!F184</f>
        <v>0</v>
      </c>
      <c r="E16" s="97">
        <f>zöldterület!F214</f>
        <v>0</v>
      </c>
      <c r="F16" s="97">
        <f>zöldterület!F223</f>
        <v>0</v>
      </c>
      <c r="G16" s="97">
        <f>zöldterület!G223</f>
        <v>0</v>
      </c>
      <c r="H16" s="97">
        <f>zöldterület!H223</f>
        <v>0</v>
      </c>
      <c r="I16" s="97">
        <f>zöldterület!F247</f>
        <v>0</v>
      </c>
      <c r="J16" s="97">
        <f>zöldterület!F271</f>
        <v>0</v>
      </c>
      <c r="K16" s="97">
        <f>zöldterület!K3</f>
        <v>0</v>
      </c>
      <c r="L16" s="98">
        <f t="shared" si="0"/>
        <v>1041</v>
      </c>
      <c r="M16" s="98">
        <v>0</v>
      </c>
      <c r="N16" s="98">
        <f t="shared" si="3"/>
        <v>1041</v>
      </c>
      <c r="O16" s="104">
        <f>zöldterület!F296</f>
        <v>0</v>
      </c>
      <c r="P16" s="97">
        <f>zöldterület!F297</f>
        <v>0</v>
      </c>
      <c r="Q16" s="97">
        <f>zöldterület!F337</f>
        <v>1214</v>
      </c>
      <c r="R16" s="97"/>
      <c r="S16" s="97"/>
      <c r="T16" s="97">
        <f>zöldterület!F412</f>
        <v>0</v>
      </c>
      <c r="U16" s="97">
        <f>zöldterület!F477</f>
        <v>0</v>
      </c>
      <c r="V16" s="97"/>
      <c r="W16" s="97"/>
      <c r="X16" s="97">
        <f>zöldterület!F486</f>
        <v>0</v>
      </c>
      <c r="Y16" s="97"/>
      <c r="Z16" s="97"/>
      <c r="AA16" s="97">
        <f>zöldterület!F491</f>
        <v>0</v>
      </c>
      <c r="AB16" s="97">
        <f>zöldterület!F551</f>
        <v>0</v>
      </c>
      <c r="AC16" s="99">
        <f t="shared" si="4"/>
        <v>1214</v>
      </c>
      <c r="AD16" s="99"/>
      <c r="AE16" s="111">
        <f t="shared" si="1"/>
        <v>1214</v>
      </c>
      <c r="AF16" s="110"/>
      <c r="AG16" s="99">
        <f t="shared" si="2"/>
        <v>-173</v>
      </c>
      <c r="AH16" s="119">
        <f>zöldterület!F558</f>
        <v>0</v>
      </c>
    </row>
    <row r="17" spans="1:34" ht="47.25" x14ac:dyDescent="0.25">
      <c r="A17" s="132" t="str">
        <f>'város-község'!C3</f>
        <v>066020 Város-, községgazdálkodási egyéb szolgáltatások</v>
      </c>
      <c r="B17" s="97">
        <f>'város-község'!F50</f>
        <v>23</v>
      </c>
      <c r="C17" s="97">
        <f>'város-község'!F86</f>
        <v>0</v>
      </c>
      <c r="D17" s="97">
        <f>'város-község'!F184</f>
        <v>0</v>
      </c>
      <c r="E17" s="97">
        <f>'város-község'!F214</f>
        <v>0</v>
      </c>
      <c r="F17" s="97">
        <f>'város-község'!F223</f>
        <v>0</v>
      </c>
      <c r="G17" s="97">
        <f>'város-község'!G223</f>
        <v>0</v>
      </c>
      <c r="H17" s="97">
        <f>'város-község'!H223</f>
        <v>0</v>
      </c>
      <c r="I17" s="97">
        <f>'város-község'!F247</f>
        <v>0</v>
      </c>
      <c r="J17" s="97">
        <f>'város-község'!F271</f>
        <v>0</v>
      </c>
      <c r="K17" s="97">
        <f>'város-község'!K3</f>
        <v>0</v>
      </c>
      <c r="L17" s="98">
        <f t="shared" si="0"/>
        <v>23</v>
      </c>
      <c r="M17" s="98">
        <v>0</v>
      </c>
      <c r="N17" s="98">
        <f t="shared" si="3"/>
        <v>23</v>
      </c>
      <c r="O17" s="104">
        <f>'város-község'!F296</f>
        <v>0</v>
      </c>
      <c r="P17" s="97">
        <f>'város-község'!F297</f>
        <v>0</v>
      </c>
      <c r="Q17" s="97">
        <f>'város-község'!F337</f>
        <v>0</v>
      </c>
      <c r="R17" s="97"/>
      <c r="S17" s="97"/>
      <c r="T17" s="97">
        <f>'város-község'!F416</f>
        <v>0</v>
      </c>
      <c r="U17" s="97">
        <f>'város-község'!F481</f>
        <v>0</v>
      </c>
      <c r="V17" s="97"/>
      <c r="W17" s="97"/>
      <c r="X17" s="97">
        <f>'város-község'!F490</f>
        <v>0</v>
      </c>
      <c r="Y17" s="97"/>
      <c r="Z17" s="97"/>
      <c r="AA17" s="97">
        <f>'város-község'!F495</f>
        <v>0</v>
      </c>
      <c r="AB17" s="97">
        <f>'város-község'!F555</f>
        <v>0</v>
      </c>
      <c r="AC17" s="99">
        <f t="shared" si="4"/>
        <v>0</v>
      </c>
      <c r="AD17" s="99"/>
      <c r="AE17" s="111">
        <f t="shared" si="1"/>
        <v>0</v>
      </c>
      <c r="AF17" s="110"/>
      <c r="AG17" s="99">
        <f t="shared" si="2"/>
        <v>23</v>
      </c>
      <c r="AH17" s="119">
        <f>'város-község'!F558</f>
        <v>0</v>
      </c>
    </row>
    <row r="18" spans="1:34" ht="31.5" x14ac:dyDescent="0.25">
      <c r="A18" s="132" t="str">
        <f>könyvtár!C3</f>
        <v>082044  Könyvtári szolgáltatások</v>
      </c>
      <c r="B18" s="97">
        <f>könyvtár!F50</f>
        <v>0</v>
      </c>
      <c r="C18" s="97">
        <f>könyvtár!F86</f>
        <v>0</v>
      </c>
      <c r="D18" s="97">
        <f>könyvtár!F184</f>
        <v>0</v>
      </c>
      <c r="E18" s="97">
        <f>könyvtár!F214</f>
        <v>0</v>
      </c>
      <c r="F18" s="97">
        <f>könyvtár!F223</f>
        <v>0</v>
      </c>
      <c r="G18" s="97">
        <f>könyvtár!G223</f>
        <v>0</v>
      </c>
      <c r="H18" s="97">
        <f>könyvtár!H223</f>
        <v>0</v>
      </c>
      <c r="I18" s="97">
        <f>könyvtár!F247</f>
        <v>0</v>
      </c>
      <c r="J18" s="97">
        <f>könyvtár!F271</f>
        <v>0</v>
      </c>
      <c r="K18" s="97">
        <f>könyvtár!S3</f>
        <v>0</v>
      </c>
      <c r="L18" s="98">
        <f t="shared" si="0"/>
        <v>0</v>
      </c>
      <c r="M18" s="98">
        <v>0</v>
      </c>
      <c r="N18" s="98">
        <f t="shared" si="3"/>
        <v>0</v>
      </c>
      <c r="O18" s="104">
        <f>könyvtár!F296</f>
        <v>360</v>
      </c>
      <c r="P18" s="97">
        <f>könyvtár!F297</f>
        <v>97</v>
      </c>
      <c r="Q18" s="97">
        <f>könyvtár!F337</f>
        <v>0</v>
      </c>
      <c r="R18" s="97"/>
      <c r="S18" s="97"/>
      <c r="T18" s="97">
        <f>könyvtár!F416</f>
        <v>0</v>
      </c>
      <c r="U18" s="97">
        <f>könyvtár!F481</f>
        <v>0</v>
      </c>
      <c r="V18" s="97"/>
      <c r="W18" s="97"/>
      <c r="X18" s="97">
        <f>könyvtár!F490</f>
        <v>0</v>
      </c>
      <c r="Y18" s="97"/>
      <c r="Z18" s="97"/>
      <c r="AA18" s="97">
        <f>könyvtár!F495</f>
        <v>0</v>
      </c>
      <c r="AB18" s="97">
        <f>könyvtár!F555</f>
        <v>0</v>
      </c>
      <c r="AC18" s="99">
        <f t="shared" si="4"/>
        <v>457</v>
      </c>
      <c r="AD18" s="99"/>
      <c r="AE18" s="111">
        <f t="shared" si="1"/>
        <v>457</v>
      </c>
      <c r="AF18" s="110"/>
      <c r="AG18" s="99">
        <f t="shared" si="2"/>
        <v>-457</v>
      </c>
      <c r="AH18" s="119">
        <f>könyvtár!F558</f>
        <v>0.25</v>
      </c>
    </row>
    <row r="19" spans="1:34" x14ac:dyDescent="0.25">
      <c r="A19" s="132" t="str">
        <f>civilszerv!C3</f>
        <v xml:space="preserve">084031 Civil szervezetek </v>
      </c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8">
        <f t="shared" si="0"/>
        <v>0</v>
      </c>
      <c r="M19" s="98">
        <v>0</v>
      </c>
      <c r="N19" s="98"/>
      <c r="O19" s="104"/>
      <c r="P19" s="97"/>
      <c r="Q19" s="97"/>
      <c r="R19" s="97"/>
      <c r="S19" s="97"/>
      <c r="T19" s="97"/>
      <c r="U19" s="97">
        <f>civilszerv!F481</f>
        <v>200</v>
      </c>
      <c r="V19" s="97"/>
      <c r="W19" s="97"/>
      <c r="X19" s="97"/>
      <c r="Y19" s="97"/>
      <c r="Z19" s="97"/>
      <c r="AA19" s="97"/>
      <c r="AB19" s="97"/>
      <c r="AC19" s="99">
        <f t="shared" si="4"/>
        <v>200</v>
      </c>
      <c r="AD19" s="99"/>
      <c r="AE19" s="111">
        <f t="shared" si="1"/>
        <v>200</v>
      </c>
      <c r="AF19" s="110"/>
      <c r="AG19" s="99">
        <f t="shared" si="2"/>
        <v>-200</v>
      </c>
      <c r="AH19" s="119"/>
    </row>
    <row r="20" spans="1:34" ht="66" customHeight="1" x14ac:dyDescent="0.25">
      <c r="A20" s="132" t="str">
        <f>közművelődés!C3</f>
        <v>082092  Közművelődés - hagyományos közösségi kulturális értékek gondozása / művelődési ház</v>
      </c>
      <c r="B20" s="97">
        <f>közművelődés!F50</f>
        <v>560</v>
      </c>
      <c r="C20" s="97">
        <f>közművelődés!F86</f>
        <v>0</v>
      </c>
      <c r="D20" s="97">
        <f>közművelődés!F184</f>
        <v>0</v>
      </c>
      <c r="E20" s="97">
        <f>közművelődés!F214</f>
        <v>50</v>
      </c>
      <c r="F20" s="97">
        <f>közművelődés!F223</f>
        <v>0</v>
      </c>
      <c r="G20" s="97">
        <f>közművelődés!G223</f>
        <v>0</v>
      </c>
      <c r="H20" s="97">
        <f>közművelődés!H223</f>
        <v>0</v>
      </c>
      <c r="I20" s="97">
        <f>közművelődés!F247</f>
        <v>0</v>
      </c>
      <c r="J20" s="97">
        <f>közművelődés!F271</f>
        <v>0</v>
      </c>
      <c r="K20" s="97">
        <f>közművelődés!K3</f>
        <v>0</v>
      </c>
      <c r="L20" s="98">
        <f t="shared" si="0"/>
        <v>610</v>
      </c>
      <c r="M20" s="98">
        <v>0</v>
      </c>
      <c r="N20" s="98">
        <f t="shared" si="3"/>
        <v>660</v>
      </c>
      <c r="O20" s="104">
        <f>közművelődés!F296</f>
        <v>1250</v>
      </c>
      <c r="P20" s="97">
        <f>közművelődés!F297</f>
        <v>313</v>
      </c>
      <c r="Q20" s="97">
        <f>közművelődés!F337</f>
        <v>2289</v>
      </c>
      <c r="R20" s="97"/>
      <c r="S20" s="97"/>
      <c r="T20" s="97">
        <f>közművelődés!F416</f>
        <v>0</v>
      </c>
      <c r="U20" s="97">
        <f>közművelődés!F481</f>
        <v>0</v>
      </c>
      <c r="V20" s="97"/>
      <c r="W20" s="97"/>
      <c r="X20" s="97">
        <f>közművelődés!F490</f>
        <v>0</v>
      </c>
      <c r="Y20" s="97"/>
      <c r="Z20" s="97"/>
      <c r="AA20" s="97">
        <f>közművelődés!F495</f>
        <v>0</v>
      </c>
      <c r="AB20" s="97">
        <f>közművelődés!F555</f>
        <v>0</v>
      </c>
      <c r="AC20" s="99">
        <f t="shared" si="4"/>
        <v>3852</v>
      </c>
      <c r="AD20" s="99"/>
      <c r="AE20" s="111">
        <f t="shared" si="1"/>
        <v>3852</v>
      </c>
      <c r="AF20" s="110"/>
      <c r="AG20" s="99">
        <f>L20-AC20+AF20-560</f>
        <v>-3802</v>
      </c>
      <c r="AH20" s="119">
        <f>közművelődés!F558</f>
        <v>0.75</v>
      </c>
    </row>
    <row r="21" spans="1:34" ht="31.5" x14ac:dyDescent="0.25">
      <c r="A21" s="132" t="str">
        <f>gyermekjólét!C3</f>
        <v>104042  Gyermekjóléti szolgáltatások</v>
      </c>
      <c r="B21" s="97">
        <f>gyermekjólét!F50</f>
        <v>194</v>
      </c>
      <c r="C21" s="97">
        <f>gyermekjólét!F86</f>
        <v>0</v>
      </c>
      <c r="D21" s="97">
        <f>gyermekjólét!F184</f>
        <v>0</v>
      </c>
      <c r="E21" s="97">
        <f>gyermekjólét!F214</f>
        <v>0</v>
      </c>
      <c r="F21" s="97">
        <f>gyermekjólét!F223</f>
        <v>0</v>
      </c>
      <c r="G21" s="97">
        <f>gyermekjólét!G223</f>
        <v>0</v>
      </c>
      <c r="H21" s="97">
        <f>gyermekjólét!H223</f>
        <v>0</v>
      </c>
      <c r="I21" s="97">
        <f>gyermekjólét!F247</f>
        <v>0</v>
      </c>
      <c r="J21" s="97">
        <f>gyermekjólét!F271</f>
        <v>0</v>
      </c>
      <c r="K21" s="97">
        <f>gyermekjólét!K3</f>
        <v>0</v>
      </c>
      <c r="L21" s="98">
        <f t="shared" si="0"/>
        <v>194</v>
      </c>
      <c r="M21" s="98">
        <v>0</v>
      </c>
      <c r="N21" s="98">
        <f t="shared" si="3"/>
        <v>194</v>
      </c>
      <c r="O21" s="104">
        <f>gyermekjólét!F296</f>
        <v>0</v>
      </c>
      <c r="P21" s="97">
        <f>gyermekjólét!F297</f>
        <v>0</v>
      </c>
      <c r="Q21" s="97">
        <f>gyermekjólét!F337</f>
        <v>194</v>
      </c>
      <c r="R21" s="97"/>
      <c r="S21" s="97"/>
      <c r="T21" s="97">
        <f>gyermekjólét!F416</f>
        <v>0</v>
      </c>
      <c r="U21" s="97">
        <f>gyermekjólét!F481</f>
        <v>0</v>
      </c>
      <c r="V21" s="97"/>
      <c r="W21" s="97"/>
      <c r="X21" s="97">
        <f>gyermekjólét!F490</f>
        <v>0</v>
      </c>
      <c r="Y21" s="97"/>
      <c r="Z21" s="97"/>
      <c r="AA21" s="97">
        <f>gyermekjólét!F495</f>
        <v>0</v>
      </c>
      <c r="AB21" s="97">
        <f>gyermekjólét!F555</f>
        <v>0</v>
      </c>
      <c r="AC21" s="99">
        <f t="shared" si="4"/>
        <v>194</v>
      </c>
      <c r="AD21" s="99"/>
      <c r="AE21" s="111">
        <f t="shared" si="1"/>
        <v>194</v>
      </c>
      <c r="AF21" s="110"/>
      <c r="AG21" s="99">
        <f>L21-AC21+AF21</f>
        <v>0</v>
      </c>
      <c r="AH21" s="119">
        <f>gyermekjólét!F558</f>
        <v>0</v>
      </c>
    </row>
    <row r="22" spans="1:34" x14ac:dyDescent="0.25">
      <c r="A22" s="132" t="str">
        <f>családtámogatás!C3</f>
        <v>104052  Családtámogatások</v>
      </c>
      <c r="B22" s="97">
        <f>családtámogatás!F50</f>
        <v>2525</v>
      </c>
      <c r="C22" s="97">
        <f>családtámogatás!F86</f>
        <v>0</v>
      </c>
      <c r="D22" s="97">
        <f>családtámogatás!F184</f>
        <v>0</v>
      </c>
      <c r="E22" s="97">
        <f>családtámogatás!F214</f>
        <v>0</v>
      </c>
      <c r="F22" s="97">
        <f>családtámogatás!F223</f>
        <v>0</v>
      </c>
      <c r="G22" s="97">
        <f>családtámogatás!G223</f>
        <v>0</v>
      </c>
      <c r="H22" s="97">
        <f>családtámogatás!H223</f>
        <v>0</v>
      </c>
      <c r="I22" s="97">
        <f>családtámogatás!F247</f>
        <v>0</v>
      </c>
      <c r="J22" s="97">
        <f>családtámogatás!F271</f>
        <v>0</v>
      </c>
      <c r="K22" s="97">
        <f>családtámogatás!S3</f>
        <v>0</v>
      </c>
      <c r="L22" s="98">
        <f t="shared" si="0"/>
        <v>2525</v>
      </c>
      <c r="M22" s="98">
        <v>0</v>
      </c>
      <c r="N22" s="98">
        <f t="shared" si="3"/>
        <v>2525</v>
      </c>
      <c r="O22" s="104">
        <f>családtámogatás!F296</f>
        <v>0</v>
      </c>
      <c r="P22" s="97">
        <f>családtámogatás!F297</f>
        <v>0</v>
      </c>
      <c r="Q22" s="97">
        <f>családtámogatás!F337</f>
        <v>0</v>
      </c>
      <c r="R22" s="97"/>
      <c r="S22" s="97"/>
      <c r="T22" s="97">
        <f>családtámogatás!F416</f>
        <v>1340</v>
      </c>
      <c r="U22" s="97">
        <f>családtámogatás!F481</f>
        <v>0</v>
      </c>
      <c r="V22" s="97"/>
      <c r="W22" s="97"/>
      <c r="X22" s="97">
        <f>családtámogatás!F490</f>
        <v>0</v>
      </c>
      <c r="Y22" s="97"/>
      <c r="Z22" s="97"/>
      <c r="AA22" s="97">
        <f>családtámogatás!F495</f>
        <v>0</v>
      </c>
      <c r="AB22" s="97">
        <f>családtámogatás!F555</f>
        <v>0</v>
      </c>
      <c r="AC22" s="99">
        <f t="shared" si="4"/>
        <v>1340</v>
      </c>
      <c r="AD22" s="99"/>
      <c r="AE22" s="111">
        <f t="shared" si="1"/>
        <v>1340</v>
      </c>
      <c r="AF22" s="110"/>
      <c r="AG22" s="99">
        <f>L22-AC22+AF22</f>
        <v>1185</v>
      </c>
      <c r="AH22" s="119">
        <f>családtámogatás!F558</f>
        <v>0</v>
      </c>
    </row>
    <row r="23" spans="1:34" x14ac:dyDescent="0.25">
      <c r="A23" s="132" t="str">
        <f>családseg.!C3</f>
        <v>107054  Családsegítés</v>
      </c>
      <c r="B23" s="97">
        <f>családseg.!F50</f>
        <v>194</v>
      </c>
      <c r="C23" s="97">
        <f>családseg.!F86</f>
        <v>0</v>
      </c>
      <c r="D23" s="97">
        <f>családseg.!F184</f>
        <v>0</v>
      </c>
      <c r="E23" s="97">
        <f>családseg.!F214</f>
        <v>0</v>
      </c>
      <c r="F23" s="97">
        <f>családseg.!F223</f>
        <v>0</v>
      </c>
      <c r="G23" s="97">
        <f>családseg.!G223</f>
        <v>0</v>
      </c>
      <c r="H23" s="97">
        <f>családseg.!H223</f>
        <v>0</v>
      </c>
      <c r="I23" s="97">
        <f>családseg.!F247</f>
        <v>0</v>
      </c>
      <c r="J23" s="97">
        <f>családseg.!F271</f>
        <v>0</v>
      </c>
      <c r="K23" s="97">
        <f>családseg.!K3</f>
        <v>0</v>
      </c>
      <c r="L23" s="98">
        <f t="shared" si="0"/>
        <v>194</v>
      </c>
      <c r="M23" s="98">
        <v>0</v>
      </c>
      <c r="N23" s="98">
        <f t="shared" si="3"/>
        <v>194</v>
      </c>
      <c r="O23" s="104">
        <f>családseg.!F296</f>
        <v>0</v>
      </c>
      <c r="P23" s="97">
        <f>családseg.!F297</f>
        <v>0</v>
      </c>
      <c r="Q23" s="97">
        <f>családseg.!F337</f>
        <v>194</v>
      </c>
      <c r="R23" s="97"/>
      <c r="S23" s="97"/>
      <c r="T23" s="97">
        <f>családseg.!F515</f>
        <v>0</v>
      </c>
      <c r="U23" s="97">
        <f>családseg.!F481</f>
        <v>0</v>
      </c>
      <c r="V23" s="97"/>
      <c r="W23" s="97"/>
      <c r="X23" s="97">
        <f>családseg.!F490</f>
        <v>0</v>
      </c>
      <c r="Y23" s="97"/>
      <c r="Z23" s="97"/>
      <c r="AA23" s="97">
        <f>családseg.!F495</f>
        <v>0</v>
      </c>
      <c r="AB23" s="97">
        <f>családseg.!F555</f>
        <v>0</v>
      </c>
      <c r="AC23" s="99">
        <f t="shared" si="4"/>
        <v>194</v>
      </c>
      <c r="AD23" s="99"/>
      <c r="AE23" s="111">
        <f t="shared" si="1"/>
        <v>194</v>
      </c>
      <c r="AF23" s="110"/>
      <c r="AG23" s="99">
        <f>L23-AC23+AF23</f>
        <v>0</v>
      </c>
      <c r="AH23" s="119">
        <f>családseg.!F558</f>
        <v>0</v>
      </c>
    </row>
    <row r="24" spans="1:34" hidden="1" x14ac:dyDescent="0.25">
      <c r="A24" s="133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98">
        <f t="shared" si="0"/>
        <v>0</v>
      </c>
      <c r="M24" s="98">
        <f t="shared" si="3"/>
        <v>0</v>
      </c>
      <c r="N24" s="98">
        <f t="shared" si="3"/>
        <v>0</v>
      </c>
      <c r="O24" s="105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99">
        <f t="shared" si="4"/>
        <v>0</v>
      </c>
      <c r="AD24" s="99"/>
      <c r="AE24" s="111">
        <f t="shared" si="1"/>
        <v>0</v>
      </c>
      <c r="AF24" s="110"/>
      <c r="AG24" s="99">
        <f>L24-AC24+AF24</f>
        <v>0</v>
      </c>
      <c r="AH24" s="120"/>
    </row>
    <row r="25" spans="1:34" hidden="1" x14ac:dyDescent="0.25">
      <c r="A25" s="133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98">
        <f t="shared" si="0"/>
        <v>0</v>
      </c>
      <c r="M25" s="98">
        <f t="shared" si="3"/>
        <v>0</v>
      </c>
      <c r="N25" s="98">
        <f t="shared" si="3"/>
        <v>0</v>
      </c>
      <c r="O25" s="105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99">
        <f t="shared" si="4"/>
        <v>0</v>
      </c>
      <c r="AD25" s="99"/>
      <c r="AE25" s="111">
        <f t="shared" si="1"/>
        <v>0</v>
      </c>
      <c r="AF25" s="110"/>
      <c r="AG25" s="99">
        <f>L25-AC25+AF25</f>
        <v>0</v>
      </c>
      <c r="AH25" s="120"/>
    </row>
    <row r="26" spans="1:34" s="91" customFormat="1" x14ac:dyDescent="0.25">
      <c r="A26" s="134" t="s">
        <v>811</v>
      </c>
      <c r="B26" s="98">
        <f t="shared" ref="B26:K26" si="5">SUM(B8:B25)</f>
        <v>15104</v>
      </c>
      <c r="C26" s="98">
        <f t="shared" si="5"/>
        <v>0</v>
      </c>
      <c r="D26" s="98">
        <f t="shared" si="5"/>
        <v>3400</v>
      </c>
      <c r="E26" s="98">
        <f t="shared" si="5"/>
        <v>1020</v>
      </c>
      <c r="F26" s="98">
        <f t="shared" si="5"/>
        <v>614</v>
      </c>
      <c r="G26" s="98">
        <f t="shared" ref="G26:H26" si="6">SUM(G8:G25)</f>
        <v>0</v>
      </c>
      <c r="H26" s="98">
        <f t="shared" si="6"/>
        <v>614</v>
      </c>
      <c r="I26" s="98">
        <f t="shared" si="5"/>
        <v>0</v>
      </c>
      <c r="J26" s="98">
        <f t="shared" si="5"/>
        <v>0</v>
      </c>
      <c r="K26" s="98">
        <f t="shared" si="5"/>
        <v>0</v>
      </c>
      <c r="L26" s="98">
        <f t="shared" si="0"/>
        <v>20138</v>
      </c>
      <c r="M26" s="98">
        <f t="shared" si="0"/>
        <v>5034</v>
      </c>
      <c r="N26" s="98">
        <f t="shared" si="0"/>
        <v>25786</v>
      </c>
      <c r="O26" s="106">
        <f t="shared" ref="O26:AD26" si="7">SUM(O8:O25)</f>
        <v>6583</v>
      </c>
      <c r="P26" s="98">
        <f t="shared" si="7"/>
        <v>1318</v>
      </c>
      <c r="Q26" s="98">
        <f t="shared" si="7"/>
        <v>8650</v>
      </c>
      <c r="R26" s="98">
        <f t="shared" si="7"/>
        <v>1699</v>
      </c>
      <c r="S26" s="98">
        <f t="shared" si="7"/>
        <v>3585</v>
      </c>
      <c r="T26" s="98">
        <f t="shared" si="7"/>
        <v>1340</v>
      </c>
      <c r="U26" s="98">
        <f t="shared" si="7"/>
        <v>9600</v>
      </c>
      <c r="V26" s="98">
        <f t="shared" si="7"/>
        <v>-2420</v>
      </c>
      <c r="W26" s="98">
        <f t="shared" si="7"/>
        <v>6980</v>
      </c>
      <c r="X26" s="98">
        <f t="shared" si="7"/>
        <v>3039</v>
      </c>
      <c r="Y26" s="98">
        <f t="shared" si="7"/>
        <v>371</v>
      </c>
      <c r="Z26" s="98">
        <f t="shared" si="7"/>
        <v>3410</v>
      </c>
      <c r="AA26" s="98">
        <f t="shared" si="7"/>
        <v>0</v>
      </c>
      <c r="AB26" s="98">
        <f t="shared" si="7"/>
        <v>0</v>
      </c>
      <c r="AC26" s="98">
        <f t="shared" si="7"/>
        <v>30530</v>
      </c>
      <c r="AD26" s="98">
        <f t="shared" si="7"/>
        <v>-350</v>
      </c>
      <c r="AE26" s="111">
        <f t="shared" si="1"/>
        <v>30180</v>
      </c>
      <c r="AF26" s="110">
        <f>SUM(AF8:AF25)</f>
        <v>10392</v>
      </c>
      <c r="AG26" s="99">
        <f>SUM(AG8:AG25)</f>
        <v>350</v>
      </c>
      <c r="AH26" s="121">
        <f>SUM(AH8:AH25)</f>
        <v>5</v>
      </c>
    </row>
    <row r="27" spans="1:34" hidden="1" x14ac:dyDescent="0.25">
      <c r="A27" s="80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7">
        <f>SUM(L8:L25)</f>
        <v>20138</v>
      </c>
      <c r="M27" s="141"/>
      <c r="N27" s="141"/>
      <c r="O27" s="105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11">
        <f t="shared" si="4"/>
        <v>0</v>
      </c>
      <c r="AD27" s="138"/>
      <c r="AE27" s="138"/>
      <c r="AF27" s="110"/>
      <c r="AG27" s="99">
        <f>L27-AC27+AF26</f>
        <v>30530</v>
      </c>
      <c r="AH27" s="120"/>
    </row>
    <row r="31" spans="1:34" ht="15.75" customHeight="1" x14ac:dyDescent="0.2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</row>
    <row r="51" spans="1:34" ht="15.75" customHeight="1" x14ac:dyDescent="0.3">
      <c r="A51" s="240">
        <v>20</v>
      </c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</row>
  </sheetData>
  <mergeCells count="17">
    <mergeCell ref="B4:N4"/>
    <mergeCell ref="A51:AH51"/>
    <mergeCell ref="A31:AH31"/>
    <mergeCell ref="AC1:AH1"/>
    <mergeCell ref="A2:AG2"/>
    <mergeCell ref="AH4:AH6"/>
    <mergeCell ref="U5:W5"/>
    <mergeCell ref="U6:W6"/>
    <mergeCell ref="Q6:S6"/>
    <mergeCell ref="Q5:S5"/>
    <mergeCell ref="AC6:AE6"/>
    <mergeCell ref="AC5:AE5"/>
    <mergeCell ref="O4:AE4"/>
    <mergeCell ref="F6:H6"/>
    <mergeCell ref="F5:H5"/>
    <mergeCell ref="L6:N6"/>
    <mergeCell ref="L5:N5"/>
  </mergeCells>
  <pageMargins left="0.7" right="0.7" top="0.75" bottom="0.75" header="0.3" footer="0.3"/>
  <pageSetup paperSize="9" scale="68" orientation="landscape" r:id="rId1"/>
  <headerFooter>
    <oddFooter>&amp;C&amp;P/&amp;N.oldal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3528"/>
  <sheetViews>
    <sheetView view="pageBreakPreview" topLeftCell="A314" zoomScaleNormal="100" zoomScaleSheetLayoutView="100" workbookViewId="0">
      <selection activeCell="N292" sqref="N292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67" customWidth="1"/>
    <col min="5" max="5" width="0" hidden="1" customWidth="1"/>
    <col min="6" max="6" width="9.33203125" hidden="1" customWidth="1"/>
    <col min="7" max="7" width="0" hidden="1" customWidth="1"/>
    <col min="9" max="10" width="0" style="154" hidden="1" customWidth="1"/>
  </cols>
  <sheetData>
    <row r="1" spans="1:15" ht="15" customHeight="1" x14ac:dyDescent="0.2">
      <c r="D1" s="232" t="s">
        <v>837</v>
      </c>
      <c r="E1" s="232"/>
      <c r="F1" s="232"/>
      <c r="G1" s="232"/>
      <c r="H1" s="232"/>
    </row>
    <row r="2" spans="1:15" x14ac:dyDescent="0.2">
      <c r="C2" s="229" t="s">
        <v>876</v>
      </c>
      <c r="D2" s="229"/>
      <c r="E2" s="229"/>
      <c r="F2" s="229"/>
      <c r="G2" s="229"/>
      <c r="H2" s="229"/>
    </row>
    <row r="3" spans="1:15" ht="37.5" customHeight="1" x14ac:dyDescent="0.2">
      <c r="C3" s="228" t="s">
        <v>794</v>
      </c>
      <c r="D3" s="228"/>
      <c r="E3" s="228"/>
      <c r="F3" s="228"/>
      <c r="G3" s="228"/>
      <c r="H3" s="228"/>
    </row>
    <row r="4" spans="1:15" x14ac:dyDescent="0.2">
      <c r="D4" s="11"/>
    </row>
    <row r="5" spans="1:15" x14ac:dyDescent="0.2">
      <c r="A5" s="213" t="s">
        <v>0</v>
      </c>
      <c r="B5" s="219"/>
      <c r="C5" s="211" t="s">
        <v>835</v>
      </c>
      <c r="D5" s="210" t="s">
        <v>2</v>
      </c>
      <c r="E5" s="66"/>
      <c r="F5" s="210" t="s">
        <v>512</v>
      </c>
      <c r="G5" s="210" t="s">
        <v>856</v>
      </c>
      <c r="H5" s="210" t="s">
        <v>862</v>
      </c>
      <c r="I5" s="230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9.25" customHeight="1" x14ac:dyDescent="0.2">
      <c r="A6" s="214"/>
      <c r="B6" s="220"/>
      <c r="C6" s="212"/>
      <c r="D6" s="210"/>
      <c r="E6" s="66"/>
      <c r="F6" s="210"/>
      <c r="G6" s="210"/>
      <c r="H6" s="210"/>
      <c r="I6" s="231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68" t="s">
        <v>4</v>
      </c>
      <c r="D7" s="65" t="s">
        <v>5</v>
      </c>
      <c r="E7" s="65"/>
      <c r="F7" s="65" t="s">
        <v>513</v>
      </c>
      <c r="G7" s="137" t="s">
        <v>857</v>
      </c>
      <c r="H7" s="137" t="s">
        <v>858</v>
      </c>
      <c r="I7" s="151" t="s">
        <v>866</v>
      </c>
      <c r="J7" s="151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77">
        <v>4000</v>
      </c>
      <c r="G8" s="77">
        <v>-4000</v>
      </c>
      <c r="H8" s="173">
        <f>SUM(F8:G8)</f>
        <v>0</v>
      </c>
      <c r="I8" s="169"/>
      <c r="J8" s="175" t="str">
        <f t="shared" ref="J8:J71" si="0">IF(H8=0," ",I8/H8)</f>
        <v xml:space="preserve"> </v>
      </c>
      <c r="K8" s="169">
        <v>3816</v>
      </c>
      <c r="L8" s="169"/>
      <c r="M8" s="173">
        <f>SUM(K8:L8)</f>
        <v>3816</v>
      </c>
      <c r="N8" s="169">
        <v>3816</v>
      </c>
      <c r="O8" s="153">
        <f t="shared" ref="O8:O71" si="1">IF(M8=0," ",N8/M8)</f>
        <v>1</v>
      </c>
    </row>
    <row r="9" spans="1:15" ht="25.5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  <c r="G9" s="7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153" t="str">
        <f t="shared" si="1"/>
        <v xml:space="preserve"> </v>
      </c>
    </row>
    <row r="10" spans="1:15" ht="25.5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  <c r="G10" s="77"/>
      <c r="H10" s="173"/>
      <c r="I10" s="169"/>
      <c r="J10" s="175" t="str">
        <f t="shared" si="0"/>
        <v xml:space="preserve"> </v>
      </c>
      <c r="K10" s="169">
        <v>0</v>
      </c>
      <c r="L10" s="169"/>
      <c r="M10" s="173">
        <f t="shared" si="2"/>
        <v>0</v>
      </c>
      <c r="N10" s="169"/>
      <c r="O10" s="153" t="str">
        <f t="shared" si="1"/>
        <v xml:space="preserve"> </v>
      </c>
    </row>
    <row r="11" spans="1:15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153" t="str">
        <f t="shared" si="1"/>
        <v xml:space="preserve"> </v>
      </c>
    </row>
    <row r="12" spans="1:15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153" t="str">
        <f t="shared" si="1"/>
        <v xml:space="preserve"> </v>
      </c>
    </row>
    <row r="13" spans="1:15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4000</v>
      </c>
      <c r="G14" s="78">
        <f>SUM(G8:G13)</f>
        <v>-4000</v>
      </c>
      <c r="H14" s="174">
        <f>SUM(H8:H13)</f>
        <v>0</v>
      </c>
      <c r="I14" s="174">
        <f t="shared" ref="I14:N14" si="3">SUM(I8:I13)</f>
        <v>0</v>
      </c>
      <c r="J14" s="174">
        <f t="shared" si="3"/>
        <v>0</v>
      </c>
      <c r="K14" s="174">
        <f t="shared" si="3"/>
        <v>3816</v>
      </c>
      <c r="L14" s="174">
        <f t="shared" si="3"/>
        <v>0</v>
      </c>
      <c r="M14" s="174">
        <f t="shared" si="3"/>
        <v>3816</v>
      </c>
      <c r="N14" s="174">
        <f t="shared" si="3"/>
        <v>3816</v>
      </c>
      <c r="O14" s="174">
        <f t="shared" ref="O14" si="4">SUM(O8:O13)</f>
        <v>1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G15" s="77"/>
      <c r="H15" s="173"/>
      <c r="I15" s="169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G16" s="77"/>
      <c r="H16" s="173"/>
      <c r="I16" s="169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G17" s="77">
        <f>SUM(G18:G27)</f>
        <v>0</v>
      </c>
      <c r="H17" s="173">
        <f>SUM(H18:H27)</f>
        <v>0</v>
      </c>
      <c r="I17" s="169"/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G18" s="77"/>
      <c r="H18" s="173"/>
      <c r="I18" s="169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G19" s="77"/>
      <c r="H19" s="173"/>
      <c r="I19" s="169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G20" s="77"/>
      <c r="H20" s="173"/>
      <c r="I20" s="169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G21" s="77"/>
      <c r="H21" s="173"/>
      <c r="I21" s="169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G22" s="77"/>
      <c r="H22" s="173"/>
      <c r="I22" s="169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G23" s="77"/>
      <c r="H23" s="173"/>
      <c r="I23" s="169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G24" s="77"/>
      <c r="H24" s="173"/>
      <c r="I24" s="169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G25" s="77"/>
      <c r="H25" s="173"/>
      <c r="I25" s="169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G26" s="77"/>
      <c r="H26" s="173"/>
      <c r="I26" s="169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G27" s="77"/>
      <c r="H27" s="173"/>
      <c r="I27" s="169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G28" s="77">
        <f>SUM(G29:G38)</f>
        <v>0</v>
      </c>
      <c r="H28" s="173">
        <f>SUM(H29:H38)</f>
        <v>0</v>
      </c>
      <c r="I28" s="169"/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G29" s="77"/>
      <c r="H29" s="173"/>
      <c r="I29" s="169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G30" s="77"/>
      <c r="H30" s="173"/>
      <c r="I30" s="169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G31" s="77"/>
      <c r="H31" s="173"/>
      <c r="I31" s="169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G32" s="77"/>
      <c r="H32" s="173"/>
      <c r="I32" s="169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G33" s="77"/>
      <c r="H33" s="173"/>
      <c r="I33" s="169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G34" s="77"/>
      <c r="H34" s="173"/>
      <c r="I34" s="169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G35" s="77"/>
      <c r="H35" s="173"/>
      <c r="I35" s="169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G36" s="77"/>
      <c r="H36" s="173"/>
      <c r="I36" s="169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G37" s="77"/>
      <c r="H37" s="173"/>
      <c r="I37" s="169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G38" s="77"/>
      <c r="H38" s="173"/>
      <c r="I38" s="169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153" t="str">
        <f t="shared" si="1"/>
        <v xml:space="preserve"> </v>
      </c>
    </row>
    <row r="39" spans="1:15" ht="25.5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  <c r="G39" s="77">
        <f>SUM(G40:G49)</f>
        <v>0</v>
      </c>
      <c r="H39" s="173">
        <f>SUM(H40:H49)</f>
        <v>0</v>
      </c>
      <c r="I39" s="173">
        <f t="shared" ref="I39:N39" si="5">SUM(I40:I49)</f>
        <v>0</v>
      </c>
      <c r="J39" s="173">
        <f t="shared" si="5"/>
        <v>0</v>
      </c>
      <c r="K39" s="173">
        <f t="shared" si="5"/>
        <v>0</v>
      </c>
      <c r="L39" s="173">
        <f t="shared" si="5"/>
        <v>300</v>
      </c>
      <c r="M39" s="173">
        <f t="shared" si="5"/>
        <v>300</v>
      </c>
      <c r="N39" s="173">
        <f t="shared" si="5"/>
        <v>300</v>
      </c>
      <c r="O39" s="153">
        <f t="shared" si="1"/>
        <v>1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  <c r="G40" s="77"/>
      <c r="H40" s="173"/>
      <c r="I40" s="169"/>
      <c r="J40" s="175" t="str">
        <f t="shared" si="0"/>
        <v xml:space="preserve"> </v>
      </c>
      <c r="K40" s="169">
        <v>0</v>
      </c>
      <c r="L40" s="169"/>
      <c r="M40" s="173">
        <f t="shared" si="2"/>
        <v>0</v>
      </c>
      <c r="N40" s="169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173"/>
      <c r="I41" s="169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173"/>
      <c r="I42" s="169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173"/>
      <c r="I43" s="169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173"/>
      <c r="I44" s="169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173"/>
      <c r="I45" s="169"/>
      <c r="J45" s="175" t="str">
        <f t="shared" si="0"/>
        <v xml:space="preserve"> </v>
      </c>
      <c r="K45" s="169">
        <v>0</v>
      </c>
      <c r="L45" s="169"/>
      <c r="M45" s="173">
        <f t="shared" si="2"/>
        <v>0</v>
      </c>
      <c r="N45" s="169"/>
      <c r="O45" s="153" t="str">
        <f t="shared" si="1"/>
        <v xml:space="preserve"> </v>
      </c>
    </row>
    <row r="46" spans="1:15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173"/>
      <c r="I46" s="169"/>
      <c r="J46" s="175" t="str">
        <f t="shared" si="0"/>
        <v xml:space="preserve"> </v>
      </c>
      <c r="K46" s="169">
        <v>0</v>
      </c>
      <c r="L46" s="169">
        <v>300</v>
      </c>
      <c r="M46" s="173">
        <f t="shared" si="2"/>
        <v>300</v>
      </c>
      <c r="N46" s="198">
        <v>300</v>
      </c>
      <c r="O46" s="153">
        <f t="shared" si="1"/>
        <v>1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173"/>
      <c r="I47" s="169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173"/>
      <c r="I48" s="169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173"/>
      <c r="I49" s="169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4000</v>
      </c>
      <c r="G50" s="78">
        <f>G14+G15+G16+G17+G28+G39</f>
        <v>-4000</v>
      </c>
      <c r="H50" s="174">
        <f>H14+H15+H16+H17+H28+H39</f>
        <v>0</v>
      </c>
      <c r="I50" s="174">
        <f t="shared" ref="I50:N50" si="6">I14+I15+I16+I17+I28+I39</f>
        <v>0</v>
      </c>
      <c r="J50" s="174" t="e">
        <f t="shared" si="6"/>
        <v>#VALUE!</v>
      </c>
      <c r="K50" s="174">
        <f t="shared" si="6"/>
        <v>3816</v>
      </c>
      <c r="L50" s="174">
        <f t="shared" si="6"/>
        <v>300</v>
      </c>
      <c r="M50" s="174">
        <f t="shared" si="6"/>
        <v>4116</v>
      </c>
      <c r="N50" s="174">
        <f t="shared" si="6"/>
        <v>4116</v>
      </c>
      <c r="O50" s="153">
        <f t="shared" si="1"/>
        <v>1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G51" s="77"/>
      <c r="H51" s="173"/>
      <c r="I51" s="169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173"/>
      <c r="I52" s="169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>SUM(G54:G63)</f>
        <v>0</v>
      </c>
      <c r="H53" s="173">
        <f>SUM(H54:H63)</f>
        <v>0</v>
      </c>
      <c r="I53" s="169"/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173"/>
      <c r="I54" s="169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173"/>
      <c r="I55" s="169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173"/>
      <c r="I56" s="169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173"/>
      <c r="I57" s="169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173"/>
      <c r="I58" s="169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173"/>
      <c r="I59" s="169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173"/>
      <c r="I60" s="169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173"/>
      <c r="I61" s="169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173"/>
      <c r="I62" s="169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173"/>
      <c r="I63" s="169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>SUM(G65:G74)</f>
        <v>0</v>
      </c>
      <c r="H64" s="173">
        <f>SUM(H65:H74)</f>
        <v>0</v>
      </c>
      <c r="I64" s="169"/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173"/>
      <c r="I65" s="169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173"/>
      <c r="I66" s="169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173"/>
      <c r="I67" s="169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173"/>
      <c r="I68" s="169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173"/>
      <c r="I69" s="169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173"/>
      <c r="I70" s="169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173"/>
      <c r="I71" s="169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173"/>
      <c r="I72" s="169"/>
      <c r="J72" s="175" t="str">
        <f t="shared" ref="J72:J135" si="7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153" t="str">
        <f t="shared" ref="O72:O135" si="8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173"/>
      <c r="I73" s="169"/>
      <c r="J73" s="175" t="str">
        <f t="shared" si="7"/>
        <v xml:space="preserve"> </v>
      </c>
      <c r="K73" s="169">
        <v>0</v>
      </c>
      <c r="L73" s="169"/>
      <c r="M73" s="173">
        <f t="shared" ref="M73:M136" si="9">SUM(K73:L73)</f>
        <v>0</v>
      </c>
      <c r="N73" s="169"/>
      <c r="O73" s="153" t="str">
        <f t="shared" si="8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173"/>
      <c r="I74" s="169"/>
      <c r="J74" s="175" t="str">
        <f t="shared" si="7"/>
        <v xml:space="preserve"> </v>
      </c>
      <c r="K74" s="169">
        <v>0</v>
      </c>
      <c r="L74" s="169"/>
      <c r="M74" s="173">
        <f t="shared" si="9"/>
        <v>0</v>
      </c>
      <c r="N74" s="169"/>
      <c r="O74" s="153" t="str">
        <f t="shared" si="8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>SUM(G76:G85)</f>
        <v>0</v>
      </c>
      <c r="H75" s="173">
        <f>SUM(H76:H85)</f>
        <v>0</v>
      </c>
      <c r="I75" s="169"/>
      <c r="J75" s="175" t="str">
        <f t="shared" si="7"/>
        <v xml:space="preserve"> </v>
      </c>
      <c r="K75" s="169">
        <v>0</v>
      </c>
      <c r="L75" s="169"/>
      <c r="M75" s="173">
        <f t="shared" si="9"/>
        <v>0</v>
      </c>
      <c r="N75" s="169"/>
      <c r="O75" s="153" t="str">
        <f t="shared" si="8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173"/>
      <c r="I76" s="169"/>
      <c r="J76" s="175" t="str">
        <f t="shared" si="7"/>
        <v xml:space="preserve"> </v>
      </c>
      <c r="K76" s="169">
        <v>0</v>
      </c>
      <c r="L76" s="169"/>
      <c r="M76" s="173">
        <f t="shared" si="9"/>
        <v>0</v>
      </c>
      <c r="N76" s="169"/>
      <c r="O76" s="153" t="str">
        <f t="shared" si="8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173"/>
      <c r="I77" s="169"/>
      <c r="J77" s="175" t="str">
        <f t="shared" si="7"/>
        <v xml:space="preserve"> </v>
      </c>
      <c r="K77" s="169">
        <v>0</v>
      </c>
      <c r="L77" s="169"/>
      <c r="M77" s="173">
        <f t="shared" si="9"/>
        <v>0</v>
      </c>
      <c r="N77" s="169"/>
      <c r="O77" s="153" t="str">
        <f t="shared" si="8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173"/>
      <c r="I78" s="169"/>
      <c r="J78" s="175" t="str">
        <f t="shared" si="7"/>
        <v xml:space="preserve"> </v>
      </c>
      <c r="K78" s="169">
        <v>0</v>
      </c>
      <c r="L78" s="169"/>
      <c r="M78" s="173">
        <f t="shared" si="9"/>
        <v>0</v>
      </c>
      <c r="N78" s="169"/>
      <c r="O78" s="153" t="str">
        <f t="shared" si="8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173"/>
      <c r="I79" s="169"/>
      <c r="J79" s="175" t="str">
        <f t="shared" si="7"/>
        <v xml:space="preserve"> </v>
      </c>
      <c r="K79" s="169">
        <v>0</v>
      </c>
      <c r="L79" s="169"/>
      <c r="M79" s="173">
        <f t="shared" si="9"/>
        <v>0</v>
      </c>
      <c r="N79" s="169"/>
      <c r="O79" s="153" t="str">
        <f t="shared" si="8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173"/>
      <c r="I80" s="169"/>
      <c r="J80" s="175" t="str">
        <f t="shared" si="7"/>
        <v xml:space="preserve"> </v>
      </c>
      <c r="K80" s="169">
        <v>0</v>
      </c>
      <c r="L80" s="169"/>
      <c r="M80" s="173">
        <f t="shared" si="9"/>
        <v>0</v>
      </c>
      <c r="N80" s="169"/>
      <c r="O80" s="153" t="str">
        <f t="shared" si="8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173"/>
      <c r="I81" s="169"/>
      <c r="J81" s="175" t="str">
        <f t="shared" si="7"/>
        <v xml:space="preserve"> </v>
      </c>
      <c r="K81" s="169">
        <v>0</v>
      </c>
      <c r="L81" s="169"/>
      <c r="M81" s="173">
        <f t="shared" si="9"/>
        <v>0</v>
      </c>
      <c r="N81" s="169"/>
      <c r="O81" s="153" t="str">
        <f t="shared" si="8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173"/>
      <c r="I82" s="169"/>
      <c r="J82" s="175" t="str">
        <f t="shared" si="7"/>
        <v xml:space="preserve"> </v>
      </c>
      <c r="K82" s="169">
        <v>0</v>
      </c>
      <c r="L82" s="169"/>
      <c r="M82" s="173">
        <f t="shared" si="9"/>
        <v>0</v>
      </c>
      <c r="N82" s="169"/>
      <c r="O82" s="153" t="str">
        <f t="shared" si="8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173"/>
      <c r="I83" s="169"/>
      <c r="J83" s="175" t="str">
        <f t="shared" si="7"/>
        <v xml:space="preserve"> </v>
      </c>
      <c r="K83" s="169">
        <v>0</v>
      </c>
      <c r="L83" s="169"/>
      <c r="M83" s="173">
        <f t="shared" si="9"/>
        <v>0</v>
      </c>
      <c r="N83" s="169"/>
      <c r="O83" s="153" t="str">
        <f t="shared" si="8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173"/>
      <c r="I84" s="169"/>
      <c r="J84" s="175" t="str">
        <f t="shared" si="7"/>
        <v xml:space="preserve"> </v>
      </c>
      <c r="K84" s="169">
        <v>0</v>
      </c>
      <c r="L84" s="169"/>
      <c r="M84" s="173">
        <f t="shared" si="9"/>
        <v>0</v>
      </c>
      <c r="N84" s="169"/>
      <c r="O84" s="153" t="str">
        <f t="shared" si="8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173"/>
      <c r="I85" s="169"/>
      <c r="J85" s="175" t="str">
        <f t="shared" si="7"/>
        <v xml:space="preserve"> </v>
      </c>
      <c r="K85" s="169">
        <v>0</v>
      </c>
      <c r="L85" s="169"/>
      <c r="M85" s="173">
        <f t="shared" si="9"/>
        <v>0</v>
      </c>
      <c r="N85" s="169"/>
      <c r="O85" s="153" t="str">
        <f t="shared" si="8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>G51+G52+G53+G64+G75</f>
        <v>0</v>
      </c>
      <c r="H86" s="174">
        <f>H51+H52+H53+H64+H75</f>
        <v>0</v>
      </c>
      <c r="I86" s="169"/>
      <c r="J86" s="175" t="str">
        <f t="shared" si="7"/>
        <v xml:space="preserve"> </v>
      </c>
      <c r="K86" s="169">
        <v>0</v>
      </c>
      <c r="L86" s="169"/>
      <c r="M86" s="173">
        <f t="shared" si="9"/>
        <v>0</v>
      </c>
      <c r="N86" s="169"/>
      <c r="O86" s="153" t="str">
        <f t="shared" si="8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>SUM(G88:G90)</f>
        <v>0</v>
      </c>
      <c r="H87" s="173">
        <f>SUM(H88:H90)</f>
        <v>0</v>
      </c>
      <c r="I87" s="169"/>
      <c r="J87" s="175" t="str">
        <f t="shared" si="7"/>
        <v xml:space="preserve"> </v>
      </c>
      <c r="K87" s="169">
        <v>0</v>
      </c>
      <c r="L87" s="169"/>
      <c r="M87" s="173">
        <f t="shared" si="9"/>
        <v>0</v>
      </c>
      <c r="N87" s="169"/>
      <c r="O87" s="153" t="str">
        <f t="shared" si="8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173"/>
      <c r="I88" s="169"/>
      <c r="J88" s="175" t="str">
        <f t="shared" si="7"/>
        <v xml:space="preserve"> </v>
      </c>
      <c r="K88" s="169">
        <v>0</v>
      </c>
      <c r="L88" s="169"/>
      <c r="M88" s="173">
        <f t="shared" si="9"/>
        <v>0</v>
      </c>
      <c r="N88" s="169"/>
      <c r="O88" s="153" t="str">
        <f t="shared" si="8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173"/>
      <c r="I89" s="169"/>
      <c r="J89" s="175" t="str">
        <f t="shared" si="7"/>
        <v xml:space="preserve"> </v>
      </c>
      <c r="K89" s="169">
        <v>0</v>
      </c>
      <c r="L89" s="169"/>
      <c r="M89" s="173">
        <f t="shared" si="9"/>
        <v>0</v>
      </c>
      <c r="N89" s="169"/>
      <c r="O89" s="153" t="str">
        <f t="shared" si="8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173"/>
      <c r="I90" s="169"/>
      <c r="J90" s="175" t="str">
        <f t="shared" si="7"/>
        <v xml:space="preserve"> </v>
      </c>
      <c r="K90" s="169">
        <v>0</v>
      </c>
      <c r="L90" s="169"/>
      <c r="M90" s="173">
        <f t="shared" si="9"/>
        <v>0</v>
      </c>
      <c r="N90" s="169"/>
      <c r="O90" s="153" t="str">
        <f t="shared" si="8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>SUM(G92:G99)</f>
        <v>0</v>
      </c>
      <c r="H91" s="173">
        <f>SUM(H92:H99)</f>
        <v>0</v>
      </c>
      <c r="I91" s="169"/>
      <c r="J91" s="175" t="str">
        <f t="shared" si="7"/>
        <v xml:space="preserve"> </v>
      </c>
      <c r="K91" s="169">
        <v>0</v>
      </c>
      <c r="L91" s="169"/>
      <c r="M91" s="173">
        <f t="shared" si="9"/>
        <v>0</v>
      </c>
      <c r="N91" s="169"/>
      <c r="O91" s="153" t="str">
        <f t="shared" si="8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173"/>
      <c r="I92" s="169"/>
      <c r="J92" s="175" t="str">
        <f t="shared" si="7"/>
        <v xml:space="preserve"> </v>
      </c>
      <c r="K92" s="169">
        <v>0</v>
      </c>
      <c r="L92" s="169"/>
      <c r="M92" s="173">
        <f t="shared" si="9"/>
        <v>0</v>
      </c>
      <c r="N92" s="169"/>
      <c r="O92" s="153" t="str">
        <f t="shared" si="8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173"/>
      <c r="I93" s="169"/>
      <c r="J93" s="175" t="str">
        <f t="shared" si="7"/>
        <v xml:space="preserve"> </v>
      </c>
      <c r="K93" s="169">
        <v>0</v>
      </c>
      <c r="L93" s="169"/>
      <c r="M93" s="173">
        <f t="shared" si="9"/>
        <v>0</v>
      </c>
      <c r="N93" s="169"/>
      <c r="O93" s="153" t="str">
        <f t="shared" si="8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173"/>
      <c r="I94" s="169"/>
      <c r="J94" s="175" t="str">
        <f t="shared" si="7"/>
        <v xml:space="preserve"> </v>
      </c>
      <c r="K94" s="169">
        <v>0</v>
      </c>
      <c r="L94" s="169"/>
      <c r="M94" s="173">
        <f t="shared" si="9"/>
        <v>0</v>
      </c>
      <c r="N94" s="169"/>
      <c r="O94" s="153" t="str">
        <f t="shared" si="8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173"/>
      <c r="I95" s="169"/>
      <c r="J95" s="175" t="str">
        <f t="shared" si="7"/>
        <v xml:space="preserve"> </v>
      </c>
      <c r="K95" s="169">
        <v>0</v>
      </c>
      <c r="L95" s="169"/>
      <c r="M95" s="173">
        <f t="shared" si="9"/>
        <v>0</v>
      </c>
      <c r="N95" s="169"/>
      <c r="O95" s="153" t="str">
        <f t="shared" si="8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173"/>
      <c r="I96" s="169"/>
      <c r="J96" s="175" t="str">
        <f t="shared" si="7"/>
        <v xml:space="preserve"> </v>
      </c>
      <c r="K96" s="169">
        <v>0</v>
      </c>
      <c r="L96" s="169"/>
      <c r="M96" s="173">
        <f t="shared" si="9"/>
        <v>0</v>
      </c>
      <c r="N96" s="169"/>
      <c r="O96" s="153" t="str">
        <f t="shared" si="8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173"/>
      <c r="I97" s="169"/>
      <c r="J97" s="175" t="str">
        <f t="shared" si="7"/>
        <v xml:space="preserve"> </v>
      </c>
      <c r="K97" s="169">
        <v>0</v>
      </c>
      <c r="L97" s="169"/>
      <c r="M97" s="173">
        <f t="shared" si="9"/>
        <v>0</v>
      </c>
      <c r="N97" s="169"/>
      <c r="O97" s="153" t="str">
        <f t="shared" si="8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173"/>
      <c r="I98" s="169"/>
      <c r="J98" s="175" t="str">
        <f t="shared" si="7"/>
        <v xml:space="preserve"> </v>
      </c>
      <c r="K98" s="169">
        <v>0</v>
      </c>
      <c r="L98" s="169"/>
      <c r="M98" s="173">
        <f t="shared" si="9"/>
        <v>0</v>
      </c>
      <c r="N98" s="169"/>
      <c r="O98" s="153" t="str">
        <f t="shared" si="8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173"/>
      <c r="I99" s="169"/>
      <c r="J99" s="175" t="str">
        <f t="shared" si="7"/>
        <v xml:space="preserve"> </v>
      </c>
      <c r="K99" s="169">
        <v>0</v>
      </c>
      <c r="L99" s="169"/>
      <c r="M99" s="173">
        <f t="shared" si="9"/>
        <v>0</v>
      </c>
      <c r="N99" s="169"/>
      <c r="O99" s="153" t="str">
        <f t="shared" si="8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>G87+G91</f>
        <v>0</v>
      </c>
      <c r="H100" s="174">
        <f>H87+H91</f>
        <v>0</v>
      </c>
      <c r="I100" s="169"/>
      <c r="J100" s="175" t="str">
        <f t="shared" si="7"/>
        <v xml:space="preserve"> </v>
      </c>
      <c r="K100" s="169">
        <v>0</v>
      </c>
      <c r="L100" s="169"/>
      <c r="M100" s="173">
        <f t="shared" si="9"/>
        <v>0</v>
      </c>
      <c r="N100" s="169"/>
      <c r="O100" s="153" t="str">
        <f t="shared" si="8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>SUM(G102:G107)</f>
        <v>0</v>
      </c>
      <c r="H101" s="173">
        <f>SUM(H102:H107)</f>
        <v>0</v>
      </c>
      <c r="I101" s="169"/>
      <c r="J101" s="175" t="str">
        <f t="shared" si="7"/>
        <v xml:space="preserve"> </v>
      </c>
      <c r="K101" s="169">
        <v>0</v>
      </c>
      <c r="L101" s="169"/>
      <c r="M101" s="173">
        <f t="shared" si="9"/>
        <v>0</v>
      </c>
      <c r="N101" s="169"/>
      <c r="O101" s="153" t="str">
        <f t="shared" si="8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173"/>
      <c r="I102" s="169"/>
      <c r="J102" s="175" t="str">
        <f t="shared" si="7"/>
        <v xml:space="preserve"> </v>
      </c>
      <c r="K102" s="169">
        <v>0</v>
      </c>
      <c r="L102" s="169"/>
      <c r="M102" s="173">
        <f t="shared" si="9"/>
        <v>0</v>
      </c>
      <c r="N102" s="169"/>
      <c r="O102" s="153" t="str">
        <f t="shared" si="8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173"/>
      <c r="I103" s="169"/>
      <c r="J103" s="175" t="str">
        <f t="shared" si="7"/>
        <v xml:space="preserve"> </v>
      </c>
      <c r="K103" s="169">
        <v>0</v>
      </c>
      <c r="L103" s="169"/>
      <c r="M103" s="173">
        <f t="shared" si="9"/>
        <v>0</v>
      </c>
      <c r="N103" s="169"/>
      <c r="O103" s="153" t="str">
        <f t="shared" si="8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173"/>
      <c r="I104" s="169"/>
      <c r="J104" s="175" t="str">
        <f t="shared" si="7"/>
        <v xml:space="preserve"> </v>
      </c>
      <c r="K104" s="169">
        <v>0</v>
      </c>
      <c r="L104" s="169"/>
      <c r="M104" s="173">
        <f t="shared" si="9"/>
        <v>0</v>
      </c>
      <c r="N104" s="169"/>
      <c r="O104" s="153" t="str">
        <f t="shared" si="8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173"/>
      <c r="I105" s="169"/>
      <c r="J105" s="175" t="str">
        <f t="shared" si="7"/>
        <v xml:space="preserve"> </v>
      </c>
      <c r="K105" s="169">
        <v>0</v>
      </c>
      <c r="L105" s="169"/>
      <c r="M105" s="173">
        <f t="shared" si="9"/>
        <v>0</v>
      </c>
      <c r="N105" s="169"/>
      <c r="O105" s="153" t="str">
        <f t="shared" si="8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173"/>
      <c r="I106" s="169"/>
      <c r="J106" s="175" t="str">
        <f t="shared" si="7"/>
        <v xml:space="preserve"> </v>
      </c>
      <c r="K106" s="169">
        <v>0</v>
      </c>
      <c r="L106" s="169"/>
      <c r="M106" s="173">
        <f t="shared" si="9"/>
        <v>0</v>
      </c>
      <c r="N106" s="169"/>
      <c r="O106" s="153" t="str">
        <f t="shared" si="8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173"/>
      <c r="I107" s="169"/>
      <c r="J107" s="175" t="str">
        <f t="shared" si="7"/>
        <v xml:space="preserve"> </v>
      </c>
      <c r="K107" s="169">
        <v>0</v>
      </c>
      <c r="L107" s="169"/>
      <c r="M107" s="173">
        <f t="shared" si="9"/>
        <v>0</v>
      </c>
      <c r="N107" s="169"/>
      <c r="O107" s="153" t="str">
        <f t="shared" si="8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>SUM(G109:G114)</f>
        <v>0</v>
      </c>
      <c r="H108" s="173">
        <f>SUM(H109:H114)</f>
        <v>0</v>
      </c>
      <c r="I108" s="169"/>
      <c r="J108" s="175" t="str">
        <f t="shared" si="7"/>
        <v xml:space="preserve"> </v>
      </c>
      <c r="K108" s="169">
        <v>0</v>
      </c>
      <c r="L108" s="169"/>
      <c r="M108" s="173">
        <f t="shared" si="9"/>
        <v>0</v>
      </c>
      <c r="N108" s="169"/>
      <c r="O108" s="153" t="str">
        <f t="shared" si="8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173"/>
      <c r="I109" s="169"/>
      <c r="J109" s="175" t="str">
        <f t="shared" si="7"/>
        <v xml:space="preserve"> </v>
      </c>
      <c r="K109" s="169">
        <v>0</v>
      </c>
      <c r="L109" s="169"/>
      <c r="M109" s="173">
        <f t="shared" si="9"/>
        <v>0</v>
      </c>
      <c r="N109" s="169"/>
      <c r="O109" s="153" t="str">
        <f t="shared" si="8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173"/>
      <c r="I110" s="169"/>
      <c r="J110" s="175" t="str">
        <f t="shared" si="7"/>
        <v xml:space="preserve"> </v>
      </c>
      <c r="K110" s="169">
        <v>0</v>
      </c>
      <c r="L110" s="169"/>
      <c r="M110" s="173">
        <f t="shared" si="9"/>
        <v>0</v>
      </c>
      <c r="N110" s="169"/>
      <c r="O110" s="153" t="str">
        <f t="shared" si="8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173"/>
      <c r="I111" s="169"/>
      <c r="J111" s="175" t="str">
        <f t="shared" si="7"/>
        <v xml:space="preserve"> </v>
      </c>
      <c r="K111" s="169">
        <v>0</v>
      </c>
      <c r="L111" s="169"/>
      <c r="M111" s="173">
        <f t="shared" si="9"/>
        <v>0</v>
      </c>
      <c r="N111" s="169"/>
      <c r="O111" s="153" t="str">
        <f t="shared" si="8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173"/>
      <c r="I112" s="169"/>
      <c r="J112" s="175" t="str">
        <f t="shared" si="7"/>
        <v xml:space="preserve"> </v>
      </c>
      <c r="K112" s="169">
        <v>0</v>
      </c>
      <c r="L112" s="169"/>
      <c r="M112" s="173">
        <f t="shared" si="9"/>
        <v>0</v>
      </c>
      <c r="N112" s="169"/>
      <c r="O112" s="153" t="str">
        <f t="shared" si="8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173"/>
      <c r="I113" s="169"/>
      <c r="J113" s="175" t="str">
        <f t="shared" si="7"/>
        <v xml:space="preserve"> </v>
      </c>
      <c r="K113" s="169">
        <v>0</v>
      </c>
      <c r="L113" s="169"/>
      <c r="M113" s="173">
        <f t="shared" si="9"/>
        <v>0</v>
      </c>
      <c r="N113" s="169"/>
      <c r="O113" s="153" t="str">
        <f t="shared" si="8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173"/>
      <c r="I114" s="169"/>
      <c r="J114" s="175" t="str">
        <f t="shared" si="7"/>
        <v xml:space="preserve"> </v>
      </c>
      <c r="K114" s="169">
        <v>0</v>
      </c>
      <c r="L114" s="169"/>
      <c r="M114" s="173">
        <f t="shared" si="9"/>
        <v>0</v>
      </c>
      <c r="N114" s="169"/>
      <c r="O114" s="153" t="str">
        <f t="shared" si="8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>SUM(G116:G123)</f>
        <v>0</v>
      </c>
      <c r="H115" s="173">
        <f>SUM(H116:H123)</f>
        <v>0</v>
      </c>
      <c r="I115" s="169"/>
      <c r="J115" s="175" t="str">
        <f t="shared" si="7"/>
        <v xml:space="preserve"> </v>
      </c>
      <c r="K115" s="169">
        <v>0</v>
      </c>
      <c r="L115" s="169"/>
      <c r="M115" s="173">
        <f t="shared" si="9"/>
        <v>0</v>
      </c>
      <c r="N115" s="169"/>
      <c r="O115" s="153" t="str">
        <f t="shared" si="8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173"/>
      <c r="I116" s="169"/>
      <c r="J116" s="175" t="str">
        <f t="shared" si="7"/>
        <v xml:space="preserve"> </v>
      </c>
      <c r="K116" s="169">
        <v>0</v>
      </c>
      <c r="L116" s="169"/>
      <c r="M116" s="173">
        <f t="shared" si="9"/>
        <v>0</v>
      </c>
      <c r="N116" s="169"/>
      <c r="O116" s="153" t="str">
        <f t="shared" si="8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173"/>
      <c r="I117" s="169"/>
      <c r="J117" s="175" t="str">
        <f t="shared" si="7"/>
        <v xml:space="preserve"> </v>
      </c>
      <c r="K117" s="169">
        <v>0</v>
      </c>
      <c r="L117" s="169"/>
      <c r="M117" s="173">
        <f t="shared" si="9"/>
        <v>0</v>
      </c>
      <c r="N117" s="169"/>
      <c r="O117" s="153" t="str">
        <f t="shared" si="8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173"/>
      <c r="I118" s="169"/>
      <c r="J118" s="175" t="str">
        <f t="shared" si="7"/>
        <v xml:space="preserve"> </v>
      </c>
      <c r="K118" s="169">
        <v>0</v>
      </c>
      <c r="L118" s="169"/>
      <c r="M118" s="173">
        <f t="shared" si="9"/>
        <v>0</v>
      </c>
      <c r="N118" s="169"/>
      <c r="O118" s="153" t="str">
        <f t="shared" si="8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173"/>
      <c r="I119" s="169"/>
      <c r="J119" s="175" t="str">
        <f t="shared" si="7"/>
        <v xml:space="preserve"> </v>
      </c>
      <c r="K119" s="169">
        <v>0</v>
      </c>
      <c r="L119" s="169"/>
      <c r="M119" s="173">
        <f t="shared" si="9"/>
        <v>0</v>
      </c>
      <c r="N119" s="169"/>
      <c r="O119" s="153" t="str">
        <f t="shared" si="8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173"/>
      <c r="I120" s="169"/>
      <c r="J120" s="175" t="str">
        <f t="shared" si="7"/>
        <v xml:space="preserve"> </v>
      </c>
      <c r="K120" s="169">
        <v>0</v>
      </c>
      <c r="L120" s="169"/>
      <c r="M120" s="173">
        <f t="shared" si="9"/>
        <v>0</v>
      </c>
      <c r="N120" s="169"/>
      <c r="O120" s="153" t="str">
        <f t="shared" si="8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173"/>
      <c r="I121" s="169"/>
      <c r="J121" s="175" t="str">
        <f t="shared" si="7"/>
        <v xml:space="preserve"> </v>
      </c>
      <c r="K121" s="169">
        <v>0</v>
      </c>
      <c r="L121" s="169"/>
      <c r="M121" s="173">
        <f t="shared" si="9"/>
        <v>0</v>
      </c>
      <c r="N121" s="169"/>
      <c r="O121" s="153" t="str">
        <f t="shared" si="8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173"/>
      <c r="I122" s="169"/>
      <c r="J122" s="175" t="str">
        <f t="shared" si="7"/>
        <v xml:space="preserve"> </v>
      </c>
      <c r="K122" s="169">
        <v>0</v>
      </c>
      <c r="L122" s="169"/>
      <c r="M122" s="173">
        <f t="shared" si="9"/>
        <v>0</v>
      </c>
      <c r="N122" s="169"/>
      <c r="O122" s="153" t="str">
        <f t="shared" si="8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173"/>
      <c r="I123" s="169"/>
      <c r="J123" s="175" t="str">
        <f t="shared" si="7"/>
        <v xml:space="preserve"> </v>
      </c>
      <c r="K123" s="169">
        <v>0</v>
      </c>
      <c r="L123" s="169"/>
      <c r="M123" s="173">
        <f t="shared" si="9"/>
        <v>0</v>
      </c>
      <c r="N123" s="169"/>
      <c r="O123" s="153" t="str">
        <f t="shared" si="8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>SUM(G125:G143)</f>
        <v>0</v>
      </c>
      <c r="H124" s="173">
        <f>SUM(H125:H143)</f>
        <v>0</v>
      </c>
      <c r="I124" s="169"/>
      <c r="J124" s="175" t="str">
        <f t="shared" si="7"/>
        <v xml:space="preserve"> </v>
      </c>
      <c r="K124" s="169">
        <v>0</v>
      </c>
      <c r="L124" s="169"/>
      <c r="M124" s="173">
        <f t="shared" si="9"/>
        <v>0</v>
      </c>
      <c r="N124" s="169"/>
      <c r="O124" s="153" t="str">
        <f t="shared" si="8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173"/>
      <c r="I125" s="169"/>
      <c r="J125" s="175" t="str">
        <f t="shared" si="7"/>
        <v xml:space="preserve"> </v>
      </c>
      <c r="K125" s="169">
        <v>0</v>
      </c>
      <c r="L125" s="169"/>
      <c r="M125" s="173">
        <f t="shared" si="9"/>
        <v>0</v>
      </c>
      <c r="N125" s="169"/>
      <c r="O125" s="153" t="str">
        <f t="shared" si="8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173"/>
      <c r="I126" s="169"/>
      <c r="J126" s="175" t="str">
        <f t="shared" si="7"/>
        <v xml:space="preserve"> </v>
      </c>
      <c r="K126" s="169">
        <v>0</v>
      </c>
      <c r="L126" s="169"/>
      <c r="M126" s="173">
        <f t="shared" si="9"/>
        <v>0</v>
      </c>
      <c r="N126" s="169"/>
      <c r="O126" s="153" t="str">
        <f t="shared" si="8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173"/>
      <c r="I127" s="169"/>
      <c r="J127" s="175" t="str">
        <f t="shared" si="7"/>
        <v xml:space="preserve"> </v>
      </c>
      <c r="K127" s="169">
        <v>0</v>
      </c>
      <c r="L127" s="169"/>
      <c r="M127" s="173">
        <f t="shared" si="9"/>
        <v>0</v>
      </c>
      <c r="N127" s="169"/>
      <c r="O127" s="153" t="str">
        <f t="shared" si="8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173"/>
      <c r="I128" s="169"/>
      <c r="J128" s="175" t="str">
        <f t="shared" si="7"/>
        <v xml:space="preserve"> </v>
      </c>
      <c r="K128" s="169">
        <v>0</v>
      </c>
      <c r="L128" s="169"/>
      <c r="M128" s="173">
        <f t="shared" si="9"/>
        <v>0</v>
      </c>
      <c r="N128" s="169"/>
      <c r="O128" s="153" t="str">
        <f t="shared" si="8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173"/>
      <c r="I129" s="169"/>
      <c r="J129" s="175" t="str">
        <f t="shared" si="7"/>
        <v xml:space="preserve"> </v>
      </c>
      <c r="K129" s="169">
        <v>0</v>
      </c>
      <c r="L129" s="169"/>
      <c r="M129" s="173">
        <f t="shared" si="9"/>
        <v>0</v>
      </c>
      <c r="N129" s="169"/>
      <c r="O129" s="153" t="str">
        <f t="shared" si="8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173"/>
      <c r="I130" s="169"/>
      <c r="J130" s="175" t="str">
        <f t="shared" si="7"/>
        <v xml:space="preserve"> </v>
      </c>
      <c r="K130" s="169">
        <v>0</v>
      </c>
      <c r="L130" s="169"/>
      <c r="M130" s="173">
        <f t="shared" si="9"/>
        <v>0</v>
      </c>
      <c r="N130" s="169"/>
      <c r="O130" s="153" t="str">
        <f t="shared" si="8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173"/>
      <c r="I131" s="169"/>
      <c r="J131" s="175" t="str">
        <f t="shared" si="7"/>
        <v xml:space="preserve"> </v>
      </c>
      <c r="K131" s="169">
        <v>0</v>
      </c>
      <c r="L131" s="169"/>
      <c r="M131" s="173">
        <f t="shared" si="9"/>
        <v>0</v>
      </c>
      <c r="N131" s="169"/>
      <c r="O131" s="153" t="str">
        <f t="shared" si="8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173"/>
      <c r="I132" s="169"/>
      <c r="J132" s="175" t="str">
        <f t="shared" si="7"/>
        <v xml:space="preserve"> </v>
      </c>
      <c r="K132" s="169">
        <v>0</v>
      </c>
      <c r="L132" s="169"/>
      <c r="M132" s="173">
        <f t="shared" si="9"/>
        <v>0</v>
      </c>
      <c r="N132" s="169"/>
      <c r="O132" s="153" t="str">
        <f t="shared" si="8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173"/>
      <c r="I133" s="169"/>
      <c r="J133" s="175" t="str">
        <f t="shared" si="7"/>
        <v xml:space="preserve"> </v>
      </c>
      <c r="K133" s="169">
        <v>0</v>
      </c>
      <c r="L133" s="169"/>
      <c r="M133" s="173">
        <f t="shared" si="9"/>
        <v>0</v>
      </c>
      <c r="N133" s="169"/>
      <c r="O133" s="153" t="str">
        <f t="shared" si="8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173"/>
      <c r="I134" s="169"/>
      <c r="J134" s="175" t="str">
        <f t="shared" si="7"/>
        <v xml:space="preserve"> </v>
      </c>
      <c r="K134" s="169">
        <v>0</v>
      </c>
      <c r="L134" s="169"/>
      <c r="M134" s="173">
        <f t="shared" si="9"/>
        <v>0</v>
      </c>
      <c r="N134" s="169"/>
      <c r="O134" s="153" t="str">
        <f t="shared" si="8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173"/>
      <c r="I135" s="169"/>
      <c r="J135" s="175" t="str">
        <f t="shared" si="7"/>
        <v xml:space="preserve"> </v>
      </c>
      <c r="K135" s="169">
        <v>0</v>
      </c>
      <c r="L135" s="169"/>
      <c r="M135" s="173">
        <f t="shared" si="9"/>
        <v>0</v>
      </c>
      <c r="N135" s="169"/>
      <c r="O135" s="153" t="str">
        <f t="shared" si="8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173"/>
      <c r="I136" s="169"/>
      <c r="J136" s="175" t="str">
        <f t="shared" ref="J136:J199" si="10">IF(H136=0," ",I136/H136)</f>
        <v xml:space="preserve"> </v>
      </c>
      <c r="K136" s="169">
        <v>0</v>
      </c>
      <c r="L136" s="169"/>
      <c r="M136" s="173">
        <f t="shared" si="9"/>
        <v>0</v>
      </c>
      <c r="N136" s="169"/>
      <c r="O136" s="153" t="str">
        <f t="shared" ref="O136:O199" si="11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173"/>
      <c r="I137" s="169"/>
      <c r="J137" s="175" t="str">
        <f t="shared" si="10"/>
        <v xml:space="preserve"> </v>
      </c>
      <c r="K137" s="169">
        <v>0</v>
      </c>
      <c r="L137" s="169"/>
      <c r="M137" s="173">
        <f t="shared" ref="M137:M200" si="12">SUM(K137:L137)</f>
        <v>0</v>
      </c>
      <c r="N137" s="169"/>
      <c r="O137" s="153" t="str">
        <f t="shared" si="11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173"/>
      <c r="I138" s="169"/>
      <c r="J138" s="175" t="str">
        <f t="shared" si="10"/>
        <v xml:space="preserve"> </v>
      </c>
      <c r="K138" s="169">
        <v>0</v>
      </c>
      <c r="L138" s="169"/>
      <c r="M138" s="173">
        <f t="shared" si="12"/>
        <v>0</v>
      </c>
      <c r="N138" s="169"/>
      <c r="O138" s="153" t="str">
        <f t="shared" si="11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173"/>
      <c r="I139" s="169"/>
      <c r="J139" s="175" t="str">
        <f t="shared" si="10"/>
        <v xml:space="preserve"> </v>
      </c>
      <c r="K139" s="169">
        <v>0</v>
      </c>
      <c r="L139" s="169"/>
      <c r="M139" s="173">
        <f t="shared" si="12"/>
        <v>0</v>
      </c>
      <c r="N139" s="169"/>
      <c r="O139" s="153" t="str">
        <f t="shared" si="11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173"/>
      <c r="I140" s="169"/>
      <c r="J140" s="175" t="str">
        <f t="shared" si="10"/>
        <v xml:space="preserve"> </v>
      </c>
      <c r="K140" s="169">
        <v>0</v>
      </c>
      <c r="L140" s="169"/>
      <c r="M140" s="173">
        <f t="shared" si="12"/>
        <v>0</v>
      </c>
      <c r="N140" s="169"/>
      <c r="O140" s="153" t="str">
        <f t="shared" si="11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173"/>
      <c r="I141" s="169"/>
      <c r="J141" s="175" t="str">
        <f t="shared" si="10"/>
        <v xml:space="preserve"> </v>
      </c>
      <c r="K141" s="169">
        <v>0</v>
      </c>
      <c r="L141" s="169"/>
      <c r="M141" s="173">
        <f t="shared" si="12"/>
        <v>0</v>
      </c>
      <c r="N141" s="169"/>
      <c r="O141" s="153" t="str">
        <f t="shared" si="11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173"/>
      <c r="I142" s="169"/>
      <c r="J142" s="175" t="str">
        <f t="shared" si="10"/>
        <v xml:space="preserve"> </v>
      </c>
      <c r="K142" s="169">
        <v>0</v>
      </c>
      <c r="L142" s="169"/>
      <c r="M142" s="173">
        <f t="shared" si="12"/>
        <v>0</v>
      </c>
      <c r="N142" s="169"/>
      <c r="O142" s="153" t="str">
        <f t="shared" si="11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173"/>
      <c r="I143" s="169"/>
      <c r="J143" s="175" t="str">
        <f t="shared" si="10"/>
        <v xml:space="preserve"> </v>
      </c>
      <c r="K143" s="169">
        <v>0</v>
      </c>
      <c r="L143" s="169"/>
      <c r="M143" s="173">
        <f t="shared" si="12"/>
        <v>0</v>
      </c>
      <c r="N143" s="169"/>
      <c r="O143" s="153" t="str">
        <f t="shared" si="11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>SUM(G145:G147)</f>
        <v>0</v>
      </c>
      <c r="H144" s="173">
        <f>SUM(H145:H147)</f>
        <v>0</v>
      </c>
      <c r="I144" s="169"/>
      <c r="J144" s="175" t="str">
        <f t="shared" si="10"/>
        <v xml:space="preserve"> </v>
      </c>
      <c r="K144" s="169">
        <v>0</v>
      </c>
      <c r="L144" s="169"/>
      <c r="M144" s="173">
        <f t="shared" si="12"/>
        <v>0</v>
      </c>
      <c r="N144" s="169"/>
      <c r="O144" s="153" t="str">
        <f t="shared" si="11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173"/>
      <c r="I145" s="169"/>
      <c r="J145" s="175" t="str">
        <f t="shared" si="10"/>
        <v xml:space="preserve"> </v>
      </c>
      <c r="K145" s="169">
        <v>0</v>
      </c>
      <c r="L145" s="169"/>
      <c r="M145" s="173">
        <f t="shared" si="12"/>
        <v>0</v>
      </c>
      <c r="N145" s="169"/>
      <c r="O145" s="153" t="str">
        <f t="shared" si="11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173"/>
      <c r="I146" s="169"/>
      <c r="J146" s="175" t="str">
        <f t="shared" si="10"/>
        <v xml:space="preserve"> </v>
      </c>
      <c r="K146" s="169">
        <v>0</v>
      </c>
      <c r="L146" s="169"/>
      <c r="M146" s="173">
        <f t="shared" si="12"/>
        <v>0</v>
      </c>
      <c r="N146" s="169"/>
      <c r="O146" s="153" t="str">
        <f t="shared" si="11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173"/>
      <c r="I147" s="169"/>
      <c r="J147" s="175" t="str">
        <f t="shared" si="10"/>
        <v xml:space="preserve"> </v>
      </c>
      <c r="K147" s="169">
        <v>0</v>
      </c>
      <c r="L147" s="169"/>
      <c r="M147" s="173">
        <f t="shared" si="12"/>
        <v>0</v>
      </c>
      <c r="N147" s="169"/>
      <c r="O147" s="153" t="str">
        <f t="shared" si="11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173"/>
      <c r="I148" s="169"/>
      <c r="J148" s="175" t="str">
        <f t="shared" si="10"/>
        <v xml:space="preserve"> </v>
      </c>
      <c r="K148" s="169">
        <v>0</v>
      </c>
      <c r="L148" s="169"/>
      <c r="M148" s="173">
        <f t="shared" si="12"/>
        <v>0</v>
      </c>
      <c r="N148" s="169"/>
      <c r="O148" s="153" t="str">
        <f t="shared" si="11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>SUM(G150:G153)</f>
        <v>0</v>
      </c>
      <c r="H149" s="173">
        <f>SUM(H150:H153)</f>
        <v>0</v>
      </c>
      <c r="I149" s="169"/>
      <c r="J149" s="175" t="str">
        <f t="shared" si="10"/>
        <v xml:space="preserve"> </v>
      </c>
      <c r="K149" s="169">
        <v>0</v>
      </c>
      <c r="L149" s="169"/>
      <c r="M149" s="173">
        <f t="shared" si="12"/>
        <v>0</v>
      </c>
      <c r="N149" s="169"/>
      <c r="O149" s="153" t="str">
        <f t="shared" si="11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173"/>
      <c r="I150" s="169"/>
      <c r="J150" s="175" t="str">
        <f t="shared" si="10"/>
        <v xml:space="preserve"> </v>
      </c>
      <c r="K150" s="169">
        <v>0</v>
      </c>
      <c r="L150" s="169"/>
      <c r="M150" s="173">
        <f t="shared" si="12"/>
        <v>0</v>
      </c>
      <c r="N150" s="169"/>
      <c r="O150" s="153" t="str">
        <f t="shared" si="11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173"/>
      <c r="I151" s="169"/>
      <c r="J151" s="175" t="str">
        <f t="shared" si="10"/>
        <v xml:space="preserve"> </v>
      </c>
      <c r="K151" s="169">
        <v>0</v>
      </c>
      <c r="L151" s="169"/>
      <c r="M151" s="173">
        <f t="shared" si="12"/>
        <v>0</v>
      </c>
      <c r="N151" s="169"/>
      <c r="O151" s="153" t="str">
        <f t="shared" si="11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173"/>
      <c r="I152" s="169"/>
      <c r="J152" s="175" t="str">
        <f t="shared" si="10"/>
        <v xml:space="preserve"> </v>
      </c>
      <c r="K152" s="169">
        <v>0</v>
      </c>
      <c r="L152" s="169"/>
      <c r="M152" s="173">
        <f t="shared" si="12"/>
        <v>0</v>
      </c>
      <c r="N152" s="169"/>
      <c r="O152" s="153" t="str">
        <f t="shared" si="11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173"/>
      <c r="I153" s="169"/>
      <c r="J153" s="175" t="str">
        <f t="shared" si="10"/>
        <v xml:space="preserve"> </v>
      </c>
      <c r="K153" s="169">
        <v>0</v>
      </c>
      <c r="L153" s="169"/>
      <c r="M153" s="173">
        <f t="shared" si="12"/>
        <v>0</v>
      </c>
      <c r="N153" s="169"/>
      <c r="O153" s="153" t="str">
        <f t="shared" si="11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>SUM(G155:G169)</f>
        <v>0</v>
      </c>
      <c r="H154" s="173">
        <f>SUM(H155:H169)</f>
        <v>0</v>
      </c>
      <c r="I154" s="169"/>
      <c r="J154" s="175" t="str">
        <f t="shared" si="10"/>
        <v xml:space="preserve"> </v>
      </c>
      <c r="K154" s="169">
        <v>0</v>
      </c>
      <c r="L154" s="169"/>
      <c r="M154" s="173">
        <f t="shared" si="12"/>
        <v>0</v>
      </c>
      <c r="N154" s="169"/>
      <c r="O154" s="153" t="str">
        <f t="shared" si="11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173"/>
      <c r="I155" s="169"/>
      <c r="J155" s="175" t="str">
        <f t="shared" si="10"/>
        <v xml:space="preserve"> </v>
      </c>
      <c r="K155" s="169">
        <v>0</v>
      </c>
      <c r="L155" s="169"/>
      <c r="M155" s="173">
        <f t="shared" si="12"/>
        <v>0</v>
      </c>
      <c r="N155" s="169"/>
      <c r="O155" s="153" t="str">
        <f t="shared" si="11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173"/>
      <c r="I156" s="169"/>
      <c r="J156" s="175" t="str">
        <f t="shared" si="10"/>
        <v xml:space="preserve"> </v>
      </c>
      <c r="K156" s="169">
        <v>0</v>
      </c>
      <c r="L156" s="169"/>
      <c r="M156" s="173">
        <f t="shared" si="12"/>
        <v>0</v>
      </c>
      <c r="N156" s="169"/>
      <c r="O156" s="153" t="str">
        <f t="shared" si="11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173"/>
      <c r="I157" s="169"/>
      <c r="J157" s="175" t="str">
        <f t="shared" si="10"/>
        <v xml:space="preserve"> </v>
      </c>
      <c r="K157" s="169">
        <v>0</v>
      </c>
      <c r="L157" s="169"/>
      <c r="M157" s="173">
        <f t="shared" si="12"/>
        <v>0</v>
      </c>
      <c r="N157" s="169"/>
      <c r="O157" s="153" t="str">
        <f t="shared" si="11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173"/>
      <c r="I158" s="169"/>
      <c r="J158" s="175" t="str">
        <f t="shared" si="10"/>
        <v xml:space="preserve"> </v>
      </c>
      <c r="K158" s="169">
        <v>0</v>
      </c>
      <c r="L158" s="169"/>
      <c r="M158" s="173">
        <f t="shared" si="12"/>
        <v>0</v>
      </c>
      <c r="N158" s="169"/>
      <c r="O158" s="153" t="str">
        <f t="shared" si="11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173"/>
      <c r="I159" s="169"/>
      <c r="J159" s="175" t="str">
        <f t="shared" si="10"/>
        <v xml:space="preserve"> </v>
      </c>
      <c r="K159" s="169">
        <v>0</v>
      </c>
      <c r="L159" s="169"/>
      <c r="M159" s="173">
        <f t="shared" si="12"/>
        <v>0</v>
      </c>
      <c r="N159" s="169"/>
      <c r="O159" s="153" t="str">
        <f t="shared" si="11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173"/>
      <c r="I160" s="169"/>
      <c r="J160" s="175" t="str">
        <f t="shared" si="10"/>
        <v xml:space="preserve"> </v>
      </c>
      <c r="K160" s="169">
        <v>0</v>
      </c>
      <c r="L160" s="169"/>
      <c r="M160" s="173">
        <f t="shared" si="12"/>
        <v>0</v>
      </c>
      <c r="N160" s="169"/>
      <c r="O160" s="153" t="str">
        <f t="shared" si="11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173"/>
      <c r="I161" s="169"/>
      <c r="J161" s="175" t="str">
        <f t="shared" si="10"/>
        <v xml:space="preserve"> </v>
      </c>
      <c r="K161" s="169">
        <v>0</v>
      </c>
      <c r="L161" s="169"/>
      <c r="M161" s="173">
        <f t="shared" si="12"/>
        <v>0</v>
      </c>
      <c r="N161" s="169"/>
      <c r="O161" s="153" t="str">
        <f t="shared" si="11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173"/>
      <c r="I162" s="169"/>
      <c r="J162" s="175" t="str">
        <f t="shared" si="10"/>
        <v xml:space="preserve"> </v>
      </c>
      <c r="K162" s="169">
        <v>0</v>
      </c>
      <c r="L162" s="169"/>
      <c r="M162" s="173">
        <f t="shared" si="12"/>
        <v>0</v>
      </c>
      <c r="N162" s="169"/>
      <c r="O162" s="153" t="str">
        <f t="shared" si="11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173"/>
      <c r="I163" s="169"/>
      <c r="J163" s="175" t="str">
        <f t="shared" si="10"/>
        <v xml:space="preserve"> </v>
      </c>
      <c r="K163" s="169">
        <v>0</v>
      </c>
      <c r="L163" s="169"/>
      <c r="M163" s="173">
        <f t="shared" si="12"/>
        <v>0</v>
      </c>
      <c r="N163" s="169"/>
      <c r="O163" s="153" t="str">
        <f t="shared" si="11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173"/>
      <c r="I164" s="169"/>
      <c r="J164" s="175" t="str">
        <f t="shared" si="10"/>
        <v xml:space="preserve"> </v>
      </c>
      <c r="K164" s="169">
        <v>0</v>
      </c>
      <c r="L164" s="169"/>
      <c r="M164" s="173">
        <f t="shared" si="12"/>
        <v>0</v>
      </c>
      <c r="N164" s="169"/>
      <c r="O164" s="153" t="str">
        <f t="shared" si="11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173"/>
      <c r="I165" s="169"/>
      <c r="J165" s="175" t="str">
        <f t="shared" si="10"/>
        <v xml:space="preserve"> </v>
      </c>
      <c r="K165" s="169">
        <v>0</v>
      </c>
      <c r="L165" s="169"/>
      <c r="M165" s="173">
        <f t="shared" si="12"/>
        <v>0</v>
      </c>
      <c r="N165" s="169"/>
      <c r="O165" s="153" t="str">
        <f t="shared" si="11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173"/>
      <c r="I166" s="169"/>
      <c r="J166" s="175" t="str">
        <f t="shared" si="10"/>
        <v xml:space="preserve"> </v>
      </c>
      <c r="K166" s="169">
        <v>0</v>
      </c>
      <c r="L166" s="169"/>
      <c r="M166" s="173">
        <f t="shared" si="12"/>
        <v>0</v>
      </c>
      <c r="N166" s="169"/>
      <c r="O166" s="153" t="str">
        <f t="shared" si="11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173"/>
      <c r="I167" s="169"/>
      <c r="J167" s="175" t="str">
        <f t="shared" si="10"/>
        <v xml:space="preserve"> </v>
      </c>
      <c r="K167" s="169">
        <v>0</v>
      </c>
      <c r="L167" s="169"/>
      <c r="M167" s="173">
        <f t="shared" si="12"/>
        <v>0</v>
      </c>
      <c r="N167" s="169"/>
      <c r="O167" s="153" t="str">
        <f t="shared" si="11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173"/>
      <c r="I168" s="169"/>
      <c r="J168" s="175" t="str">
        <f t="shared" si="10"/>
        <v xml:space="preserve"> </v>
      </c>
      <c r="K168" s="169">
        <v>0</v>
      </c>
      <c r="L168" s="169"/>
      <c r="M168" s="173">
        <f t="shared" si="12"/>
        <v>0</v>
      </c>
      <c r="N168" s="169"/>
      <c r="O168" s="153" t="str">
        <f t="shared" si="11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173"/>
      <c r="I169" s="169"/>
      <c r="J169" s="175" t="str">
        <f t="shared" si="10"/>
        <v xml:space="preserve"> </v>
      </c>
      <c r="K169" s="169">
        <v>0</v>
      </c>
      <c r="L169" s="169"/>
      <c r="M169" s="173">
        <f t="shared" si="12"/>
        <v>0</v>
      </c>
      <c r="N169" s="169"/>
      <c r="O169" s="153" t="str">
        <f t="shared" si="11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>G124+G144+G149+G154</f>
        <v>0</v>
      </c>
      <c r="H170" s="174">
        <f>H124+H144+H149+H154</f>
        <v>0</v>
      </c>
      <c r="I170" s="169"/>
      <c r="J170" s="175" t="str">
        <f t="shared" si="10"/>
        <v xml:space="preserve"> </v>
      </c>
      <c r="K170" s="169">
        <v>0</v>
      </c>
      <c r="L170" s="169"/>
      <c r="M170" s="173">
        <f t="shared" si="12"/>
        <v>0</v>
      </c>
      <c r="N170" s="169"/>
      <c r="O170" s="153" t="str">
        <f t="shared" si="11"/>
        <v xml:space="preserve"> </v>
      </c>
    </row>
    <row r="171" spans="1:15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>
        <v>5</v>
      </c>
      <c r="H171" s="173">
        <v>5</v>
      </c>
      <c r="I171" s="169">
        <v>5</v>
      </c>
      <c r="J171" s="175">
        <f t="shared" si="10"/>
        <v>1</v>
      </c>
      <c r="K171" s="169">
        <v>0</v>
      </c>
      <c r="L171" s="169"/>
      <c r="M171" s="173">
        <f t="shared" si="12"/>
        <v>0</v>
      </c>
      <c r="N171" s="169"/>
      <c r="O171" s="153" t="str">
        <f t="shared" si="11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173"/>
      <c r="I172" s="169"/>
      <c r="J172" s="175" t="str">
        <f t="shared" si="10"/>
        <v xml:space="preserve"> </v>
      </c>
      <c r="K172" s="169">
        <v>0</v>
      </c>
      <c r="L172" s="169"/>
      <c r="M172" s="173">
        <f t="shared" si="12"/>
        <v>0</v>
      </c>
      <c r="N172" s="169"/>
      <c r="O172" s="153" t="str">
        <f t="shared" si="11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173"/>
      <c r="I173" s="169"/>
      <c r="J173" s="175" t="str">
        <f t="shared" si="10"/>
        <v xml:space="preserve"> </v>
      </c>
      <c r="K173" s="169">
        <v>0</v>
      </c>
      <c r="L173" s="169"/>
      <c r="M173" s="173">
        <f t="shared" si="12"/>
        <v>0</v>
      </c>
      <c r="N173" s="169"/>
      <c r="O173" s="153" t="str">
        <f t="shared" si="11"/>
        <v xml:space="preserve"> </v>
      </c>
    </row>
    <row r="174" spans="1:15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7">
        <v>5</v>
      </c>
      <c r="H174" s="173">
        <v>5</v>
      </c>
      <c r="I174" s="169">
        <v>5</v>
      </c>
      <c r="J174" s="175">
        <f t="shared" si="10"/>
        <v>1</v>
      </c>
      <c r="K174" s="169">
        <v>0</v>
      </c>
      <c r="L174" s="169"/>
      <c r="M174" s="173">
        <f t="shared" si="12"/>
        <v>0</v>
      </c>
      <c r="N174" s="169"/>
      <c r="O174" s="153" t="str">
        <f t="shared" si="11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173"/>
      <c r="I175" s="169"/>
      <c r="J175" s="175" t="str">
        <f t="shared" si="10"/>
        <v xml:space="preserve"> </v>
      </c>
      <c r="K175" s="169">
        <v>0</v>
      </c>
      <c r="L175" s="169"/>
      <c r="M175" s="173">
        <f t="shared" si="12"/>
        <v>0</v>
      </c>
      <c r="N175" s="169"/>
      <c r="O175" s="153" t="str">
        <f t="shared" si="11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173"/>
      <c r="I176" s="169"/>
      <c r="J176" s="175" t="str">
        <f t="shared" si="10"/>
        <v xml:space="preserve"> </v>
      </c>
      <c r="K176" s="169">
        <v>0</v>
      </c>
      <c r="L176" s="169"/>
      <c r="M176" s="173">
        <f t="shared" si="12"/>
        <v>0</v>
      </c>
      <c r="N176" s="169"/>
      <c r="O176" s="153" t="str">
        <f t="shared" si="11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173"/>
      <c r="I177" s="169"/>
      <c r="J177" s="175" t="str">
        <f t="shared" si="10"/>
        <v xml:space="preserve"> </v>
      </c>
      <c r="K177" s="169">
        <v>0</v>
      </c>
      <c r="L177" s="169"/>
      <c r="M177" s="173">
        <f t="shared" si="12"/>
        <v>0</v>
      </c>
      <c r="N177" s="169"/>
      <c r="O177" s="153" t="str">
        <f t="shared" si="11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173"/>
      <c r="I178" s="169"/>
      <c r="J178" s="175" t="str">
        <f t="shared" si="10"/>
        <v xml:space="preserve"> </v>
      </c>
      <c r="K178" s="169">
        <v>0</v>
      </c>
      <c r="L178" s="169"/>
      <c r="M178" s="173">
        <f t="shared" si="12"/>
        <v>0</v>
      </c>
      <c r="N178" s="169"/>
      <c r="O178" s="153" t="str">
        <f t="shared" si="11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173"/>
      <c r="I179" s="169"/>
      <c r="J179" s="175" t="str">
        <f t="shared" si="10"/>
        <v xml:space="preserve"> </v>
      </c>
      <c r="K179" s="169">
        <v>0</v>
      </c>
      <c r="L179" s="169"/>
      <c r="M179" s="173">
        <f t="shared" si="12"/>
        <v>0</v>
      </c>
      <c r="N179" s="169"/>
      <c r="O179" s="153" t="str">
        <f t="shared" si="11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173"/>
      <c r="I180" s="169"/>
      <c r="J180" s="175" t="str">
        <f t="shared" si="10"/>
        <v xml:space="preserve"> </v>
      </c>
      <c r="K180" s="169">
        <v>0</v>
      </c>
      <c r="L180" s="169"/>
      <c r="M180" s="173">
        <f t="shared" si="12"/>
        <v>0</v>
      </c>
      <c r="N180" s="169"/>
      <c r="O180" s="153" t="str">
        <f t="shared" si="11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173"/>
      <c r="I181" s="169"/>
      <c r="J181" s="175" t="str">
        <f t="shared" si="10"/>
        <v xml:space="preserve"> </v>
      </c>
      <c r="K181" s="169">
        <v>0</v>
      </c>
      <c r="L181" s="169"/>
      <c r="M181" s="173">
        <f t="shared" si="12"/>
        <v>0</v>
      </c>
      <c r="N181" s="169"/>
      <c r="O181" s="153" t="str">
        <f t="shared" si="11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173"/>
      <c r="I182" s="169"/>
      <c r="J182" s="175" t="str">
        <f t="shared" si="10"/>
        <v xml:space="preserve"> </v>
      </c>
      <c r="K182" s="169">
        <v>0</v>
      </c>
      <c r="L182" s="169"/>
      <c r="M182" s="173">
        <f t="shared" si="12"/>
        <v>0</v>
      </c>
      <c r="N182" s="169"/>
      <c r="O182" s="153" t="str">
        <f t="shared" si="11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173"/>
      <c r="I183" s="169"/>
      <c r="J183" s="175" t="str">
        <f t="shared" si="10"/>
        <v xml:space="preserve"> </v>
      </c>
      <c r="K183" s="169">
        <v>0</v>
      </c>
      <c r="L183" s="169"/>
      <c r="M183" s="173">
        <f t="shared" si="12"/>
        <v>0</v>
      </c>
      <c r="N183" s="169"/>
      <c r="O183" s="153" t="str">
        <f t="shared" si="11"/>
        <v xml:space="preserve"> </v>
      </c>
    </row>
    <row r="184" spans="1:15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>G100+G101+G108+G115+G170+G171</f>
        <v>5</v>
      </c>
      <c r="H184" s="174">
        <f>H100+H101+H108+H115+H170+H171</f>
        <v>5</v>
      </c>
      <c r="I184" s="174">
        <f t="shared" ref="I184:N184" si="13">I100+I101+I108+I115+I170+I171</f>
        <v>5</v>
      </c>
      <c r="J184" s="174" t="e">
        <f t="shared" si="13"/>
        <v>#VALUE!</v>
      </c>
      <c r="K184" s="174">
        <v>0</v>
      </c>
      <c r="L184" s="174"/>
      <c r="M184" s="174">
        <f t="shared" si="13"/>
        <v>0</v>
      </c>
      <c r="N184" s="174">
        <f t="shared" si="13"/>
        <v>0</v>
      </c>
      <c r="O184" s="153" t="str">
        <f t="shared" si="11"/>
        <v xml:space="preserve"> </v>
      </c>
    </row>
    <row r="185" spans="1:15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173"/>
      <c r="I185" s="169"/>
      <c r="J185" s="175" t="str">
        <f t="shared" si="10"/>
        <v xml:space="preserve"> </v>
      </c>
      <c r="K185" s="169">
        <v>0</v>
      </c>
      <c r="L185" s="169"/>
      <c r="M185" s="173">
        <f t="shared" si="12"/>
        <v>0</v>
      </c>
      <c r="N185" s="169"/>
      <c r="O185" s="153" t="str">
        <f t="shared" si="11"/>
        <v xml:space="preserve"> </v>
      </c>
    </row>
    <row r="186" spans="1:15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>
        <v>300</v>
      </c>
      <c r="G186" s="77"/>
      <c r="H186" s="173">
        <f>SUM(F186:G186)</f>
        <v>300</v>
      </c>
      <c r="I186" s="169">
        <v>130</v>
      </c>
      <c r="J186" s="175">
        <f t="shared" si="10"/>
        <v>0.43333333333333335</v>
      </c>
      <c r="K186" s="169">
        <v>250</v>
      </c>
      <c r="L186" s="169"/>
      <c r="M186" s="173">
        <f t="shared" si="12"/>
        <v>250</v>
      </c>
      <c r="N186" s="169">
        <v>13</v>
      </c>
      <c r="O186" s="153">
        <f t="shared" si="11"/>
        <v>5.1999999999999998E-2</v>
      </c>
    </row>
    <row r="187" spans="1:15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173"/>
      <c r="I187" s="169"/>
      <c r="J187" s="175" t="str">
        <f t="shared" si="10"/>
        <v xml:space="preserve"> </v>
      </c>
      <c r="K187" s="169">
        <v>0</v>
      </c>
      <c r="L187" s="169"/>
      <c r="M187" s="173">
        <f t="shared" si="12"/>
        <v>0</v>
      </c>
      <c r="N187" s="169"/>
      <c r="O187" s="153" t="str">
        <f t="shared" si="11"/>
        <v xml:space="preserve"> </v>
      </c>
    </row>
    <row r="188" spans="1:15" ht="25.5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173"/>
      <c r="I188" s="169"/>
      <c r="J188" s="175" t="str">
        <f t="shared" si="10"/>
        <v xml:space="preserve"> </v>
      </c>
      <c r="K188" s="169">
        <v>0</v>
      </c>
      <c r="L188" s="169"/>
      <c r="M188" s="173">
        <f t="shared" si="12"/>
        <v>0</v>
      </c>
      <c r="N188" s="169"/>
      <c r="O188" s="153" t="str">
        <f t="shared" si="11"/>
        <v xml:space="preserve"> </v>
      </c>
    </row>
    <row r="189" spans="1:15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>
        <v>180</v>
      </c>
      <c r="G189" s="77"/>
      <c r="H189" s="173">
        <f>SUM(F189:G189)</f>
        <v>180</v>
      </c>
      <c r="I189" s="169">
        <v>0</v>
      </c>
      <c r="J189" s="175">
        <f t="shared" si="10"/>
        <v>0</v>
      </c>
      <c r="K189" s="169">
        <v>100</v>
      </c>
      <c r="L189" s="169"/>
      <c r="M189" s="173">
        <f t="shared" si="12"/>
        <v>100</v>
      </c>
      <c r="N189" s="169"/>
      <c r="O189" s="153">
        <f t="shared" si="11"/>
        <v>0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173"/>
      <c r="I190" s="169"/>
      <c r="J190" s="175" t="str">
        <f t="shared" si="10"/>
        <v xml:space="preserve"> </v>
      </c>
      <c r="K190" s="169">
        <v>0</v>
      </c>
      <c r="L190" s="169"/>
      <c r="M190" s="173">
        <f t="shared" si="12"/>
        <v>0</v>
      </c>
      <c r="N190" s="169"/>
      <c r="O190" s="153" t="str">
        <f t="shared" si="11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173"/>
      <c r="I191" s="169"/>
      <c r="J191" s="175" t="str">
        <f t="shared" si="10"/>
        <v xml:space="preserve"> </v>
      </c>
      <c r="K191" s="169">
        <v>0</v>
      </c>
      <c r="L191" s="169"/>
      <c r="M191" s="173">
        <f t="shared" si="12"/>
        <v>0</v>
      </c>
      <c r="N191" s="169"/>
      <c r="O191" s="153" t="str">
        <f t="shared" si="11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173"/>
      <c r="I192" s="169"/>
      <c r="J192" s="175" t="str">
        <f t="shared" si="10"/>
        <v xml:space="preserve"> </v>
      </c>
      <c r="K192" s="169">
        <v>0</v>
      </c>
      <c r="L192" s="169"/>
      <c r="M192" s="173">
        <f t="shared" si="12"/>
        <v>0</v>
      </c>
      <c r="N192" s="169"/>
      <c r="O192" s="153" t="str">
        <f t="shared" si="11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173"/>
      <c r="I193" s="169"/>
      <c r="J193" s="175" t="str">
        <f t="shared" si="10"/>
        <v xml:space="preserve"> </v>
      </c>
      <c r="K193" s="169">
        <v>0</v>
      </c>
      <c r="L193" s="169"/>
      <c r="M193" s="173">
        <f t="shared" si="12"/>
        <v>0</v>
      </c>
      <c r="N193" s="169"/>
      <c r="O193" s="153" t="str">
        <f t="shared" si="11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173"/>
      <c r="I194" s="169"/>
      <c r="J194" s="175" t="str">
        <f t="shared" si="10"/>
        <v xml:space="preserve"> </v>
      </c>
      <c r="K194" s="169">
        <v>0</v>
      </c>
      <c r="L194" s="169"/>
      <c r="M194" s="173">
        <f t="shared" si="12"/>
        <v>0</v>
      </c>
      <c r="N194" s="169"/>
      <c r="O194" s="153" t="str">
        <f t="shared" si="11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173"/>
      <c r="I195" s="169"/>
      <c r="J195" s="175" t="str">
        <f t="shared" si="10"/>
        <v xml:space="preserve"> </v>
      </c>
      <c r="K195" s="169">
        <v>0</v>
      </c>
      <c r="L195" s="169"/>
      <c r="M195" s="173">
        <f t="shared" si="12"/>
        <v>0</v>
      </c>
      <c r="N195" s="169"/>
      <c r="O195" s="153" t="str">
        <f t="shared" si="11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173"/>
      <c r="I196" s="169"/>
      <c r="J196" s="175" t="str">
        <f t="shared" si="10"/>
        <v xml:space="preserve"> </v>
      </c>
      <c r="K196" s="169">
        <v>0</v>
      </c>
      <c r="L196" s="169"/>
      <c r="M196" s="173">
        <f t="shared" si="12"/>
        <v>0</v>
      </c>
      <c r="N196" s="169"/>
      <c r="O196" s="153" t="str">
        <f t="shared" si="11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173"/>
      <c r="I197" s="169"/>
      <c r="J197" s="175" t="str">
        <f t="shared" si="10"/>
        <v xml:space="preserve"> </v>
      </c>
      <c r="K197" s="169">
        <v>0</v>
      </c>
      <c r="L197" s="169"/>
      <c r="M197" s="173">
        <f t="shared" si="12"/>
        <v>0</v>
      </c>
      <c r="N197" s="169"/>
      <c r="O197" s="153" t="str">
        <f t="shared" si="11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173"/>
      <c r="I198" s="169"/>
      <c r="J198" s="175" t="str">
        <f t="shared" si="10"/>
        <v xml:space="preserve"> </v>
      </c>
      <c r="K198" s="169">
        <v>0</v>
      </c>
      <c r="L198" s="169"/>
      <c r="M198" s="173">
        <f t="shared" si="12"/>
        <v>0</v>
      </c>
      <c r="N198" s="169"/>
      <c r="O198" s="153" t="str">
        <f t="shared" si="11"/>
        <v xml:space="preserve"> </v>
      </c>
    </row>
    <row r="199" spans="1:15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173"/>
      <c r="I199" s="169"/>
      <c r="J199" s="175" t="str">
        <f t="shared" si="10"/>
        <v xml:space="preserve"> </v>
      </c>
      <c r="K199" s="169">
        <v>0</v>
      </c>
      <c r="L199" s="169"/>
      <c r="M199" s="173">
        <f t="shared" si="12"/>
        <v>0</v>
      </c>
      <c r="N199" s="169"/>
      <c r="O199" s="153" t="str">
        <f t="shared" si="11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173"/>
      <c r="I200" s="169"/>
      <c r="J200" s="175" t="str">
        <f t="shared" ref="J200:J263" si="14">IF(H200=0," ",I200/H200)</f>
        <v xml:space="preserve"> </v>
      </c>
      <c r="K200" s="169">
        <v>0</v>
      </c>
      <c r="L200" s="169"/>
      <c r="M200" s="173">
        <f t="shared" si="12"/>
        <v>0</v>
      </c>
      <c r="N200" s="169"/>
      <c r="O200" s="153" t="str">
        <f t="shared" ref="O200:O263" si="15">IF(M200=0," ",N200/M200)</f>
        <v xml:space="preserve"> </v>
      </c>
    </row>
    <row r="201" spans="1:15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>
        <f>90+350</f>
        <v>440</v>
      </c>
      <c r="G201" s="77">
        <v>-220</v>
      </c>
      <c r="H201" s="173">
        <f>SUM(F201:G201)</f>
        <v>220</v>
      </c>
      <c r="I201" s="169">
        <v>1</v>
      </c>
      <c r="J201" s="175">
        <f t="shared" si="14"/>
        <v>4.5454545454545452E-3</v>
      </c>
      <c r="K201" s="169">
        <v>10</v>
      </c>
      <c r="L201" s="169"/>
      <c r="M201" s="173">
        <f t="shared" ref="M201:M264" si="16">SUM(K201:L201)</f>
        <v>10</v>
      </c>
      <c r="N201" s="169">
        <v>1</v>
      </c>
      <c r="O201" s="153">
        <f t="shared" si="15"/>
        <v>0.1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173"/>
      <c r="I202" s="169"/>
      <c r="J202" s="175" t="str">
        <f t="shared" si="14"/>
        <v xml:space="preserve"> </v>
      </c>
      <c r="K202" s="169">
        <v>0</v>
      </c>
      <c r="L202" s="169"/>
      <c r="M202" s="173">
        <f t="shared" si="16"/>
        <v>0</v>
      </c>
      <c r="N202" s="169"/>
      <c r="O202" s="153" t="str">
        <f t="shared" si="15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173"/>
      <c r="I203" s="169"/>
      <c r="J203" s="175" t="str">
        <f t="shared" si="14"/>
        <v xml:space="preserve"> </v>
      </c>
      <c r="K203" s="169">
        <v>0</v>
      </c>
      <c r="L203" s="169"/>
      <c r="M203" s="173">
        <f t="shared" si="16"/>
        <v>0</v>
      </c>
      <c r="N203" s="169"/>
      <c r="O203" s="153" t="str">
        <f t="shared" si="15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173"/>
      <c r="I204" s="169"/>
      <c r="J204" s="175" t="str">
        <f t="shared" si="14"/>
        <v xml:space="preserve"> </v>
      </c>
      <c r="K204" s="169">
        <v>0</v>
      </c>
      <c r="L204" s="169"/>
      <c r="M204" s="173">
        <f t="shared" si="16"/>
        <v>0</v>
      </c>
      <c r="N204" s="169"/>
      <c r="O204" s="153" t="str">
        <f t="shared" si="15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173"/>
      <c r="I205" s="169"/>
      <c r="J205" s="175" t="str">
        <f t="shared" si="14"/>
        <v xml:space="preserve"> </v>
      </c>
      <c r="K205" s="169">
        <v>0</v>
      </c>
      <c r="L205" s="169"/>
      <c r="M205" s="173">
        <f t="shared" si="16"/>
        <v>0</v>
      </c>
      <c r="N205" s="169"/>
      <c r="O205" s="153" t="str">
        <f t="shared" si="15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173"/>
      <c r="I206" s="169"/>
      <c r="J206" s="175" t="str">
        <f t="shared" si="14"/>
        <v xml:space="preserve"> </v>
      </c>
      <c r="K206" s="169">
        <v>0</v>
      </c>
      <c r="L206" s="169"/>
      <c r="M206" s="173">
        <f t="shared" si="16"/>
        <v>0</v>
      </c>
      <c r="N206" s="169"/>
      <c r="O206" s="153" t="str">
        <f t="shared" si="15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173"/>
      <c r="I207" s="169"/>
      <c r="J207" s="175" t="str">
        <f t="shared" si="14"/>
        <v xml:space="preserve"> </v>
      </c>
      <c r="K207" s="169">
        <v>0</v>
      </c>
      <c r="L207" s="169"/>
      <c r="M207" s="173">
        <f t="shared" si="16"/>
        <v>0</v>
      </c>
      <c r="N207" s="169"/>
      <c r="O207" s="153" t="str">
        <f t="shared" si="15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173"/>
      <c r="I208" s="169"/>
      <c r="J208" s="175" t="str">
        <f t="shared" si="14"/>
        <v xml:space="preserve"> </v>
      </c>
      <c r="K208" s="169">
        <v>0</v>
      </c>
      <c r="L208" s="169"/>
      <c r="M208" s="173">
        <f t="shared" si="16"/>
        <v>0</v>
      </c>
      <c r="N208" s="169"/>
      <c r="O208" s="153" t="str">
        <f t="shared" si="15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173"/>
      <c r="I209" s="169"/>
      <c r="J209" s="175" t="str">
        <f t="shared" si="14"/>
        <v xml:space="preserve"> </v>
      </c>
      <c r="K209" s="169">
        <v>0</v>
      </c>
      <c r="L209" s="169"/>
      <c r="M209" s="173">
        <f t="shared" si="16"/>
        <v>0</v>
      </c>
      <c r="N209" s="169"/>
      <c r="O209" s="153" t="str">
        <f t="shared" si="15"/>
        <v xml:space="preserve"> </v>
      </c>
    </row>
    <row r="210" spans="1:15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>
        <v>220</v>
      </c>
      <c r="H210" s="173">
        <f>SUM(F210:G210)</f>
        <v>220</v>
      </c>
      <c r="I210" s="169">
        <v>220</v>
      </c>
      <c r="J210" s="175">
        <f t="shared" si="14"/>
        <v>1</v>
      </c>
      <c r="K210" s="169">
        <v>0</v>
      </c>
      <c r="L210" s="169"/>
      <c r="M210" s="173">
        <f t="shared" si="16"/>
        <v>0</v>
      </c>
      <c r="N210" s="169"/>
      <c r="O210" s="153" t="str">
        <f t="shared" si="15"/>
        <v xml:space="preserve"> </v>
      </c>
    </row>
    <row r="211" spans="1:15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>
        <v>220</v>
      </c>
      <c r="H211" s="173">
        <f>SUM(F211:G211)</f>
        <v>220</v>
      </c>
      <c r="I211" s="169">
        <v>220</v>
      </c>
      <c r="J211" s="175">
        <f t="shared" si="14"/>
        <v>1</v>
      </c>
      <c r="K211" s="169">
        <v>0</v>
      </c>
      <c r="L211" s="169"/>
      <c r="M211" s="173">
        <f t="shared" si="16"/>
        <v>0</v>
      </c>
      <c r="N211" s="169"/>
      <c r="O211" s="153" t="str">
        <f t="shared" si="15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173"/>
      <c r="I212" s="169"/>
      <c r="J212" s="175" t="str">
        <f t="shared" si="14"/>
        <v xml:space="preserve"> </v>
      </c>
      <c r="K212" s="169">
        <v>0</v>
      </c>
      <c r="L212" s="169"/>
      <c r="M212" s="173">
        <f t="shared" si="16"/>
        <v>0</v>
      </c>
      <c r="N212" s="169"/>
      <c r="O212" s="153" t="str">
        <f t="shared" si="15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173"/>
      <c r="I213" s="169"/>
      <c r="J213" s="175" t="str">
        <f t="shared" si="14"/>
        <v xml:space="preserve"> </v>
      </c>
      <c r="K213" s="169">
        <v>0</v>
      </c>
      <c r="L213" s="169"/>
      <c r="M213" s="173">
        <f t="shared" si="16"/>
        <v>0</v>
      </c>
      <c r="N213" s="169"/>
      <c r="O213" s="153" t="str">
        <f t="shared" si="15"/>
        <v xml:space="preserve"> </v>
      </c>
    </row>
    <row r="214" spans="1:15" ht="25.5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920</v>
      </c>
      <c r="G214" s="78">
        <f>G185+G186+G189+G191+G198+G199+G200+G201+G205+G210</f>
        <v>0</v>
      </c>
      <c r="H214" s="174">
        <f>H185+H186+H189+H191+H198+H199+H200+H201+H205+H210</f>
        <v>920</v>
      </c>
      <c r="I214" s="174">
        <f t="shared" ref="I214:M214" si="17">I185+I186+I189+I191+I198+I199+I200+I201+I205+I210</f>
        <v>351</v>
      </c>
      <c r="J214" s="174" t="e">
        <f t="shared" si="17"/>
        <v>#VALUE!</v>
      </c>
      <c r="K214" s="174">
        <f t="shared" si="17"/>
        <v>360</v>
      </c>
      <c r="L214" s="174">
        <f t="shared" si="17"/>
        <v>0</v>
      </c>
      <c r="M214" s="174">
        <f t="shared" si="17"/>
        <v>360</v>
      </c>
      <c r="N214" s="174">
        <f t="shared" ref="N214" si="18">N185+N186+N189+N191+N198+N199+N200+N201+N205+N210</f>
        <v>14</v>
      </c>
      <c r="O214" s="153">
        <f t="shared" si="15"/>
        <v>3.888888888888889E-2</v>
      </c>
    </row>
    <row r="215" spans="1:15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173"/>
      <c r="I215" s="169"/>
      <c r="J215" s="175" t="str">
        <f t="shared" si="14"/>
        <v xml:space="preserve"> </v>
      </c>
      <c r="K215" s="169">
        <v>0</v>
      </c>
      <c r="L215" s="169"/>
      <c r="M215" s="173">
        <f t="shared" si="16"/>
        <v>0</v>
      </c>
      <c r="N215" s="169"/>
      <c r="O215" s="153" t="str">
        <f t="shared" si="15"/>
        <v xml:space="preserve"> </v>
      </c>
    </row>
    <row r="216" spans="1:15" ht="25.5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173"/>
      <c r="I216" s="169"/>
      <c r="J216" s="175" t="str">
        <f t="shared" si="14"/>
        <v xml:space="preserve"> </v>
      </c>
      <c r="K216" s="169">
        <v>0</v>
      </c>
      <c r="L216" s="169"/>
      <c r="M216" s="173">
        <f t="shared" si="16"/>
        <v>0</v>
      </c>
      <c r="N216" s="169"/>
      <c r="O216" s="153" t="str">
        <f t="shared" si="15"/>
        <v xml:space="preserve"> </v>
      </c>
    </row>
    <row r="217" spans="1:15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>
        <v>614</v>
      </c>
      <c r="G217" s="77"/>
      <c r="H217" s="173">
        <f>F217+G217</f>
        <v>614</v>
      </c>
      <c r="I217" s="169">
        <v>614</v>
      </c>
      <c r="J217" s="175">
        <f t="shared" si="14"/>
        <v>1</v>
      </c>
      <c r="K217" s="169">
        <v>0</v>
      </c>
      <c r="L217" s="169"/>
      <c r="M217" s="173">
        <f t="shared" si="16"/>
        <v>0</v>
      </c>
      <c r="N217" s="169"/>
      <c r="O217" s="153" t="str">
        <f t="shared" si="15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173"/>
      <c r="I218" s="169"/>
      <c r="J218" s="175" t="str">
        <f t="shared" si="14"/>
        <v xml:space="preserve"> </v>
      </c>
      <c r="K218" s="169">
        <v>0</v>
      </c>
      <c r="L218" s="169"/>
      <c r="M218" s="173">
        <f t="shared" si="16"/>
        <v>0</v>
      </c>
      <c r="N218" s="169"/>
      <c r="O218" s="153" t="str">
        <f t="shared" si="15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173"/>
      <c r="I219" s="169"/>
      <c r="J219" s="175" t="str">
        <f t="shared" si="14"/>
        <v xml:space="preserve"> </v>
      </c>
      <c r="K219" s="169">
        <v>0</v>
      </c>
      <c r="L219" s="169"/>
      <c r="M219" s="173">
        <f t="shared" si="16"/>
        <v>0</v>
      </c>
      <c r="N219" s="169"/>
      <c r="O219" s="153" t="str">
        <f t="shared" si="15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173"/>
      <c r="I220" s="169"/>
      <c r="J220" s="175" t="str">
        <f t="shared" si="14"/>
        <v xml:space="preserve"> </v>
      </c>
      <c r="K220" s="169">
        <v>0</v>
      </c>
      <c r="L220" s="169"/>
      <c r="M220" s="173">
        <f t="shared" si="16"/>
        <v>0</v>
      </c>
      <c r="N220" s="169"/>
      <c r="O220" s="153" t="str">
        <f t="shared" si="15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173"/>
      <c r="I221" s="169"/>
      <c r="J221" s="175" t="str">
        <f t="shared" si="14"/>
        <v xml:space="preserve"> </v>
      </c>
      <c r="K221" s="169">
        <v>0</v>
      </c>
      <c r="L221" s="169"/>
      <c r="M221" s="173">
        <f t="shared" si="16"/>
        <v>0</v>
      </c>
      <c r="N221" s="169"/>
      <c r="O221" s="153" t="str">
        <f t="shared" si="15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173"/>
      <c r="I222" s="169"/>
      <c r="J222" s="175" t="str">
        <f t="shared" si="14"/>
        <v xml:space="preserve"> </v>
      </c>
      <c r="K222" s="169">
        <v>0</v>
      </c>
      <c r="L222" s="169"/>
      <c r="M222" s="173">
        <f t="shared" si="16"/>
        <v>0</v>
      </c>
      <c r="N222" s="169"/>
      <c r="O222" s="153" t="str">
        <f t="shared" si="15"/>
        <v xml:space="preserve"> </v>
      </c>
    </row>
    <row r="223" spans="1:15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614</v>
      </c>
      <c r="G223" s="78">
        <f>G215+G217+G219+G220+G222</f>
        <v>0</v>
      </c>
      <c r="H223" s="174">
        <f>H215+H217+H219+H220+H222</f>
        <v>614</v>
      </c>
      <c r="I223" s="174">
        <f t="shared" ref="I223:L223" si="19">I215+I217+I219+I220+I222</f>
        <v>614</v>
      </c>
      <c r="J223" s="174" t="e">
        <f t="shared" si="19"/>
        <v>#VALUE!</v>
      </c>
      <c r="K223" s="174">
        <f t="shared" si="19"/>
        <v>0</v>
      </c>
      <c r="L223" s="174">
        <f t="shared" si="19"/>
        <v>0</v>
      </c>
      <c r="M223" s="174">
        <f t="shared" ref="M223:N223" si="20">M215+M217+M219+M220+M222</f>
        <v>0</v>
      </c>
      <c r="N223" s="174">
        <f t="shared" si="20"/>
        <v>0</v>
      </c>
      <c r="O223" s="153" t="str">
        <f t="shared" si="15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173"/>
      <c r="I224" s="169"/>
      <c r="J224" s="175" t="str">
        <f t="shared" si="14"/>
        <v xml:space="preserve"> </v>
      </c>
      <c r="K224" s="169">
        <v>0</v>
      </c>
      <c r="L224" s="169"/>
      <c r="M224" s="173">
        <f t="shared" si="16"/>
        <v>0</v>
      </c>
      <c r="N224" s="169"/>
      <c r="O224" s="153" t="str">
        <f t="shared" si="15"/>
        <v xml:space="preserve"> </v>
      </c>
    </row>
    <row r="225" spans="1:15" ht="25.5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>SUM(G226:G235)</f>
        <v>0</v>
      </c>
      <c r="H225" s="173">
        <f>SUM(H226:H235)</f>
        <v>0</v>
      </c>
      <c r="I225" s="173">
        <f t="shared" ref="I225:M225" si="21">SUM(I226:I235)</f>
        <v>0</v>
      </c>
      <c r="J225" s="173">
        <f t="shared" si="21"/>
        <v>0</v>
      </c>
      <c r="K225" s="173">
        <f t="shared" si="21"/>
        <v>120</v>
      </c>
      <c r="L225" s="173">
        <f t="shared" si="21"/>
        <v>30</v>
      </c>
      <c r="M225" s="173">
        <f t="shared" si="21"/>
        <v>150</v>
      </c>
      <c r="N225" s="173">
        <f t="shared" ref="N225" si="22">SUM(N226:N235)</f>
        <v>150</v>
      </c>
      <c r="O225" s="153">
        <f t="shared" si="15"/>
        <v>1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173"/>
      <c r="I226" s="169"/>
      <c r="J226" s="175" t="str">
        <f t="shared" si="14"/>
        <v xml:space="preserve"> </v>
      </c>
      <c r="K226" s="169">
        <v>0</v>
      </c>
      <c r="L226" s="169"/>
      <c r="M226" s="173">
        <f t="shared" si="16"/>
        <v>0</v>
      </c>
      <c r="N226" s="169"/>
      <c r="O226" s="153" t="str">
        <f t="shared" si="15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173"/>
      <c r="I227" s="169"/>
      <c r="J227" s="175" t="str">
        <f t="shared" si="14"/>
        <v xml:space="preserve"> </v>
      </c>
      <c r="K227" s="169">
        <v>0</v>
      </c>
      <c r="L227" s="169"/>
      <c r="M227" s="173">
        <f t="shared" si="16"/>
        <v>0</v>
      </c>
      <c r="N227" s="169"/>
      <c r="O227" s="153" t="str">
        <f t="shared" si="15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173"/>
      <c r="I228" s="169"/>
      <c r="J228" s="175" t="str">
        <f t="shared" si="14"/>
        <v xml:space="preserve"> </v>
      </c>
      <c r="K228" s="169">
        <v>0</v>
      </c>
      <c r="L228" s="169"/>
      <c r="M228" s="173">
        <f t="shared" si="16"/>
        <v>0</v>
      </c>
      <c r="N228" s="169"/>
      <c r="O228" s="153" t="str">
        <f t="shared" si="15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173"/>
      <c r="I229" s="169"/>
      <c r="J229" s="175" t="str">
        <f t="shared" si="14"/>
        <v xml:space="preserve"> </v>
      </c>
      <c r="K229" s="169">
        <v>0</v>
      </c>
      <c r="L229" s="169"/>
      <c r="M229" s="173">
        <f t="shared" si="16"/>
        <v>0</v>
      </c>
      <c r="N229" s="169"/>
      <c r="O229" s="153" t="str">
        <f t="shared" si="15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173"/>
      <c r="I230" s="169"/>
      <c r="J230" s="175" t="str">
        <f t="shared" si="14"/>
        <v xml:space="preserve"> </v>
      </c>
      <c r="K230" s="169">
        <v>0</v>
      </c>
      <c r="L230" s="169"/>
      <c r="M230" s="173">
        <f t="shared" si="16"/>
        <v>0</v>
      </c>
      <c r="N230" s="169"/>
      <c r="O230" s="153" t="str">
        <f t="shared" si="15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173"/>
      <c r="I231" s="169"/>
      <c r="J231" s="175" t="str">
        <f t="shared" si="14"/>
        <v xml:space="preserve"> </v>
      </c>
      <c r="K231" s="169">
        <v>0</v>
      </c>
      <c r="L231" s="169"/>
      <c r="M231" s="173">
        <f t="shared" si="16"/>
        <v>0</v>
      </c>
      <c r="N231" s="169"/>
      <c r="O231" s="153" t="str">
        <f t="shared" si="15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173"/>
      <c r="I232" s="169"/>
      <c r="J232" s="175" t="str">
        <f t="shared" si="14"/>
        <v xml:space="preserve"> </v>
      </c>
      <c r="K232" s="169">
        <v>0</v>
      </c>
      <c r="L232" s="169"/>
      <c r="M232" s="173">
        <f t="shared" si="16"/>
        <v>0</v>
      </c>
      <c r="N232" s="169"/>
      <c r="O232" s="153" t="str">
        <f t="shared" si="15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173"/>
      <c r="I233" s="169"/>
      <c r="J233" s="175" t="str">
        <f t="shared" si="14"/>
        <v xml:space="preserve"> </v>
      </c>
      <c r="K233" s="169">
        <v>0</v>
      </c>
      <c r="L233" s="169"/>
      <c r="M233" s="173">
        <f t="shared" si="16"/>
        <v>0</v>
      </c>
      <c r="N233" s="169"/>
      <c r="O233" s="153" t="str">
        <f t="shared" si="15"/>
        <v xml:space="preserve"> </v>
      </c>
    </row>
    <row r="234" spans="1:15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173"/>
      <c r="I234" s="169"/>
      <c r="J234" s="175" t="str">
        <f t="shared" si="14"/>
        <v xml:space="preserve"> </v>
      </c>
      <c r="K234" s="169">
        <v>120</v>
      </c>
      <c r="L234" s="169">
        <v>30</v>
      </c>
      <c r="M234" s="173">
        <f t="shared" si="16"/>
        <v>150</v>
      </c>
      <c r="N234" s="198">
        <v>150</v>
      </c>
      <c r="O234" s="153">
        <f t="shared" si="15"/>
        <v>1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173"/>
      <c r="I235" s="169"/>
      <c r="J235" s="175" t="str">
        <f t="shared" si="14"/>
        <v xml:space="preserve"> </v>
      </c>
      <c r="K235" s="169">
        <v>0</v>
      </c>
      <c r="L235" s="169"/>
      <c r="M235" s="173">
        <f t="shared" si="16"/>
        <v>0</v>
      </c>
      <c r="N235" s="169"/>
      <c r="O235" s="153" t="str">
        <f t="shared" si="15"/>
        <v xml:space="preserve"> </v>
      </c>
    </row>
    <row r="236" spans="1:15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>SUM(G237:G246)</f>
        <v>165</v>
      </c>
      <c r="H236" s="173">
        <f>SUM(H237:H246)</f>
        <v>165</v>
      </c>
      <c r="I236" s="169">
        <v>165</v>
      </c>
      <c r="J236" s="175">
        <f t="shared" si="14"/>
        <v>1</v>
      </c>
      <c r="K236" s="169">
        <v>0</v>
      </c>
      <c r="L236" s="169"/>
      <c r="M236" s="173">
        <f t="shared" si="16"/>
        <v>0</v>
      </c>
      <c r="N236" s="169"/>
      <c r="O236" s="153" t="str">
        <f t="shared" si="15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173"/>
      <c r="I237" s="169"/>
      <c r="J237" s="175" t="str">
        <f t="shared" si="14"/>
        <v xml:space="preserve"> </v>
      </c>
      <c r="K237" s="169">
        <v>0</v>
      </c>
      <c r="L237" s="169"/>
      <c r="M237" s="173">
        <f t="shared" si="16"/>
        <v>0</v>
      </c>
      <c r="N237" s="169"/>
      <c r="O237" s="153" t="str">
        <f t="shared" si="15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173"/>
      <c r="I238" s="169"/>
      <c r="J238" s="175" t="str">
        <f t="shared" si="14"/>
        <v xml:space="preserve"> </v>
      </c>
      <c r="K238" s="169">
        <v>0</v>
      </c>
      <c r="L238" s="169"/>
      <c r="M238" s="173">
        <f t="shared" si="16"/>
        <v>0</v>
      </c>
      <c r="N238" s="169"/>
      <c r="O238" s="153" t="str">
        <f t="shared" si="15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173"/>
      <c r="I239" s="169"/>
      <c r="J239" s="175" t="str">
        <f t="shared" si="14"/>
        <v xml:space="preserve"> </v>
      </c>
      <c r="K239" s="169">
        <v>0</v>
      </c>
      <c r="L239" s="169"/>
      <c r="M239" s="173">
        <f t="shared" si="16"/>
        <v>0</v>
      </c>
      <c r="N239" s="169"/>
      <c r="O239" s="153" t="str">
        <f t="shared" si="15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173"/>
      <c r="I240" s="169"/>
      <c r="J240" s="175" t="str">
        <f t="shared" si="14"/>
        <v xml:space="preserve"> </v>
      </c>
      <c r="K240" s="169">
        <v>0</v>
      </c>
      <c r="L240" s="169"/>
      <c r="M240" s="173">
        <f t="shared" si="16"/>
        <v>0</v>
      </c>
      <c r="N240" s="169"/>
      <c r="O240" s="153" t="str">
        <f t="shared" si="15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173"/>
      <c r="I241" s="169"/>
      <c r="J241" s="175" t="str">
        <f t="shared" si="14"/>
        <v xml:space="preserve"> </v>
      </c>
      <c r="K241" s="169">
        <v>0</v>
      </c>
      <c r="L241" s="169"/>
      <c r="M241" s="173">
        <f t="shared" si="16"/>
        <v>0</v>
      </c>
      <c r="N241" s="169"/>
      <c r="O241" s="153" t="str">
        <f t="shared" si="15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173"/>
      <c r="I242" s="169"/>
      <c r="J242" s="175" t="str">
        <f t="shared" si="14"/>
        <v xml:space="preserve"> </v>
      </c>
      <c r="K242" s="169">
        <v>0</v>
      </c>
      <c r="L242" s="169"/>
      <c r="M242" s="173">
        <f t="shared" si="16"/>
        <v>0</v>
      </c>
      <c r="N242" s="169"/>
      <c r="O242" s="153" t="str">
        <f t="shared" si="15"/>
        <v xml:space="preserve"> </v>
      </c>
    </row>
    <row r="243" spans="1:15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7">
        <v>165</v>
      </c>
      <c r="H243" s="173">
        <v>165</v>
      </c>
      <c r="I243" s="169">
        <v>165</v>
      </c>
      <c r="J243" s="175">
        <f t="shared" si="14"/>
        <v>1</v>
      </c>
      <c r="K243" s="169">
        <v>0</v>
      </c>
      <c r="L243" s="169"/>
      <c r="M243" s="173">
        <f t="shared" si="16"/>
        <v>0</v>
      </c>
      <c r="N243" s="169"/>
      <c r="O243" s="153" t="str">
        <f t="shared" si="15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173"/>
      <c r="I244" s="169"/>
      <c r="J244" s="175" t="str">
        <f t="shared" si="14"/>
        <v xml:space="preserve"> </v>
      </c>
      <c r="K244" s="169">
        <v>0</v>
      </c>
      <c r="L244" s="169"/>
      <c r="M244" s="173">
        <f t="shared" si="16"/>
        <v>0</v>
      </c>
      <c r="N244" s="169"/>
      <c r="O244" s="153" t="str">
        <f t="shared" si="15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173"/>
      <c r="I245" s="169"/>
      <c r="J245" s="175" t="str">
        <f t="shared" si="14"/>
        <v xml:space="preserve"> </v>
      </c>
      <c r="K245" s="169">
        <v>0</v>
      </c>
      <c r="L245" s="169"/>
      <c r="M245" s="173">
        <f t="shared" si="16"/>
        <v>0</v>
      </c>
      <c r="N245" s="169"/>
      <c r="O245" s="153" t="str">
        <f t="shared" si="15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173"/>
      <c r="I246" s="169"/>
      <c r="J246" s="175" t="str">
        <f t="shared" si="14"/>
        <v xml:space="preserve"> </v>
      </c>
      <c r="K246" s="169">
        <v>0</v>
      </c>
      <c r="L246" s="169"/>
      <c r="M246" s="173">
        <f t="shared" si="16"/>
        <v>0</v>
      </c>
      <c r="N246" s="169"/>
      <c r="O246" s="153" t="str">
        <f t="shared" si="15"/>
        <v xml:space="preserve"> </v>
      </c>
    </row>
    <row r="247" spans="1:15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>G224+G225+G236</f>
        <v>165</v>
      </c>
      <c r="H247" s="174">
        <f>H224+H225+H236</f>
        <v>165</v>
      </c>
      <c r="I247" s="174">
        <f t="shared" ref="I247:N247" si="23">I224+I225+I236</f>
        <v>165</v>
      </c>
      <c r="J247" s="174" t="e">
        <f t="shared" si="23"/>
        <v>#VALUE!</v>
      </c>
      <c r="K247" s="174">
        <v>120</v>
      </c>
      <c r="L247" s="174">
        <f t="shared" si="23"/>
        <v>30</v>
      </c>
      <c r="M247" s="174">
        <f t="shared" si="23"/>
        <v>150</v>
      </c>
      <c r="N247" s="174">
        <f t="shared" si="23"/>
        <v>150</v>
      </c>
      <c r="O247" s="153">
        <f t="shared" si="15"/>
        <v>1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75" t="str">
        <f t="shared" si="14"/>
        <v xml:space="preserve"> </v>
      </c>
      <c r="K248" s="169">
        <v>0</v>
      </c>
      <c r="L248" s="169"/>
      <c r="M248" s="173">
        <f t="shared" si="16"/>
        <v>0</v>
      </c>
      <c r="N248" s="169"/>
      <c r="O248" s="153" t="str">
        <f t="shared" si="15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>SUM(G250:G259)</f>
        <v>0</v>
      </c>
      <c r="H249" s="173">
        <f>SUM(H250:H259)</f>
        <v>0</v>
      </c>
      <c r="I249" s="173">
        <f>SUM(I250:I259)</f>
        <v>0</v>
      </c>
      <c r="J249" s="175" t="str">
        <f t="shared" si="14"/>
        <v xml:space="preserve"> </v>
      </c>
      <c r="K249" s="169">
        <v>0</v>
      </c>
      <c r="L249" s="169"/>
      <c r="M249" s="173">
        <f t="shared" si="16"/>
        <v>0</v>
      </c>
      <c r="N249" s="169"/>
      <c r="O249" s="153" t="str">
        <f t="shared" si="15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173"/>
      <c r="I250" s="173"/>
      <c r="J250" s="175" t="str">
        <f t="shared" si="14"/>
        <v xml:space="preserve"> </v>
      </c>
      <c r="K250" s="169">
        <v>0</v>
      </c>
      <c r="L250" s="169"/>
      <c r="M250" s="173">
        <f t="shared" si="16"/>
        <v>0</v>
      </c>
      <c r="N250" s="169"/>
      <c r="O250" s="153" t="str">
        <f t="shared" si="15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173"/>
      <c r="I251" s="173"/>
      <c r="J251" s="175" t="str">
        <f t="shared" si="14"/>
        <v xml:space="preserve"> </v>
      </c>
      <c r="K251" s="169">
        <v>0</v>
      </c>
      <c r="L251" s="169"/>
      <c r="M251" s="173">
        <f t="shared" si="16"/>
        <v>0</v>
      </c>
      <c r="N251" s="169"/>
      <c r="O251" s="153" t="str">
        <f t="shared" si="15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173"/>
      <c r="I252" s="173"/>
      <c r="J252" s="175" t="str">
        <f t="shared" si="14"/>
        <v xml:space="preserve"> </v>
      </c>
      <c r="K252" s="169">
        <v>0</v>
      </c>
      <c r="L252" s="169"/>
      <c r="M252" s="173">
        <f t="shared" si="16"/>
        <v>0</v>
      </c>
      <c r="N252" s="169"/>
      <c r="O252" s="153" t="str">
        <f t="shared" si="15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173"/>
      <c r="I253" s="173"/>
      <c r="J253" s="175" t="str">
        <f t="shared" si="14"/>
        <v xml:space="preserve"> </v>
      </c>
      <c r="K253" s="169">
        <v>0</v>
      </c>
      <c r="L253" s="169"/>
      <c r="M253" s="173">
        <f t="shared" si="16"/>
        <v>0</v>
      </c>
      <c r="N253" s="169"/>
      <c r="O253" s="153" t="str">
        <f t="shared" si="15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173"/>
      <c r="I254" s="173"/>
      <c r="J254" s="175" t="str">
        <f t="shared" si="14"/>
        <v xml:space="preserve"> </v>
      </c>
      <c r="K254" s="169">
        <v>0</v>
      </c>
      <c r="L254" s="169"/>
      <c r="M254" s="173">
        <f t="shared" si="16"/>
        <v>0</v>
      </c>
      <c r="N254" s="169"/>
      <c r="O254" s="153" t="str">
        <f t="shared" si="15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173"/>
      <c r="I255" s="173"/>
      <c r="J255" s="175" t="str">
        <f t="shared" si="14"/>
        <v xml:space="preserve"> </v>
      </c>
      <c r="K255" s="169">
        <v>0</v>
      </c>
      <c r="L255" s="169"/>
      <c r="M255" s="173">
        <f t="shared" si="16"/>
        <v>0</v>
      </c>
      <c r="N255" s="169"/>
      <c r="O255" s="153" t="str">
        <f t="shared" si="15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173"/>
      <c r="I256" s="173"/>
      <c r="J256" s="175" t="str">
        <f t="shared" si="14"/>
        <v xml:space="preserve"> </v>
      </c>
      <c r="K256" s="169">
        <v>0</v>
      </c>
      <c r="L256" s="169"/>
      <c r="M256" s="173">
        <f t="shared" si="16"/>
        <v>0</v>
      </c>
      <c r="N256" s="169"/>
      <c r="O256" s="153" t="str">
        <f t="shared" si="15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173"/>
      <c r="I257" s="173"/>
      <c r="J257" s="175" t="str">
        <f t="shared" si="14"/>
        <v xml:space="preserve"> </v>
      </c>
      <c r="K257" s="169">
        <v>0</v>
      </c>
      <c r="L257" s="169"/>
      <c r="M257" s="173">
        <f t="shared" si="16"/>
        <v>0</v>
      </c>
      <c r="N257" s="169"/>
      <c r="O257" s="153" t="str">
        <f t="shared" si="15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173"/>
      <c r="I258" s="173"/>
      <c r="J258" s="175" t="str">
        <f t="shared" si="14"/>
        <v xml:space="preserve"> </v>
      </c>
      <c r="K258" s="169">
        <v>0</v>
      </c>
      <c r="L258" s="169"/>
      <c r="M258" s="173">
        <f t="shared" si="16"/>
        <v>0</v>
      </c>
      <c r="N258" s="169"/>
      <c r="O258" s="153" t="str">
        <f t="shared" si="15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173"/>
      <c r="I259" s="173"/>
      <c r="J259" s="175" t="str">
        <f t="shared" si="14"/>
        <v xml:space="preserve"> </v>
      </c>
      <c r="K259" s="169">
        <v>0</v>
      </c>
      <c r="L259" s="169"/>
      <c r="M259" s="173">
        <f t="shared" si="16"/>
        <v>0</v>
      </c>
      <c r="N259" s="169"/>
      <c r="O259" s="153" t="str">
        <f t="shared" si="15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>SUM(G261:G270)</f>
        <v>0</v>
      </c>
      <c r="H260" s="173">
        <f>SUM(H261:H270)</f>
        <v>0</v>
      </c>
      <c r="I260" s="173">
        <f>SUM(I261:I270)</f>
        <v>0</v>
      </c>
      <c r="J260" s="175" t="str">
        <f t="shared" si="14"/>
        <v xml:space="preserve"> </v>
      </c>
      <c r="K260" s="169">
        <v>0</v>
      </c>
      <c r="L260" s="169"/>
      <c r="M260" s="173">
        <f t="shared" si="16"/>
        <v>0</v>
      </c>
      <c r="N260" s="169"/>
      <c r="O260" s="153" t="str">
        <f t="shared" si="15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173"/>
      <c r="I261" s="173"/>
      <c r="J261" s="175" t="str">
        <f t="shared" si="14"/>
        <v xml:space="preserve"> </v>
      </c>
      <c r="K261" s="169">
        <v>0</v>
      </c>
      <c r="L261" s="169"/>
      <c r="M261" s="173">
        <f t="shared" si="16"/>
        <v>0</v>
      </c>
      <c r="N261" s="169"/>
      <c r="O261" s="153" t="str">
        <f t="shared" si="15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173"/>
      <c r="I262" s="173"/>
      <c r="J262" s="175" t="str">
        <f t="shared" si="14"/>
        <v xml:space="preserve"> </v>
      </c>
      <c r="K262" s="169">
        <v>0</v>
      </c>
      <c r="L262" s="169"/>
      <c r="M262" s="173">
        <f t="shared" si="16"/>
        <v>0</v>
      </c>
      <c r="N262" s="169"/>
      <c r="O262" s="153" t="str">
        <f t="shared" si="15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173"/>
      <c r="I263" s="173"/>
      <c r="J263" s="175" t="str">
        <f t="shared" si="14"/>
        <v xml:space="preserve"> </v>
      </c>
      <c r="K263" s="169">
        <v>0</v>
      </c>
      <c r="L263" s="169"/>
      <c r="M263" s="173">
        <f t="shared" si="16"/>
        <v>0</v>
      </c>
      <c r="N263" s="169"/>
      <c r="O263" s="153" t="str">
        <f t="shared" si="15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173"/>
      <c r="I264" s="173"/>
      <c r="J264" s="175" t="str">
        <f t="shared" ref="J264:J271" si="24">IF(H264=0," ",I264/H264)</f>
        <v xml:space="preserve"> </v>
      </c>
      <c r="K264" s="169">
        <v>0</v>
      </c>
      <c r="L264" s="169"/>
      <c r="M264" s="173">
        <f t="shared" si="16"/>
        <v>0</v>
      </c>
      <c r="N264" s="169"/>
      <c r="O264" s="153" t="str">
        <f t="shared" ref="O264:O272" si="25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173"/>
      <c r="I265" s="173"/>
      <c r="J265" s="175" t="str">
        <f t="shared" si="24"/>
        <v xml:space="preserve"> </v>
      </c>
      <c r="K265" s="169">
        <v>0</v>
      </c>
      <c r="L265" s="169"/>
      <c r="M265" s="173">
        <f t="shared" ref="M265:M271" si="26">SUM(K265:L265)</f>
        <v>0</v>
      </c>
      <c r="N265" s="169"/>
      <c r="O265" s="153" t="str">
        <f t="shared" si="25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173"/>
      <c r="I266" s="173"/>
      <c r="J266" s="175" t="str">
        <f t="shared" si="24"/>
        <v xml:space="preserve"> </v>
      </c>
      <c r="K266" s="169">
        <v>0</v>
      </c>
      <c r="L266" s="169"/>
      <c r="M266" s="173">
        <f t="shared" si="26"/>
        <v>0</v>
      </c>
      <c r="N266" s="169"/>
      <c r="O266" s="153" t="str">
        <f t="shared" si="25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173"/>
      <c r="I267" s="173"/>
      <c r="J267" s="175" t="str">
        <f t="shared" si="24"/>
        <v xml:space="preserve"> </v>
      </c>
      <c r="K267" s="169">
        <v>0</v>
      </c>
      <c r="L267" s="169"/>
      <c r="M267" s="173">
        <f t="shared" si="26"/>
        <v>0</v>
      </c>
      <c r="N267" s="169"/>
      <c r="O267" s="153" t="str">
        <f t="shared" si="25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173"/>
      <c r="I268" s="173"/>
      <c r="J268" s="175" t="str">
        <f t="shared" si="24"/>
        <v xml:space="preserve"> </v>
      </c>
      <c r="K268" s="169">
        <v>0</v>
      </c>
      <c r="L268" s="169"/>
      <c r="M268" s="173">
        <f t="shared" si="26"/>
        <v>0</v>
      </c>
      <c r="N268" s="169"/>
      <c r="O268" s="153" t="str">
        <f t="shared" si="25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173"/>
      <c r="I269" s="173"/>
      <c r="J269" s="175" t="str">
        <f t="shared" si="24"/>
        <v xml:space="preserve"> </v>
      </c>
      <c r="K269" s="169">
        <v>0</v>
      </c>
      <c r="L269" s="169"/>
      <c r="M269" s="173">
        <f t="shared" si="26"/>
        <v>0</v>
      </c>
      <c r="N269" s="169"/>
      <c r="O269" s="153" t="str">
        <f t="shared" si="25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173"/>
      <c r="I270" s="173"/>
      <c r="J270" s="175" t="str">
        <f t="shared" si="24"/>
        <v xml:space="preserve"> </v>
      </c>
      <c r="K270" s="169">
        <v>0</v>
      </c>
      <c r="L270" s="169"/>
      <c r="M270" s="173">
        <f t="shared" si="26"/>
        <v>0</v>
      </c>
      <c r="N270" s="169"/>
      <c r="O270" s="153" t="str">
        <f t="shared" si="25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>G248+G249+G260</f>
        <v>0</v>
      </c>
      <c r="H271" s="174">
        <f>H248+H249+H260</f>
        <v>0</v>
      </c>
      <c r="I271" s="174">
        <f>I248+I249+I260</f>
        <v>0</v>
      </c>
      <c r="J271" s="175" t="str">
        <f t="shared" si="24"/>
        <v xml:space="preserve"> </v>
      </c>
      <c r="K271" s="169">
        <v>0</v>
      </c>
      <c r="L271" s="169"/>
      <c r="M271" s="173">
        <f t="shared" si="26"/>
        <v>0</v>
      </c>
      <c r="N271" s="169"/>
      <c r="O271" s="153" t="str">
        <f t="shared" si="25"/>
        <v xml:space="preserve"> </v>
      </c>
    </row>
    <row r="272" spans="1:15" ht="26.25" customHeight="1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5534</v>
      </c>
      <c r="G272" s="78">
        <f>G50+G86+G184+G214+G223+G247+G271</f>
        <v>-3830</v>
      </c>
      <c r="H272" s="174">
        <f>H50+H86+H184+H214+H223+H247+H271</f>
        <v>1704</v>
      </c>
      <c r="I272" s="174">
        <f t="shared" ref="I272:N272" si="27">I50+I86+I184+I214+I223+I247+I271</f>
        <v>1135</v>
      </c>
      <c r="J272" s="174" t="e">
        <f t="shared" si="27"/>
        <v>#VALUE!</v>
      </c>
      <c r="K272" s="174">
        <v>4296</v>
      </c>
      <c r="L272" s="174">
        <f t="shared" si="27"/>
        <v>330</v>
      </c>
      <c r="M272" s="174">
        <f t="shared" si="27"/>
        <v>4626</v>
      </c>
      <c r="N272" s="174">
        <f t="shared" si="27"/>
        <v>4280</v>
      </c>
      <c r="O272" s="153">
        <f t="shared" si="25"/>
        <v>0.92520536100302642</v>
      </c>
    </row>
    <row r="273" spans="1:15" ht="24.75" customHeight="1" x14ac:dyDescent="0.2">
      <c r="D273" s="233" t="s">
        <v>837</v>
      </c>
      <c r="E273" s="233"/>
      <c r="F273" s="233"/>
      <c r="G273" s="233"/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0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1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68" t="s">
        <v>4</v>
      </c>
      <c r="D276" s="68" t="s">
        <v>5</v>
      </c>
      <c r="E276" s="54"/>
      <c r="F276" s="142" t="s">
        <v>513</v>
      </c>
      <c r="G276" s="142" t="s">
        <v>857</v>
      </c>
      <c r="H276" s="142" t="s">
        <v>858</v>
      </c>
      <c r="I276" s="151" t="s">
        <v>866</v>
      </c>
      <c r="J276" s="151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58">
        <v>305</v>
      </c>
      <c r="H277" s="173">
        <v>305</v>
      </c>
      <c r="I277" s="169">
        <v>305</v>
      </c>
      <c r="J277" s="175">
        <f t="shared" ref="J277:J340" si="28">IF(H277=0," ",I277/H277)</f>
        <v>1</v>
      </c>
      <c r="K277" s="169">
        <v>0</v>
      </c>
      <c r="L277" s="169">
        <v>507</v>
      </c>
      <c r="M277" s="173">
        <f>SUM(K277:L277)</f>
        <v>507</v>
      </c>
      <c r="N277" s="198">
        <v>507</v>
      </c>
      <c r="O277" s="153">
        <f t="shared" ref="O277:O340" si="29">IF(M277=0," ",N277/M277)</f>
        <v>1</v>
      </c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58"/>
      <c r="H278" s="173"/>
      <c r="I278" s="169"/>
      <c r="J278" s="175" t="str">
        <f t="shared" si="28"/>
        <v xml:space="preserve"> </v>
      </c>
      <c r="K278" s="169">
        <v>0</v>
      </c>
      <c r="L278" s="169"/>
      <c r="M278" s="173">
        <f t="shared" ref="M278:M341" si="30">SUM(K278:L278)</f>
        <v>0</v>
      </c>
      <c r="N278" s="169"/>
      <c r="O278" s="153" t="str">
        <f t="shared" si="29"/>
        <v xml:space="preserve"> </v>
      </c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58"/>
      <c r="H279" s="173"/>
      <c r="I279" s="169"/>
      <c r="J279" s="175" t="str">
        <f t="shared" si="28"/>
        <v xml:space="preserve"> </v>
      </c>
      <c r="K279" s="169">
        <v>0</v>
      </c>
      <c r="L279" s="169"/>
      <c r="M279" s="173">
        <f t="shared" si="30"/>
        <v>0</v>
      </c>
      <c r="N279" s="169"/>
      <c r="O279" s="153" t="str">
        <f t="shared" si="29"/>
        <v xml:space="preserve"> </v>
      </c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58"/>
      <c r="H280" s="173"/>
      <c r="I280" s="169"/>
      <c r="J280" s="175" t="str">
        <f t="shared" si="28"/>
        <v xml:space="preserve"> </v>
      </c>
      <c r="K280" s="169">
        <v>0</v>
      </c>
      <c r="L280" s="169"/>
      <c r="M280" s="173">
        <f t="shared" si="30"/>
        <v>0</v>
      </c>
      <c r="N280" s="169"/>
      <c r="O280" s="153" t="str">
        <f t="shared" si="29"/>
        <v xml:space="preserve"> </v>
      </c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58"/>
      <c r="H281" s="173"/>
      <c r="I281" s="169"/>
      <c r="J281" s="175" t="str">
        <f t="shared" si="28"/>
        <v xml:space="preserve"> </v>
      </c>
      <c r="K281" s="169">
        <v>0</v>
      </c>
      <c r="L281" s="169"/>
      <c r="M281" s="173">
        <f t="shared" si="30"/>
        <v>0</v>
      </c>
      <c r="N281" s="169"/>
      <c r="O281" s="153" t="str">
        <f t="shared" si="29"/>
        <v xml:space="preserve"> </v>
      </c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58"/>
      <c r="H282" s="173"/>
      <c r="I282" s="169"/>
      <c r="J282" s="175" t="str">
        <f t="shared" si="28"/>
        <v xml:space="preserve"> </v>
      </c>
      <c r="K282" s="169">
        <v>0</v>
      </c>
      <c r="L282" s="169"/>
      <c r="M282" s="173">
        <f t="shared" si="30"/>
        <v>0</v>
      </c>
      <c r="N282" s="169"/>
      <c r="O282" s="153" t="str">
        <f t="shared" si="29"/>
        <v xml:space="preserve"> </v>
      </c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58"/>
      <c r="H283" s="173"/>
      <c r="I283" s="169"/>
      <c r="J283" s="175" t="str">
        <f t="shared" si="28"/>
        <v xml:space="preserve"> </v>
      </c>
      <c r="K283" s="169">
        <v>0</v>
      </c>
      <c r="L283" s="169"/>
      <c r="M283" s="173">
        <f t="shared" si="30"/>
        <v>0</v>
      </c>
      <c r="N283" s="169"/>
      <c r="O283" s="153" t="str">
        <f t="shared" si="29"/>
        <v xml:space="preserve"> </v>
      </c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58"/>
      <c r="H284" s="173"/>
      <c r="I284" s="169"/>
      <c r="J284" s="175" t="str">
        <f t="shared" si="28"/>
        <v xml:space="preserve"> </v>
      </c>
      <c r="K284" s="169">
        <v>0</v>
      </c>
      <c r="L284" s="169"/>
      <c r="M284" s="173">
        <f t="shared" si="30"/>
        <v>0</v>
      </c>
      <c r="N284" s="169"/>
      <c r="O284" s="153" t="str">
        <f t="shared" si="29"/>
        <v xml:space="preserve"> </v>
      </c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58"/>
      <c r="H285" s="173"/>
      <c r="I285" s="169"/>
      <c r="J285" s="175" t="str">
        <f t="shared" si="28"/>
        <v xml:space="preserve"> </v>
      </c>
      <c r="K285" s="169">
        <v>0</v>
      </c>
      <c r="L285" s="169"/>
      <c r="M285" s="173">
        <f t="shared" si="30"/>
        <v>0</v>
      </c>
      <c r="N285" s="169"/>
      <c r="O285" s="153" t="str">
        <f t="shared" si="29"/>
        <v xml:space="preserve"> </v>
      </c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58"/>
      <c r="H286" s="173"/>
      <c r="I286" s="169"/>
      <c r="J286" s="175" t="str">
        <f t="shared" si="28"/>
        <v xml:space="preserve"> </v>
      </c>
      <c r="K286" s="169">
        <v>0</v>
      </c>
      <c r="L286" s="169"/>
      <c r="M286" s="173">
        <f t="shared" si="30"/>
        <v>0</v>
      </c>
      <c r="N286" s="169"/>
      <c r="O286" s="153" t="str">
        <f t="shared" si="29"/>
        <v xml:space="preserve"> </v>
      </c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58"/>
      <c r="H287" s="173"/>
      <c r="I287" s="169"/>
      <c r="J287" s="175" t="str">
        <f t="shared" si="28"/>
        <v xml:space="preserve"> </v>
      </c>
      <c r="K287" s="169">
        <v>0</v>
      </c>
      <c r="L287" s="169"/>
      <c r="M287" s="173">
        <f t="shared" si="30"/>
        <v>0</v>
      </c>
      <c r="N287" s="169"/>
      <c r="O287" s="153" t="str">
        <f t="shared" si="29"/>
        <v xml:space="preserve"> </v>
      </c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58"/>
      <c r="H288" s="173"/>
      <c r="I288" s="169"/>
      <c r="J288" s="175" t="str">
        <f t="shared" si="28"/>
        <v xml:space="preserve"> </v>
      </c>
      <c r="K288" s="169">
        <v>0</v>
      </c>
      <c r="L288" s="169"/>
      <c r="M288" s="173">
        <f t="shared" si="30"/>
        <v>0</v>
      </c>
      <c r="N288" s="169"/>
      <c r="O288" s="153" t="str">
        <f t="shared" si="29"/>
        <v xml:space="preserve"> </v>
      </c>
    </row>
    <row r="289" spans="1:15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58"/>
      <c r="H289" s="173"/>
      <c r="I289" s="169"/>
      <c r="J289" s="175" t="str">
        <f t="shared" si="28"/>
        <v xml:space="preserve"> </v>
      </c>
      <c r="K289" s="169">
        <v>0</v>
      </c>
      <c r="L289" s="169"/>
      <c r="M289" s="173">
        <f t="shared" si="30"/>
        <v>0</v>
      </c>
      <c r="N289" s="169"/>
      <c r="O289" s="153" t="str">
        <f t="shared" si="29"/>
        <v xml:space="preserve"> </v>
      </c>
    </row>
    <row r="290" spans="1:15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58"/>
      <c r="H290" s="173"/>
      <c r="I290" s="169"/>
      <c r="J290" s="175" t="str">
        <f t="shared" si="28"/>
        <v xml:space="preserve"> </v>
      </c>
      <c r="K290" s="169">
        <v>0</v>
      </c>
      <c r="L290" s="169"/>
      <c r="M290" s="173">
        <f t="shared" si="30"/>
        <v>0</v>
      </c>
      <c r="N290" s="169"/>
      <c r="O290" s="153" t="str">
        <f t="shared" si="29"/>
        <v xml:space="preserve"> </v>
      </c>
    </row>
    <row r="291" spans="1:15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59">
        <f>SUM(G277:G289)</f>
        <v>305</v>
      </c>
      <c r="H291" s="174">
        <f>SUM(H277:H289)</f>
        <v>305</v>
      </c>
      <c r="I291" s="174">
        <f t="shared" ref="I291:L291" si="31">SUM(I277:I289)</f>
        <v>305</v>
      </c>
      <c r="J291" s="174">
        <f t="shared" si="31"/>
        <v>1</v>
      </c>
      <c r="K291" s="174">
        <f t="shared" si="31"/>
        <v>0</v>
      </c>
      <c r="L291" s="174">
        <f t="shared" si="31"/>
        <v>507</v>
      </c>
      <c r="M291" s="174">
        <f t="shared" ref="M291:N291" si="32">SUM(M277:M289)</f>
        <v>507</v>
      </c>
      <c r="N291" s="174">
        <f t="shared" si="32"/>
        <v>507</v>
      </c>
      <c r="O291" s="153">
        <f t="shared" si="29"/>
        <v>1</v>
      </c>
    </row>
    <row r="292" spans="1:15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>
        <f>1160+232</f>
        <v>1392</v>
      </c>
      <c r="G292" s="58">
        <v>19</v>
      </c>
      <c r="H292" s="173">
        <f>SUM(F292:G292)</f>
        <v>1411</v>
      </c>
      <c r="I292" s="169">
        <v>1411</v>
      </c>
      <c r="J292" s="175">
        <f t="shared" si="28"/>
        <v>1</v>
      </c>
      <c r="K292" s="169">
        <v>1661</v>
      </c>
      <c r="L292" s="169"/>
      <c r="M292" s="173">
        <f t="shared" si="30"/>
        <v>1661</v>
      </c>
      <c r="N292" s="169">
        <v>1252</v>
      </c>
      <c r="O292" s="153">
        <f t="shared" si="29"/>
        <v>0.75376279349789288</v>
      </c>
    </row>
    <row r="293" spans="1:15" ht="25.5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>
        <v>120</v>
      </c>
      <c r="G293" s="58">
        <v>-100</v>
      </c>
      <c r="H293" s="173">
        <f t="shared" ref="H293:H294" si="33">SUM(F293:G293)</f>
        <v>20</v>
      </c>
      <c r="I293" s="169">
        <v>0</v>
      </c>
      <c r="J293" s="175">
        <f t="shared" si="28"/>
        <v>0</v>
      </c>
      <c r="K293" s="169">
        <v>120</v>
      </c>
      <c r="L293" s="169"/>
      <c r="M293" s="173">
        <f t="shared" si="30"/>
        <v>120</v>
      </c>
      <c r="N293" s="169"/>
      <c r="O293" s="153">
        <f t="shared" si="29"/>
        <v>0</v>
      </c>
    </row>
    <row r="294" spans="1:15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>
        <v>30</v>
      </c>
      <c r="G294" s="58">
        <v>100</v>
      </c>
      <c r="H294" s="173">
        <f t="shared" si="33"/>
        <v>130</v>
      </c>
      <c r="I294" s="169">
        <v>30</v>
      </c>
      <c r="J294" s="175">
        <f t="shared" si="28"/>
        <v>0.23076923076923078</v>
      </c>
      <c r="K294" s="169">
        <v>30</v>
      </c>
      <c r="L294" s="169"/>
      <c r="M294" s="173">
        <f t="shared" si="30"/>
        <v>30</v>
      </c>
      <c r="N294" s="169">
        <v>16</v>
      </c>
      <c r="O294" s="153">
        <f t="shared" si="29"/>
        <v>0.53333333333333333</v>
      </c>
    </row>
    <row r="295" spans="1:15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1542</v>
      </c>
      <c r="G295" s="59">
        <f>SUM(G292:G294)</f>
        <v>19</v>
      </c>
      <c r="H295" s="174">
        <f>SUM(H292:H294)</f>
        <v>1561</v>
      </c>
      <c r="I295" s="174">
        <f t="shared" ref="I295:N295" si="34">SUM(I292:I294)</f>
        <v>1441</v>
      </c>
      <c r="J295" s="174">
        <f t="shared" si="34"/>
        <v>1.2307692307692308</v>
      </c>
      <c r="K295" s="174">
        <f t="shared" si="34"/>
        <v>1811</v>
      </c>
      <c r="L295" s="174">
        <f t="shared" si="34"/>
        <v>0</v>
      </c>
      <c r="M295" s="174">
        <f t="shared" si="34"/>
        <v>1811</v>
      </c>
      <c r="N295" s="174">
        <f t="shared" si="34"/>
        <v>1268</v>
      </c>
      <c r="O295" s="153">
        <f t="shared" si="29"/>
        <v>0.70016565433462175</v>
      </c>
    </row>
    <row r="296" spans="1:15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1542</v>
      </c>
      <c r="G296" s="59">
        <f>G291+G295</f>
        <v>324</v>
      </c>
      <c r="H296" s="174">
        <f>H291+H295</f>
        <v>1866</v>
      </c>
      <c r="I296" s="174">
        <f t="shared" ref="I296:N296" si="35">I291+I295</f>
        <v>1746</v>
      </c>
      <c r="J296" s="174">
        <f t="shared" si="35"/>
        <v>2.2307692307692308</v>
      </c>
      <c r="K296" s="174">
        <f t="shared" si="35"/>
        <v>1811</v>
      </c>
      <c r="L296" s="174">
        <f t="shared" si="35"/>
        <v>507</v>
      </c>
      <c r="M296" s="174">
        <f t="shared" si="35"/>
        <v>2318</v>
      </c>
      <c r="N296" s="174">
        <f t="shared" si="35"/>
        <v>1775</v>
      </c>
      <c r="O296" s="153">
        <f t="shared" si="29"/>
        <v>0.76574633304572903</v>
      </c>
    </row>
    <row r="297" spans="1:15" ht="25.5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444</v>
      </c>
      <c r="G297" s="59">
        <f>SUM(G298:G304)</f>
        <v>82</v>
      </c>
      <c r="H297" s="174">
        <f>SUM(H298:H304)</f>
        <v>526</v>
      </c>
      <c r="I297" s="174">
        <f t="shared" ref="I297:N297" si="36">SUM(I298:I304)</f>
        <v>483</v>
      </c>
      <c r="J297" s="174">
        <f t="shared" si="36"/>
        <v>2.14</v>
      </c>
      <c r="K297" s="174">
        <f t="shared" si="36"/>
        <v>508</v>
      </c>
      <c r="L297" s="174">
        <f t="shared" si="36"/>
        <v>10</v>
      </c>
      <c r="M297" s="174">
        <f t="shared" si="36"/>
        <v>518</v>
      </c>
      <c r="N297" s="174">
        <f t="shared" si="36"/>
        <v>457</v>
      </c>
      <c r="O297" s="153">
        <f t="shared" si="29"/>
        <v>0.88223938223938225</v>
      </c>
    </row>
    <row r="298" spans="1:15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>
        <v>354</v>
      </c>
      <c r="G298" s="58">
        <v>111</v>
      </c>
      <c r="H298" s="173">
        <f>SUM(F298:G298)</f>
        <v>465</v>
      </c>
      <c r="I298" s="169">
        <v>465</v>
      </c>
      <c r="J298" s="175">
        <f t="shared" si="28"/>
        <v>1</v>
      </c>
      <c r="K298" s="169">
        <v>448</v>
      </c>
      <c r="L298" s="169">
        <v>10</v>
      </c>
      <c r="M298" s="173">
        <f t="shared" si="30"/>
        <v>458</v>
      </c>
      <c r="N298" s="169">
        <v>449</v>
      </c>
      <c r="O298" s="153">
        <f t="shared" si="29"/>
        <v>0.98034934497816595</v>
      </c>
    </row>
    <row r="299" spans="1:15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58"/>
      <c r="H299" s="173">
        <f t="shared" ref="H299:H306" si="37">SUM(F299:G299)</f>
        <v>0</v>
      </c>
      <c r="I299" s="169"/>
      <c r="J299" s="175" t="str">
        <f t="shared" si="28"/>
        <v xml:space="preserve"> </v>
      </c>
      <c r="K299" s="169">
        <v>0</v>
      </c>
      <c r="L299" s="169"/>
      <c r="M299" s="173">
        <f t="shared" si="30"/>
        <v>0</v>
      </c>
      <c r="N299" s="169"/>
      <c r="O299" s="153" t="str">
        <f t="shared" si="29"/>
        <v xml:space="preserve"> </v>
      </c>
    </row>
    <row r="300" spans="1:15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58"/>
      <c r="H300" s="173">
        <f t="shared" si="37"/>
        <v>0</v>
      </c>
      <c r="I300" s="169"/>
      <c r="J300" s="175" t="str">
        <f t="shared" si="28"/>
        <v xml:space="preserve"> </v>
      </c>
      <c r="K300" s="169">
        <v>0</v>
      </c>
      <c r="L300" s="169"/>
      <c r="M300" s="173">
        <f t="shared" si="30"/>
        <v>0</v>
      </c>
      <c r="N300" s="169"/>
      <c r="O300" s="153" t="str">
        <f t="shared" si="29"/>
        <v xml:space="preserve"> </v>
      </c>
    </row>
    <row r="301" spans="1:15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>
        <v>40</v>
      </c>
      <c r="G301" s="58">
        <v>-29</v>
      </c>
      <c r="H301" s="173">
        <f t="shared" si="37"/>
        <v>11</v>
      </c>
      <c r="I301" s="169">
        <v>11</v>
      </c>
      <c r="J301" s="175">
        <f t="shared" si="28"/>
        <v>1</v>
      </c>
      <c r="K301" s="169">
        <v>30</v>
      </c>
      <c r="L301" s="169"/>
      <c r="M301" s="173">
        <f t="shared" si="30"/>
        <v>30</v>
      </c>
      <c r="N301" s="169">
        <v>5</v>
      </c>
      <c r="O301" s="153">
        <f t="shared" si="29"/>
        <v>0.16666666666666666</v>
      </c>
    </row>
    <row r="302" spans="1:15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58"/>
      <c r="H302" s="173">
        <f t="shared" si="37"/>
        <v>0</v>
      </c>
      <c r="I302" s="169"/>
      <c r="J302" s="175" t="str">
        <f t="shared" si="28"/>
        <v xml:space="preserve"> </v>
      </c>
      <c r="K302" s="169">
        <v>0</v>
      </c>
      <c r="L302" s="169"/>
      <c r="M302" s="173">
        <f t="shared" si="30"/>
        <v>0</v>
      </c>
      <c r="N302" s="169"/>
      <c r="O302" s="153" t="str">
        <f t="shared" si="29"/>
        <v xml:space="preserve"> </v>
      </c>
    </row>
    <row r="303" spans="1:15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58"/>
      <c r="H303" s="173">
        <f t="shared" si="37"/>
        <v>0</v>
      </c>
      <c r="I303" s="169"/>
      <c r="J303" s="175" t="str">
        <f t="shared" si="28"/>
        <v xml:space="preserve"> </v>
      </c>
      <c r="K303" s="169">
        <v>0</v>
      </c>
      <c r="L303" s="169"/>
      <c r="M303" s="173">
        <f t="shared" si="30"/>
        <v>0</v>
      </c>
      <c r="N303" s="169"/>
      <c r="O303" s="153" t="str">
        <f t="shared" si="29"/>
        <v xml:space="preserve"> </v>
      </c>
    </row>
    <row r="304" spans="1:15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>
        <v>50</v>
      </c>
      <c r="G304" s="58"/>
      <c r="H304" s="173">
        <f t="shared" si="37"/>
        <v>50</v>
      </c>
      <c r="I304" s="169">
        <v>7</v>
      </c>
      <c r="J304" s="175">
        <f t="shared" si="28"/>
        <v>0.14000000000000001</v>
      </c>
      <c r="K304" s="169">
        <v>30</v>
      </c>
      <c r="L304" s="169"/>
      <c r="M304" s="173">
        <f t="shared" si="30"/>
        <v>30</v>
      </c>
      <c r="N304" s="169">
        <v>3</v>
      </c>
      <c r="O304" s="153">
        <f t="shared" si="29"/>
        <v>0.1</v>
      </c>
    </row>
    <row r="305" spans="1:15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58">
        <v>147</v>
      </c>
      <c r="H305" s="173">
        <f t="shared" si="37"/>
        <v>147</v>
      </c>
      <c r="I305" s="169">
        <v>147</v>
      </c>
      <c r="J305" s="175">
        <f t="shared" si="28"/>
        <v>1</v>
      </c>
      <c r="K305" s="169">
        <v>0</v>
      </c>
      <c r="L305" s="169"/>
      <c r="M305" s="173">
        <f t="shared" si="30"/>
        <v>0</v>
      </c>
      <c r="N305" s="169"/>
      <c r="O305" s="153" t="str">
        <f t="shared" si="29"/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>
        <v>220</v>
      </c>
      <c r="G306" s="58">
        <v>-68</v>
      </c>
      <c r="H306" s="173">
        <f t="shared" si="37"/>
        <v>152</v>
      </c>
      <c r="I306" s="169">
        <v>144</v>
      </c>
      <c r="J306" s="175">
        <f t="shared" si="28"/>
        <v>0.94736842105263153</v>
      </c>
      <c r="K306" s="169">
        <v>206</v>
      </c>
      <c r="L306" s="169"/>
      <c r="M306" s="173">
        <f t="shared" si="30"/>
        <v>206</v>
      </c>
      <c r="N306" s="169">
        <v>127</v>
      </c>
      <c r="O306" s="153">
        <f t="shared" si="29"/>
        <v>0.61650485436893199</v>
      </c>
    </row>
    <row r="307" spans="1:15" hidden="1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173"/>
      <c r="I307" s="169"/>
      <c r="J307" s="175" t="str">
        <f t="shared" si="28"/>
        <v xml:space="preserve"> </v>
      </c>
      <c r="K307" s="169">
        <v>0</v>
      </c>
      <c r="L307" s="169"/>
      <c r="M307" s="173">
        <f t="shared" si="30"/>
        <v>0</v>
      </c>
      <c r="N307" s="169"/>
      <c r="O307" s="153" t="str">
        <f t="shared" si="29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220</v>
      </c>
      <c r="G308" s="59">
        <f>SUM(G305:G307)</f>
        <v>79</v>
      </c>
      <c r="H308" s="174">
        <f>SUM(H305:H307)</f>
        <v>299</v>
      </c>
      <c r="I308" s="174">
        <f t="shared" ref="I308:M308" si="38">SUM(I305:I307)</f>
        <v>291</v>
      </c>
      <c r="J308" s="174">
        <f t="shared" si="38"/>
        <v>1.9473684210526314</v>
      </c>
      <c r="K308" s="174">
        <f t="shared" si="38"/>
        <v>206</v>
      </c>
      <c r="L308" s="174">
        <f t="shared" si="38"/>
        <v>0</v>
      </c>
      <c r="M308" s="174">
        <f t="shared" si="38"/>
        <v>206</v>
      </c>
      <c r="N308" s="174">
        <f t="shared" ref="N308" si="39">SUM(N305:N307)</f>
        <v>127</v>
      </c>
      <c r="O308" s="153">
        <f t="shared" si="29"/>
        <v>0.61650485436893199</v>
      </c>
    </row>
    <row r="309" spans="1:15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>
        <v>200</v>
      </c>
      <c r="G309" s="58">
        <v>74</v>
      </c>
      <c r="H309" s="173">
        <f>SUM(F309:G309)</f>
        <v>274</v>
      </c>
      <c r="I309" s="169">
        <v>254</v>
      </c>
      <c r="J309" s="175">
        <f t="shared" si="28"/>
        <v>0.92700729927007297</v>
      </c>
      <c r="K309" s="169">
        <v>270</v>
      </c>
      <c r="L309" s="169"/>
      <c r="M309" s="173">
        <f t="shared" si="30"/>
        <v>270</v>
      </c>
      <c r="N309" s="169">
        <v>209</v>
      </c>
      <c r="O309" s="153">
        <f t="shared" si="29"/>
        <v>0.77407407407407403</v>
      </c>
    </row>
    <row r="310" spans="1:15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>
        <v>140</v>
      </c>
      <c r="G310" s="58">
        <v>47</v>
      </c>
      <c r="H310" s="173">
        <f>SUM(F310:G310)</f>
        <v>187</v>
      </c>
      <c r="I310" s="169">
        <v>187</v>
      </c>
      <c r="J310" s="175">
        <f t="shared" si="28"/>
        <v>1</v>
      </c>
      <c r="K310" s="169">
        <v>190</v>
      </c>
      <c r="L310" s="169"/>
      <c r="M310" s="173">
        <f t="shared" si="30"/>
        <v>190</v>
      </c>
      <c r="N310" s="169">
        <v>110</v>
      </c>
      <c r="O310" s="153">
        <f t="shared" si="29"/>
        <v>0.57894736842105265</v>
      </c>
    </row>
    <row r="311" spans="1:15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340</v>
      </c>
      <c r="G311" s="59">
        <f>SUM(G309:G310)</f>
        <v>121</v>
      </c>
      <c r="H311" s="174">
        <f>SUM(H309:H310)</f>
        <v>461</v>
      </c>
      <c r="I311" s="174">
        <f t="shared" ref="I311:M311" si="40">SUM(I309:I310)</f>
        <v>441</v>
      </c>
      <c r="J311" s="174">
        <f t="shared" si="40"/>
        <v>1.9270072992700729</v>
      </c>
      <c r="K311" s="174">
        <f t="shared" si="40"/>
        <v>460</v>
      </c>
      <c r="L311" s="174">
        <f t="shared" si="40"/>
        <v>0</v>
      </c>
      <c r="M311" s="174">
        <f t="shared" si="40"/>
        <v>460</v>
      </c>
      <c r="N311" s="174">
        <f t="shared" ref="N311" si="41">SUM(N309:N310)</f>
        <v>319</v>
      </c>
      <c r="O311" s="153">
        <f t="shared" si="29"/>
        <v>0.69347826086956521</v>
      </c>
    </row>
    <row r="312" spans="1:15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>
        <v>370</v>
      </c>
      <c r="G312" s="58">
        <v>-149</v>
      </c>
      <c r="H312" s="173">
        <f>SUM(F312:G312)</f>
        <v>221</v>
      </c>
      <c r="I312" s="169">
        <v>221</v>
      </c>
      <c r="J312" s="175">
        <f t="shared" si="28"/>
        <v>1</v>
      </c>
      <c r="K312" s="169">
        <v>350</v>
      </c>
      <c r="L312" s="169"/>
      <c r="M312" s="173">
        <f t="shared" si="30"/>
        <v>350</v>
      </c>
      <c r="N312" s="169">
        <v>192</v>
      </c>
      <c r="O312" s="153">
        <f t="shared" si="29"/>
        <v>0.5485714285714286</v>
      </c>
    </row>
    <row r="313" spans="1:15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173">
        <f t="shared" ref="H313:H321" si="42">SUM(F313:G313)</f>
        <v>0</v>
      </c>
      <c r="I313" s="169"/>
      <c r="J313" s="175" t="str">
        <f t="shared" si="28"/>
        <v xml:space="preserve"> </v>
      </c>
      <c r="K313" s="169">
        <v>0</v>
      </c>
      <c r="L313" s="169"/>
      <c r="M313" s="173">
        <f t="shared" si="30"/>
        <v>0</v>
      </c>
      <c r="N313" s="169"/>
      <c r="O313" s="153" t="str">
        <f t="shared" si="29"/>
        <v xml:space="preserve"> </v>
      </c>
    </row>
    <row r="314" spans="1:15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>
        <v>10</v>
      </c>
      <c r="G314" s="58"/>
      <c r="H314" s="173">
        <f t="shared" si="42"/>
        <v>10</v>
      </c>
      <c r="I314" s="169">
        <v>0</v>
      </c>
      <c r="J314" s="175">
        <f t="shared" si="28"/>
        <v>0</v>
      </c>
      <c r="K314" s="169">
        <v>10</v>
      </c>
      <c r="L314" s="169"/>
      <c r="M314" s="173">
        <f t="shared" si="30"/>
        <v>10</v>
      </c>
      <c r="N314" s="169"/>
      <c r="O314" s="153">
        <f t="shared" si="29"/>
        <v>0</v>
      </c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173">
        <f t="shared" si="42"/>
        <v>0</v>
      </c>
      <c r="I315" s="169"/>
      <c r="J315" s="175" t="str">
        <f t="shared" si="28"/>
        <v xml:space="preserve"> </v>
      </c>
      <c r="K315" s="169">
        <v>0</v>
      </c>
      <c r="L315" s="169"/>
      <c r="M315" s="173">
        <f t="shared" si="30"/>
        <v>0</v>
      </c>
      <c r="N315" s="169"/>
      <c r="O315" s="153" t="str">
        <f t="shared" si="29"/>
        <v xml:space="preserve"> </v>
      </c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58"/>
      <c r="H316" s="173">
        <f t="shared" si="42"/>
        <v>0</v>
      </c>
      <c r="I316" s="169"/>
      <c r="J316" s="175" t="str">
        <f t="shared" si="28"/>
        <v xml:space="preserve"> </v>
      </c>
      <c r="K316" s="169">
        <v>0</v>
      </c>
      <c r="L316" s="169"/>
      <c r="M316" s="173">
        <f t="shared" si="30"/>
        <v>0</v>
      </c>
      <c r="N316" s="169"/>
      <c r="O316" s="153" t="str">
        <f t="shared" si="29"/>
        <v xml:space="preserve"> </v>
      </c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173">
        <f t="shared" si="42"/>
        <v>0</v>
      </c>
      <c r="I317" s="169"/>
      <c r="J317" s="175" t="str">
        <f t="shared" si="28"/>
        <v xml:space="preserve"> </v>
      </c>
      <c r="K317" s="169">
        <v>0</v>
      </c>
      <c r="L317" s="169"/>
      <c r="M317" s="173">
        <f t="shared" si="30"/>
        <v>0</v>
      </c>
      <c r="N317" s="169"/>
      <c r="O317" s="153" t="str">
        <f t="shared" si="29"/>
        <v xml:space="preserve"> </v>
      </c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173">
        <f t="shared" si="42"/>
        <v>0</v>
      </c>
      <c r="I318" s="169"/>
      <c r="J318" s="175" t="str">
        <f t="shared" si="28"/>
        <v xml:space="preserve"> </v>
      </c>
      <c r="K318" s="169">
        <v>0</v>
      </c>
      <c r="L318" s="169"/>
      <c r="M318" s="173">
        <f t="shared" si="30"/>
        <v>0</v>
      </c>
      <c r="N318" s="169"/>
      <c r="O318" s="153" t="str">
        <f t="shared" si="29"/>
        <v xml:space="preserve"> </v>
      </c>
    </row>
    <row r="319" spans="1:15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>
        <v>100</v>
      </c>
      <c r="H319" s="173">
        <f t="shared" si="42"/>
        <v>100</v>
      </c>
      <c r="I319" s="169">
        <v>70</v>
      </c>
      <c r="J319" s="175">
        <f t="shared" si="28"/>
        <v>0.7</v>
      </c>
      <c r="K319" s="169">
        <v>70</v>
      </c>
      <c r="L319" s="169"/>
      <c r="M319" s="173">
        <f t="shared" si="30"/>
        <v>70</v>
      </c>
      <c r="N319" s="169"/>
      <c r="O319" s="153">
        <f t="shared" si="29"/>
        <v>0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>
        <v>400</v>
      </c>
      <c r="G320" s="58">
        <v>1490</v>
      </c>
      <c r="H320" s="173">
        <f t="shared" si="42"/>
        <v>1890</v>
      </c>
      <c r="I320" s="169">
        <v>2056</v>
      </c>
      <c r="J320" s="175">
        <f t="shared" si="28"/>
        <v>1.0878306878306878</v>
      </c>
      <c r="K320" s="169">
        <v>700</v>
      </c>
      <c r="L320" s="169">
        <v>50</v>
      </c>
      <c r="M320" s="173">
        <f t="shared" si="30"/>
        <v>750</v>
      </c>
      <c r="N320" s="169">
        <v>724</v>
      </c>
      <c r="O320" s="153">
        <f t="shared" si="29"/>
        <v>0.96533333333333338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>
        <v>200</v>
      </c>
      <c r="G321" s="58">
        <v>20</v>
      </c>
      <c r="H321" s="173">
        <f t="shared" si="42"/>
        <v>220</v>
      </c>
      <c r="I321" s="169">
        <v>220</v>
      </c>
      <c r="J321" s="175">
        <f t="shared" si="28"/>
        <v>1</v>
      </c>
      <c r="K321" s="169">
        <v>200</v>
      </c>
      <c r="L321" s="169"/>
      <c r="M321" s="173">
        <f t="shared" si="30"/>
        <v>200</v>
      </c>
      <c r="N321" s="169"/>
      <c r="O321" s="153">
        <f t="shared" si="29"/>
        <v>0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780</v>
      </c>
      <c r="G322" s="59">
        <f>SUM(G312:G320)</f>
        <v>1441</v>
      </c>
      <c r="H322" s="174">
        <f>SUM(H312:H320)</f>
        <v>2221</v>
      </c>
      <c r="I322" s="174">
        <f t="shared" ref="I322:M322" si="43">SUM(I312:I320)</f>
        <v>2347</v>
      </c>
      <c r="J322" s="174">
        <f t="shared" si="43"/>
        <v>2.787830687830688</v>
      </c>
      <c r="K322" s="174">
        <f t="shared" si="43"/>
        <v>1130</v>
      </c>
      <c r="L322" s="174">
        <f t="shared" si="43"/>
        <v>50</v>
      </c>
      <c r="M322" s="174">
        <f t="shared" si="43"/>
        <v>1180</v>
      </c>
      <c r="N322" s="174">
        <f t="shared" ref="N322" si="44">SUM(N312:N320)</f>
        <v>916</v>
      </c>
      <c r="O322" s="153">
        <f t="shared" si="29"/>
        <v>0.77627118644067794</v>
      </c>
    </row>
    <row r="323" spans="1:15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173"/>
      <c r="I323" s="169"/>
      <c r="J323" s="175" t="str">
        <f t="shared" si="28"/>
        <v xml:space="preserve"> </v>
      </c>
      <c r="K323" s="169">
        <v>0</v>
      </c>
      <c r="L323" s="169"/>
      <c r="M323" s="173">
        <f t="shared" si="30"/>
        <v>0</v>
      </c>
      <c r="N323" s="169"/>
      <c r="O323" s="153" t="str">
        <f t="shared" si="29"/>
        <v xml:space="preserve"> 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>
        <v>170</v>
      </c>
      <c r="G324" s="58">
        <v>-163</v>
      </c>
      <c r="H324" s="173">
        <f>F324+G324</f>
        <v>7</v>
      </c>
      <c r="I324" s="169">
        <v>7</v>
      </c>
      <c r="J324" s="175">
        <f t="shared" si="28"/>
        <v>1</v>
      </c>
      <c r="K324" s="169">
        <v>20</v>
      </c>
      <c r="L324" s="169"/>
      <c r="M324" s="173">
        <f t="shared" si="30"/>
        <v>20</v>
      </c>
      <c r="N324" s="169"/>
      <c r="O324" s="153">
        <f t="shared" si="29"/>
        <v>0</v>
      </c>
    </row>
    <row r="325" spans="1:15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170</v>
      </c>
      <c r="G325" s="59">
        <f>SUM(G323:G324)</f>
        <v>-163</v>
      </c>
      <c r="H325" s="174">
        <f>SUM(H323:H324)</f>
        <v>7</v>
      </c>
      <c r="I325" s="174">
        <f t="shared" ref="I325:M325" si="45">SUM(I323:I324)</f>
        <v>7</v>
      </c>
      <c r="J325" s="174">
        <f t="shared" si="45"/>
        <v>1</v>
      </c>
      <c r="K325" s="174">
        <f t="shared" si="45"/>
        <v>20</v>
      </c>
      <c r="L325" s="174">
        <f t="shared" si="45"/>
        <v>0</v>
      </c>
      <c r="M325" s="174">
        <f t="shared" si="45"/>
        <v>20</v>
      </c>
      <c r="N325" s="174">
        <f t="shared" ref="N325" si="46">SUM(N323:N324)</f>
        <v>0</v>
      </c>
      <c r="O325" s="153">
        <f t="shared" si="29"/>
        <v>0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>
        <v>376</v>
      </c>
      <c r="G326" s="58">
        <v>221</v>
      </c>
      <c r="H326" s="173">
        <f>SUM(F326:G326)</f>
        <v>597</v>
      </c>
      <c r="I326" s="169">
        <v>597</v>
      </c>
      <c r="J326" s="175">
        <f t="shared" si="28"/>
        <v>1</v>
      </c>
      <c r="K326" s="169">
        <v>423</v>
      </c>
      <c r="L326" s="169"/>
      <c r="M326" s="173">
        <f t="shared" si="30"/>
        <v>423</v>
      </c>
      <c r="N326" s="169">
        <v>260</v>
      </c>
      <c r="O326" s="153">
        <f t="shared" si="29"/>
        <v>0.61465721040189125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73"/>
      <c r="I327" s="169"/>
      <c r="J327" s="175" t="str">
        <f t="shared" si="28"/>
        <v xml:space="preserve"> </v>
      </c>
      <c r="K327" s="169">
        <v>0</v>
      </c>
      <c r="L327" s="169"/>
      <c r="M327" s="173">
        <f t="shared" si="30"/>
        <v>0</v>
      </c>
      <c r="N327" s="169"/>
      <c r="O327" s="153" t="str">
        <f t="shared" si="29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73"/>
      <c r="I328" s="169"/>
      <c r="J328" s="175" t="str">
        <f t="shared" si="28"/>
        <v xml:space="preserve"> </v>
      </c>
      <c r="K328" s="169">
        <v>0</v>
      </c>
      <c r="L328" s="169"/>
      <c r="M328" s="173">
        <f t="shared" si="30"/>
        <v>0</v>
      </c>
      <c r="N328" s="169"/>
      <c r="O328" s="153" t="str">
        <f t="shared" si="29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73"/>
      <c r="I329" s="169"/>
      <c r="J329" s="175" t="str">
        <f t="shared" si="28"/>
        <v xml:space="preserve"> </v>
      </c>
      <c r="K329" s="169">
        <v>0</v>
      </c>
      <c r="L329" s="169"/>
      <c r="M329" s="173">
        <f t="shared" si="30"/>
        <v>0</v>
      </c>
      <c r="N329" s="169"/>
      <c r="O329" s="153" t="str">
        <f t="shared" si="29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73"/>
      <c r="I330" s="169"/>
      <c r="J330" s="175" t="str">
        <f t="shared" si="28"/>
        <v xml:space="preserve"> </v>
      </c>
      <c r="K330" s="169">
        <v>0</v>
      </c>
      <c r="L330" s="169"/>
      <c r="M330" s="173">
        <f t="shared" si="30"/>
        <v>0</v>
      </c>
      <c r="N330" s="169"/>
      <c r="O330" s="153" t="str">
        <f t="shared" si="29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73"/>
      <c r="I331" s="169"/>
      <c r="J331" s="175" t="str">
        <f t="shared" si="28"/>
        <v xml:space="preserve"> </v>
      </c>
      <c r="K331" s="169">
        <v>0</v>
      </c>
      <c r="L331" s="169"/>
      <c r="M331" s="173">
        <f t="shared" si="30"/>
        <v>0</v>
      </c>
      <c r="N331" s="169"/>
      <c r="O331" s="153" t="str">
        <f t="shared" si="29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73"/>
      <c r="I332" s="169"/>
      <c r="J332" s="175" t="str">
        <f t="shared" si="28"/>
        <v xml:space="preserve"> </v>
      </c>
      <c r="K332" s="169">
        <v>0</v>
      </c>
      <c r="L332" s="169"/>
      <c r="M332" s="173">
        <f t="shared" si="30"/>
        <v>0</v>
      </c>
      <c r="N332" s="169"/>
      <c r="O332" s="153" t="str">
        <f t="shared" si="29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73"/>
      <c r="I333" s="169"/>
      <c r="J333" s="175" t="str">
        <f t="shared" si="28"/>
        <v xml:space="preserve"> </v>
      </c>
      <c r="K333" s="169">
        <v>0</v>
      </c>
      <c r="L333" s="169"/>
      <c r="M333" s="173">
        <f t="shared" si="30"/>
        <v>0</v>
      </c>
      <c r="N333" s="169"/>
      <c r="O333" s="153" t="str">
        <f t="shared" si="29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73"/>
      <c r="I334" s="169"/>
      <c r="J334" s="175" t="str">
        <f t="shared" si="28"/>
        <v xml:space="preserve"> </v>
      </c>
      <c r="K334" s="169">
        <v>0</v>
      </c>
      <c r="L334" s="169"/>
      <c r="M334" s="173">
        <f t="shared" si="30"/>
        <v>0</v>
      </c>
      <c r="N334" s="169"/>
      <c r="O334" s="153" t="str">
        <f t="shared" si="29"/>
        <v xml:space="preserve"> </v>
      </c>
    </row>
    <row r="335" spans="1:15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73"/>
      <c r="I335" s="169"/>
      <c r="J335" s="175" t="str">
        <f t="shared" si="28"/>
        <v xml:space="preserve"> </v>
      </c>
      <c r="K335" s="169">
        <v>0</v>
      </c>
      <c r="L335" s="169">
        <v>10</v>
      </c>
      <c r="M335" s="173">
        <f t="shared" si="30"/>
        <v>10</v>
      </c>
      <c r="N335" s="169">
        <v>10</v>
      </c>
      <c r="O335" s="153">
        <f t="shared" si="29"/>
        <v>1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376</v>
      </c>
      <c r="G336" s="59">
        <f>G326+G327+G328+G331+G335</f>
        <v>221</v>
      </c>
      <c r="H336" s="174">
        <f>H326+H327+H328+H331+H335</f>
        <v>597</v>
      </c>
      <c r="I336" s="174">
        <f t="shared" ref="I336:M336" si="47">I326+I327+I328+I331+I335</f>
        <v>597</v>
      </c>
      <c r="J336" s="174" t="e">
        <f t="shared" si="47"/>
        <v>#VALUE!</v>
      </c>
      <c r="K336" s="174">
        <f t="shared" si="47"/>
        <v>423</v>
      </c>
      <c r="L336" s="174">
        <f t="shared" si="47"/>
        <v>10</v>
      </c>
      <c r="M336" s="174">
        <f t="shared" si="47"/>
        <v>433</v>
      </c>
      <c r="N336" s="174">
        <f t="shared" ref="N336" si="48">N326+N327+N328+N331+N335</f>
        <v>270</v>
      </c>
      <c r="O336" s="153">
        <f t="shared" si="29"/>
        <v>0.62355658198614317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1886</v>
      </c>
      <c r="G337" s="59">
        <f>G308+G311+G322+G325+G336</f>
        <v>1699</v>
      </c>
      <c r="H337" s="174">
        <f>H308+H311+H322+H325+H336</f>
        <v>3585</v>
      </c>
      <c r="I337" s="174">
        <f t="shared" ref="I337:M337" si="49">I308+I311+I322+I325+I336</f>
        <v>3683</v>
      </c>
      <c r="J337" s="174" t="e">
        <f t="shared" si="49"/>
        <v>#VALUE!</v>
      </c>
      <c r="K337" s="174">
        <f t="shared" si="49"/>
        <v>2239</v>
      </c>
      <c r="L337" s="174">
        <f t="shared" si="49"/>
        <v>60</v>
      </c>
      <c r="M337" s="174">
        <f t="shared" si="49"/>
        <v>2299</v>
      </c>
      <c r="N337" s="174">
        <f t="shared" ref="N337" si="50">N308+N311+N322+N325+N336</f>
        <v>1632</v>
      </c>
      <c r="O337" s="153">
        <f t="shared" si="29"/>
        <v>0.709873858199217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76"/>
      <c r="I338" s="169"/>
      <c r="J338" s="175" t="str">
        <f t="shared" si="28"/>
        <v xml:space="preserve"> </v>
      </c>
      <c r="K338" s="169">
        <v>0</v>
      </c>
      <c r="L338" s="169"/>
      <c r="M338" s="173">
        <f t="shared" si="30"/>
        <v>0</v>
      </c>
      <c r="N338" s="169"/>
      <c r="O338" s="153" t="str">
        <f t="shared" si="29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>SUM(G340:G355)</f>
        <v>0</v>
      </c>
      <c r="H339" s="176">
        <f>SUM(H340:H355)</f>
        <v>0</v>
      </c>
      <c r="I339" s="169"/>
      <c r="J339" s="175" t="str">
        <f t="shared" si="28"/>
        <v xml:space="preserve"> </v>
      </c>
      <c r="K339" s="169">
        <v>0</v>
      </c>
      <c r="L339" s="169"/>
      <c r="M339" s="173">
        <f t="shared" si="30"/>
        <v>0</v>
      </c>
      <c r="N339" s="169"/>
      <c r="O339" s="153" t="str">
        <f t="shared" si="29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76"/>
      <c r="I340" s="169"/>
      <c r="J340" s="175" t="str">
        <f t="shared" si="28"/>
        <v xml:space="preserve"> </v>
      </c>
      <c r="K340" s="169">
        <v>0</v>
      </c>
      <c r="L340" s="169"/>
      <c r="M340" s="173">
        <f t="shared" si="30"/>
        <v>0</v>
      </c>
      <c r="N340" s="169"/>
      <c r="O340" s="153" t="str">
        <f t="shared" si="29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76"/>
      <c r="I341" s="169"/>
      <c r="J341" s="175" t="str">
        <f t="shared" ref="J341:J404" si="51">IF(H341=0," ",I341/H341)</f>
        <v xml:space="preserve"> </v>
      </c>
      <c r="K341" s="169">
        <v>0</v>
      </c>
      <c r="L341" s="169"/>
      <c r="M341" s="173">
        <f t="shared" si="30"/>
        <v>0</v>
      </c>
      <c r="N341" s="169"/>
      <c r="O341" s="153" t="str">
        <f t="shared" ref="O341:O404" si="52">IF(M341=0," ",N341/M341)</f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76"/>
      <c r="I342" s="169"/>
      <c r="J342" s="175" t="str">
        <f t="shared" si="51"/>
        <v xml:space="preserve"> </v>
      </c>
      <c r="K342" s="169">
        <v>0</v>
      </c>
      <c r="L342" s="169"/>
      <c r="M342" s="173">
        <f t="shared" ref="M342:M405" si="53">SUM(K342:L342)</f>
        <v>0</v>
      </c>
      <c r="N342" s="169"/>
      <c r="O342" s="153" t="str">
        <f t="shared" si="52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76"/>
      <c r="I343" s="169"/>
      <c r="J343" s="175" t="str">
        <f t="shared" si="51"/>
        <v xml:space="preserve"> </v>
      </c>
      <c r="K343" s="169">
        <v>0</v>
      </c>
      <c r="L343" s="169"/>
      <c r="M343" s="173">
        <f t="shared" si="53"/>
        <v>0</v>
      </c>
      <c r="N343" s="169"/>
      <c r="O343" s="153" t="str">
        <f t="shared" si="52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76"/>
      <c r="I344" s="169"/>
      <c r="J344" s="175" t="str">
        <f t="shared" si="51"/>
        <v xml:space="preserve"> </v>
      </c>
      <c r="K344" s="169">
        <v>0</v>
      </c>
      <c r="L344" s="169"/>
      <c r="M344" s="173">
        <f t="shared" si="53"/>
        <v>0</v>
      </c>
      <c r="N344" s="169"/>
      <c r="O344" s="153" t="str">
        <f t="shared" si="52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76"/>
      <c r="I345" s="169"/>
      <c r="J345" s="175" t="str">
        <f t="shared" si="51"/>
        <v xml:space="preserve"> </v>
      </c>
      <c r="K345" s="169">
        <v>0</v>
      </c>
      <c r="L345" s="169"/>
      <c r="M345" s="173">
        <f t="shared" si="53"/>
        <v>0</v>
      </c>
      <c r="N345" s="169"/>
      <c r="O345" s="153" t="str">
        <f t="shared" si="52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76"/>
      <c r="I346" s="169"/>
      <c r="J346" s="175" t="str">
        <f t="shared" si="51"/>
        <v xml:space="preserve"> </v>
      </c>
      <c r="K346" s="169">
        <v>0</v>
      </c>
      <c r="L346" s="169"/>
      <c r="M346" s="173">
        <f t="shared" si="53"/>
        <v>0</v>
      </c>
      <c r="N346" s="169"/>
      <c r="O346" s="153" t="str">
        <f t="shared" si="52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76"/>
      <c r="I347" s="169"/>
      <c r="J347" s="175" t="str">
        <f t="shared" si="51"/>
        <v xml:space="preserve"> </v>
      </c>
      <c r="K347" s="169">
        <v>0</v>
      </c>
      <c r="L347" s="169"/>
      <c r="M347" s="173">
        <f t="shared" si="53"/>
        <v>0</v>
      </c>
      <c r="N347" s="169"/>
      <c r="O347" s="153" t="str">
        <f t="shared" si="52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76"/>
      <c r="I348" s="169"/>
      <c r="J348" s="175" t="str">
        <f t="shared" si="51"/>
        <v xml:space="preserve"> </v>
      </c>
      <c r="K348" s="169">
        <v>0</v>
      </c>
      <c r="L348" s="169"/>
      <c r="M348" s="173">
        <f t="shared" si="53"/>
        <v>0</v>
      </c>
      <c r="N348" s="169"/>
      <c r="O348" s="153" t="str">
        <f t="shared" si="52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76"/>
      <c r="I349" s="169"/>
      <c r="J349" s="175" t="str">
        <f t="shared" si="51"/>
        <v xml:space="preserve"> </v>
      </c>
      <c r="K349" s="169">
        <v>0</v>
      </c>
      <c r="L349" s="169"/>
      <c r="M349" s="173">
        <f t="shared" si="53"/>
        <v>0</v>
      </c>
      <c r="N349" s="169"/>
      <c r="O349" s="153" t="str">
        <f t="shared" si="52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76"/>
      <c r="I350" s="169"/>
      <c r="J350" s="175" t="str">
        <f t="shared" si="51"/>
        <v xml:space="preserve"> </v>
      </c>
      <c r="K350" s="169">
        <v>0</v>
      </c>
      <c r="L350" s="169"/>
      <c r="M350" s="173">
        <f t="shared" si="53"/>
        <v>0</v>
      </c>
      <c r="N350" s="169"/>
      <c r="O350" s="153" t="str">
        <f t="shared" si="52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76"/>
      <c r="I351" s="169"/>
      <c r="J351" s="175" t="str">
        <f t="shared" si="51"/>
        <v xml:space="preserve"> </v>
      </c>
      <c r="K351" s="169">
        <v>0</v>
      </c>
      <c r="L351" s="169"/>
      <c r="M351" s="173">
        <f t="shared" si="53"/>
        <v>0</v>
      </c>
      <c r="N351" s="169"/>
      <c r="O351" s="153" t="str">
        <f t="shared" si="52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76"/>
      <c r="I352" s="169"/>
      <c r="J352" s="175" t="str">
        <f t="shared" si="51"/>
        <v xml:space="preserve"> </v>
      </c>
      <c r="K352" s="169">
        <v>0</v>
      </c>
      <c r="L352" s="169"/>
      <c r="M352" s="173">
        <f t="shared" si="53"/>
        <v>0</v>
      </c>
      <c r="N352" s="169"/>
      <c r="O352" s="153" t="str">
        <f t="shared" si="52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76"/>
      <c r="I353" s="169"/>
      <c r="J353" s="175" t="str">
        <f t="shared" si="51"/>
        <v xml:space="preserve"> </v>
      </c>
      <c r="K353" s="169">
        <v>0</v>
      </c>
      <c r="L353" s="169"/>
      <c r="M353" s="173">
        <f t="shared" si="53"/>
        <v>0</v>
      </c>
      <c r="N353" s="169"/>
      <c r="O353" s="153" t="str">
        <f t="shared" si="52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76"/>
      <c r="I354" s="169"/>
      <c r="J354" s="175" t="str">
        <f t="shared" si="51"/>
        <v xml:space="preserve"> </v>
      </c>
      <c r="K354" s="169">
        <v>0</v>
      </c>
      <c r="L354" s="169"/>
      <c r="M354" s="173">
        <f t="shared" si="53"/>
        <v>0</v>
      </c>
      <c r="N354" s="169"/>
      <c r="O354" s="153" t="str">
        <f t="shared" si="52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76"/>
      <c r="I355" s="169"/>
      <c r="J355" s="175" t="str">
        <f t="shared" si="51"/>
        <v xml:space="preserve"> </v>
      </c>
      <c r="K355" s="169">
        <v>0</v>
      </c>
      <c r="L355" s="169"/>
      <c r="M355" s="173">
        <f t="shared" si="53"/>
        <v>0</v>
      </c>
      <c r="N355" s="169"/>
      <c r="O355" s="153" t="str">
        <f t="shared" si="52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78"/>
      <c r="I356" s="169"/>
      <c r="J356" s="175" t="str">
        <f t="shared" si="51"/>
        <v xml:space="preserve"> </v>
      </c>
      <c r="K356" s="169">
        <v>0</v>
      </c>
      <c r="L356" s="169"/>
      <c r="M356" s="173">
        <f t="shared" si="53"/>
        <v>0</v>
      </c>
      <c r="N356" s="169"/>
      <c r="O356" s="153" t="str">
        <f t="shared" si="52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76"/>
      <c r="I357" s="169"/>
      <c r="J357" s="175" t="str">
        <f t="shared" si="51"/>
        <v xml:space="preserve"> </v>
      </c>
      <c r="K357" s="169">
        <v>0</v>
      </c>
      <c r="L357" s="169"/>
      <c r="M357" s="173">
        <f t="shared" si="53"/>
        <v>0</v>
      </c>
      <c r="N357" s="169"/>
      <c r="O357" s="153" t="str">
        <f t="shared" si="52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76"/>
      <c r="I358" s="169"/>
      <c r="J358" s="175" t="str">
        <f t="shared" si="51"/>
        <v xml:space="preserve"> </v>
      </c>
      <c r="K358" s="169">
        <v>0</v>
      </c>
      <c r="L358" s="169"/>
      <c r="M358" s="173">
        <f t="shared" si="53"/>
        <v>0</v>
      </c>
      <c r="N358" s="169"/>
      <c r="O358" s="153" t="str">
        <f t="shared" si="52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76"/>
      <c r="I359" s="169"/>
      <c r="J359" s="175" t="str">
        <f t="shared" si="51"/>
        <v xml:space="preserve"> </v>
      </c>
      <c r="K359" s="169">
        <v>0</v>
      </c>
      <c r="L359" s="169"/>
      <c r="M359" s="173">
        <f t="shared" si="53"/>
        <v>0</v>
      </c>
      <c r="N359" s="169"/>
      <c r="O359" s="153" t="str">
        <f t="shared" si="52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>SUM(G361:G369)</f>
        <v>0</v>
      </c>
      <c r="H360" s="176">
        <f>SUM(H361:H369)</f>
        <v>0</v>
      </c>
      <c r="I360" s="169"/>
      <c r="J360" s="175" t="str">
        <f t="shared" si="51"/>
        <v xml:space="preserve"> </v>
      </c>
      <c r="K360" s="169">
        <v>0</v>
      </c>
      <c r="L360" s="169"/>
      <c r="M360" s="173">
        <f t="shared" si="53"/>
        <v>0</v>
      </c>
      <c r="N360" s="169"/>
      <c r="O360" s="153" t="str">
        <f t="shared" si="52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73"/>
      <c r="I361" s="169"/>
      <c r="J361" s="175" t="str">
        <f t="shared" si="51"/>
        <v xml:space="preserve"> </v>
      </c>
      <c r="K361" s="169">
        <v>0</v>
      </c>
      <c r="L361" s="169"/>
      <c r="M361" s="173">
        <f t="shared" si="53"/>
        <v>0</v>
      </c>
      <c r="N361" s="169"/>
      <c r="O361" s="153" t="str">
        <f t="shared" si="52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76"/>
      <c r="I362" s="169"/>
      <c r="J362" s="175" t="str">
        <f t="shared" si="51"/>
        <v xml:space="preserve"> </v>
      </c>
      <c r="K362" s="169">
        <v>0</v>
      </c>
      <c r="L362" s="169"/>
      <c r="M362" s="173">
        <f t="shared" si="53"/>
        <v>0</v>
      </c>
      <c r="N362" s="169"/>
      <c r="O362" s="153" t="str">
        <f t="shared" si="52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76"/>
      <c r="I363" s="169"/>
      <c r="J363" s="175" t="str">
        <f t="shared" si="51"/>
        <v xml:space="preserve"> </v>
      </c>
      <c r="K363" s="169">
        <v>0</v>
      </c>
      <c r="L363" s="169"/>
      <c r="M363" s="173">
        <f t="shared" si="53"/>
        <v>0</v>
      </c>
      <c r="N363" s="169"/>
      <c r="O363" s="153" t="str">
        <f t="shared" si="52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76"/>
      <c r="I364" s="169"/>
      <c r="J364" s="175" t="str">
        <f t="shared" si="51"/>
        <v xml:space="preserve"> </v>
      </c>
      <c r="K364" s="169">
        <v>0</v>
      </c>
      <c r="L364" s="169"/>
      <c r="M364" s="173">
        <f t="shared" si="53"/>
        <v>0</v>
      </c>
      <c r="N364" s="169"/>
      <c r="O364" s="153" t="str">
        <f t="shared" si="52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76"/>
      <c r="I365" s="169"/>
      <c r="J365" s="175" t="str">
        <f t="shared" si="51"/>
        <v xml:space="preserve"> </v>
      </c>
      <c r="K365" s="169">
        <v>0</v>
      </c>
      <c r="L365" s="169"/>
      <c r="M365" s="173">
        <f t="shared" si="53"/>
        <v>0</v>
      </c>
      <c r="N365" s="169"/>
      <c r="O365" s="153" t="str">
        <f t="shared" si="52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76"/>
      <c r="I366" s="169"/>
      <c r="J366" s="175" t="str">
        <f t="shared" si="51"/>
        <v xml:space="preserve"> </v>
      </c>
      <c r="K366" s="169">
        <v>0</v>
      </c>
      <c r="L366" s="169"/>
      <c r="M366" s="173">
        <f t="shared" si="53"/>
        <v>0</v>
      </c>
      <c r="N366" s="169"/>
      <c r="O366" s="153" t="str">
        <f t="shared" si="52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76"/>
      <c r="I367" s="169"/>
      <c r="J367" s="175" t="str">
        <f t="shared" si="51"/>
        <v xml:space="preserve"> </v>
      </c>
      <c r="K367" s="169">
        <v>0</v>
      </c>
      <c r="L367" s="169"/>
      <c r="M367" s="173">
        <f t="shared" si="53"/>
        <v>0</v>
      </c>
      <c r="N367" s="169"/>
      <c r="O367" s="153" t="str">
        <f t="shared" si="52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76"/>
      <c r="I368" s="169"/>
      <c r="J368" s="175" t="str">
        <f t="shared" si="51"/>
        <v xml:space="preserve"> </v>
      </c>
      <c r="K368" s="169">
        <v>0</v>
      </c>
      <c r="L368" s="169"/>
      <c r="M368" s="173">
        <f t="shared" si="53"/>
        <v>0</v>
      </c>
      <c r="N368" s="169"/>
      <c r="O368" s="153" t="str">
        <f t="shared" si="52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76"/>
      <c r="I369" s="169"/>
      <c r="J369" s="175" t="str">
        <f t="shared" si="51"/>
        <v xml:space="preserve"> </v>
      </c>
      <c r="K369" s="169">
        <v>0</v>
      </c>
      <c r="L369" s="169"/>
      <c r="M369" s="173">
        <f t="shared" si="53"/>
        <v>0</v>
      </c>
      <c r="N369" s="169"/>
      <c r="O369" s="153" t="str">
        <f t="shared" si="52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>SUM(G371:G379)</f>
        <v>0</v>
      </c>
      <c r="H370" s="179">
        <f>SUM(H371:H379)</f>
        <v>0</v>
      </c>
      <c r="I370" s="169"/>
      <c r="J370" s="175" t="str">
        <f t="shared" si="51"/>
        <v xml:space="preserve"> </v>
      </c>
      <c r="K370" s="169">
        <v>0</v>
      </c>
      <c r="L370" s="169"/>
      <c r="M370" s="173">
        <f t="shared" si="53"/>
        <v>0</v>
      </c>
      <c r="N370" s="169"/>
      <c r="O370" s="153" t="str">
        <f t="shared" si="52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76"/>
      <c r="I371" s="169"/>
      <c r="J371" s="175" t="str">
        <f t="shared" si="51"/>
        <v xml:space="preserve"> </v>
      </c>
      <c r="K371" s="169">
        <v>0</v>
      </c>
      <c r="L371" s="169"/>
      <c r="M371" s="173">
        <f t="shared" si="53"/>
        <v>0</v>
      </c>
      <c r="N371" s="169"/>
      <c r="O371" s="153" t="str">
        <f t="shared" si="52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76"/>
      <c r="I372" s="169"/>
      <c r="J372" s="175" t="str">
        <f t="shared" si="51"/>
        <v xml:space="preserve"> </v>
      </c>
      <c r="K372" s="169">
        <v>0</v>
      </c>
      <c r="L372" s="169"/>
      <c r="M372" s="173">
        <f t="shared" si="53"/>
        <v>0</v>
      </c>
      <c r="N372" s="169"/>
      <c r="O372" s="153" t="str">
        <f t="shared" si="52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76"/>
      <c r="I373" s="169"/>
      <c r="J373" s="175" t="str">
        <f t="shared" si="51"/>
        <v xml:space="preserve"> </v>
      </c>
      <c r="K373" s="169">
        <v>0</v>
      </c>
      <c r="L373" s="169"/>
      <c r="M373" s="173">
        <f t="shared" si="53"/>
        <v>0</v>
      </c>
      <c r="N373" s="169"/>
      <c r="O373" s="153" t="str">
        <f t="shared" si="52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76"/>
      <c r="I374" s="169"/>
      <c r="J374" s="175" t="str">
        <f t="shared" si="51"/>
        <v xml:space="preserve"> </v>
      </c>
      <c r="K374" s="169">
        <v>0</v>
      </c>
      <c r="L374" s="169"/>
      <c r="M374" s="173">
        <f t="shared" si="53"/>
        <v>0</v>
      </c>
      <c r="N374" s="169"/>
      <c r="O374" s="153" t="str">
        <f t="shared" si="52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76"/>
      <c r="I375" s="169"/>
      <c r="J375" s="175" t="str">
        <f t="shared" si="51"/>
        <v xml:space="preserve"> </v>
      </c>
      <c r="K375" s="169">
        <v>0</v>
      </c>
      <c r="L375" s="169"/>
      <c r="M375" s="173">
        <f t="shared" si="53"/>
        <v>0</v>
      </c>
      <c r="N375" s="169"/>
      <c r="O375" s="153" t="str">
        <f t="shared" si="52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76"/>
      <c r="I376" s="169"/>
      <c r="J376" s="175" t="str">
        <f t="shared" si="51"/>
        <v xml:space="preserve"> </v>
      </c>
      <c r="K376" s="169">
        <v>0</v>
      </c>
      <c r="L376" s="169"/>
      <c r="M376" s="173">
        <f t="shared" si="53"/>
        <v>0</v>
      </c>
      <c r="N376" s="169"/>
      <c r="O376" s="153" t="str">
        <f t="shared" si="52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76"/>
      <c r="I377" s="169"/>
      <c r="J377" s="175" t="str">
        <f t="shared" si="51"/>
        <v xml:space="preserve"> </v>
      </c>
      <c r="K377" s="169">
        <v>0</v>
      </c>
      <c r="L377" s="169"/>
      <c r="M377" s="173">
        <f t="shared" si="53"/>
        <v>0</v>
      </c>
      <c r="N377" s="169"/>
      <c r="O377" s="153" t="str">
        <f t="shared" si="52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76"/>
      <c r="I378" s="169"/>
      <c r="J378" s="175" t="str">
        <f t="shared" si="51"/>
        <v xml:space="preserve"> </v>
      </c>
      <c r="K378" s="169">
        <v>0</v>
      </c>
      <c r="L378" s="169"/>
      <c r="M378" s="173">
        <f t="shared" si="53"/>
        <v>0</v>
      </c>
      <c r="N378" s="169"/>
      <c r="O378" s="153" t="str">
        <f t="shared" si="52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76"/>
      <c r="I379" s="169"/>
      <c r="J379" s="175" t="str">
        <f t="shared" si="51"/>
        <v xml:space="preserve"> </v>
      </c>
      <c r="K379" s="169">
        <v>0</v>
      </c>
      <c r="L379" s="169"/>
      <c r="M379" s="173">
        <f t="shared" si="53"/>
        <v>0</v>
      </c>
      <c r="N379" s="169"/>
      <c r="O379" s="153" t="str">
        <f t="shared" si="52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>SUM(G381:G386)</f>
        <v>0</v>
      </c>
      <c r="H380" s="176">
        <f>SUM(H381:H386)</f>
        <v>0</v>
      </c>
      <c r="I380" s="169"/>
      <c r="J380" s="175" t="str">
        <f t="shared" si="51"/>
        <v xml:space="preserve"> </v>
      </c>
      <c r="K380" s="169">
        <v>0</v>
      </c>
      <c r="L380" s="169"/>
      <c r="M380" s="173">
        <f t="shared" si="53"/>
        <v>0</v>
      </c>
      <c r="N380" s="169"/>
      <c r="O380" s="153" t="str">
        <f t="shared" si="52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76"/>
      <c r="I381" s="169"/>
      <c r="J381" s="175" t="str">
        <f t="shared" si="51"/>
        <v xml:space="preserve"> </v>
      </c>
      <c r="K381" s="169">
        <v>0</v>
      </c>
      <c r="L381" s="169"/>
      <c r="M381" s="173">
        <f t="shared" si="53"/>
        <v>0</v>
      </c>
      <c r="N381" s="169"/>
      <c r="O381" s="153" t="str">
        <f t="shared" si="52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76"/>
      <c r="I382" s="169"/>
      <c r="J382" s="175" t="str">
        <f t="shared" si="51"/>
        <v xml:space="preserve"> </v>
      </c>
      <c r="K382" s="169">
        <v>0</v>
      </c>
      <c r="L382" s="169"/>
      <c r="M382" s="173">
        <f t="shared" si="53"/>
        <v>0</v>
      </c>
      <c r="N382" s="169"/>
      <c r="O382" s="153" t="str">
        <f t="shared" si="52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76"/>
      <c r="I383" s="169"/>
      <c r="J383" s="175" t="str">
        <f t="shared" si="51"/>
        <v xml:space="preserve"> </v>
      </c>
      <c r="K383" s="169">
        <v>0</v>
      </c>
      <c r="L383" s="169"/>
      <c r="M383" s="173">
        <f t="shared" si="53"/>
        <v>0</v>
      </c>
      <c r="N383" s="169"/>
      <c r="O383" s="153" t="str">
        <f t="shared" si="52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76"/>
      <c r="I384" s="169"/>
      <c r="J384" s="175" t="str">
        <f t="shared" si="51"/>
        <v xml:space="preserve"> </v>
      </c>
      <c r="K384" s="169">
        <v>0</v>
      </c>
      <c r="L384" s="169"/>
      <c r="M384" s="173">
        <f t="shared" si="53"/>
        <v>0</v>
      </c>
      <c r="N384" s="169"/>
      <c r="O384" s="153" t="str">
        <f t="shared" si="52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76"/>
      <c r="I385" s="169"/>
      <c r="J385" s="175" t="str">
        <f t="shared" si="51"/>
        <v xml:space="preserve"> </v>
      </c>
      <c r="K385" s="169">
        <v>0</v>
      </c>
      <c r="L385" s="169"/>
      <c r="M385" s="173">
        <f t="shared" si="53"/>
        <v>0</v>
      </c>
      <c r="N385" s="169"/>
      <c r="O385" s="153" t="str">
        <f t="shared" si="52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79"/>
      <c r="I386" s="169"/>
      <c r="J386" s="175" t="str">
        <f t="shared" si="51"/>
        <v xml:space="preserve"> </v>
      </c>
      <c r="K386" s="169">
        <v>0</v>
      </c>
      <c r="L386" s="169"/>
      <c r="M386" s="173">
        <f t="shared" si="53"/>
        <v>0</v>
      </c>
      <c r="N386" s="169"/>
      <c r="O386" s="153" t="str">
        <f t="shared" si="52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76"/>
      <c r="I387" s="169"/>
      <c r="J387" s="175" t="str">
        <f t="shared" si="51"/>
        <v xml:space="preserve"> </v>
      </c>
      <c r="K387" s="169">
        <v>0</v>
      </c>
      <c r="L387" s="169"/>
      <c r="M387" s="173">
        <f t="shared" si="53"/>
        <v>0</v>
      </c>
      <c r="N387" s="169"/>
      <c r="O387" s="153" t="str">
        <f t="shared" si="52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76"/>
      <c r="I388" s="169"/>
      <c r="J388" s="175" t="str">
        <f t="shared" si="51"/>
        <v xml:space="preserve"> </v>
      </c>
      <c r="K388" s="169">
        <v>0</v>
      </c>
      <c r="L388" s="169"/>
      <c r="M388" s="173">
        <f t="shared" si="53"/>
        <v>0</v>
      </c>
      <c r="N388" s="169"/>
      <c r="O388" s="153" t="str">
        <f t="shared" si="52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76"/>
      <c r="I389" s="169"/>
      <c r="J389" s="175" t="str">
        <f t="shared" si="51"/>
        <v xml:space="preserve"> </v>
      </c>
      <c r="K389" s="169">
        <v>0</v>
      </c>
      <c r="L389" s="169"/>
      <c r="M389" s="173">
        <f t="shared" si="53"/>
        <v>0</v>
      </c>
      <c r="N389" s="169"/>
      <c r="O389" s="153" t="str">
        <f t="shared" si="52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76"/>
      <c r="I390" s="169"/>
      <c r="J390" s="175" t="str">
        <f t="shared" si="51"/>
        <v xml:space="preserve"> </v>
      </c>
      <c r="K390" s="169">
        <v>0</v>
      </c>
      <c r="L390" s="169"/>
      <c r="M390" s="173">
        <f t="shared" si="53"/>
        <v>0</v>
      </c>
      <c r="N390" s="169"/>
      <c r="O390" s="153" t="str">
        <f t="shared" si="52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76"/>
      <c r="I391" s="169"/>
      <c r="J391" s="175" t="str">
        <f t="shared" si="51"/>
        <v xml:space="preserve"> </v>
      </c>
      <c r="K391" s="169">
        <v>0</v>
      </c>
      <c r="L391" s="169"/>
      <c r="M391" s="173">
        <f t="shared" si="53"/>
        <v>0</v>
      </c>
      <c r="N391" s="169"/>
      <c r="O391" s="153" t="str">
        <f t="shared" si="52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76"/>
      <c r="I392" s="169"/>
      <c r="J392" s="175" t="str">
        <f t="shared" si="51"/>
        <v xml:space="preserve"> </v>
      </c>
      <c r="K392" s="169">
        <v>0</v>
      </c>
      <c r="L392" s="169"/>
      <c r="M392" s="173">
        <f t="shared" si="53"/>
        <v>0</v>
      </c>
      <c r="N392" s="169"/>
      <c r="O392" s="153" t="str">
        <f t="shared" si="52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76"/>
      <c r="I393" s="169"/>
      <c r="J393" s="175" t="str">
        <f t="shared" si="51"/>
        <v xml:space="preserve"> </v>
      </c>
      <c r="K393" s="169">
        <v>0</v>
      </c>
      <c r="L393" s="169"/>
      <c r="M393" s="173">
        <f t="shared" si="53"/>
        <v>0</v>
      </c>
      <c r="N393" s="169"/>
      <c r="O393" s="153" t="str">
        <f t="shared" si="52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76"/>
      <c r="I394" s="169"/>
      <c r="J394" s="175" t="str">
        <f t="shared" si="51"/>
        <v xml:space="preserve"> </v>
      </c>
      <c r="K394" s="169">
        <v>0</v>
      </c>
      <c r="L394" s="169"/>
      <c r="M394" s="173">
        <f t="shared" si="53"/>
        <v>0</v>
      </c>
      <c r="N394" s="169"/>
      <c r="O394" s="153" t="str">
        <f t="shared" si="52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76"/>
      <c r="I395" s="169"/>
      <c r="J395" s="175" t="str">
        <f t="shared" si="51"/>
        <v xml:space="preserve"> </v>
      </c>
      <c r="K395" s="169">
        <v>0</v>
      </c>
      <c r="L395" s="169"/>
      <c r="M395" s="173">
        <f t="shared" si="53"/>
        <v>0</v>
      </c>
      <c r="N395" s="169"/>
      <c r="O395" s="153" t="str">
        <f t="shared" si="52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76"/>
      <c r="I396" s="169"/>
      <c r="J396" s="175" t="str">
        <f t="shared" si="51"/>
        <v xml:space="preserve"> </v>
      </c>
      <c r="K396" s="169">
        <v>0</v>
      </c>
      <c r="L396" s="169"/>
      <c r="M396" s="173">
        <f t="shared" si="53"/>
        <v>0</v>
      </c>
      <c r="N396" s="169"/>
      <c r="O396" s="153" t="str">
        <f t="shared" si="52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76"/>
      <c r="I397" s="169"/>
      <c r="J397" s="175" t="str">
        <f t="shared" si="51"/>
        <v xml:space="preserve"> </v>
      </c>
      <c r="K397" s="169">
        <v>0</v>
      </c>
      <c r="L397" s="169"/>
      <c r="M397" s="173">
        <f t="shared" si="53"/>
        <v>0</v>
      </c>
      <c r="N397" s="169"/>
      <c r="O397" s="153" t="str">
        <f t="shared" si="52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76"/>
      <c r="I398" s="169"/>
      <c r="J398" s="175" t="str">
        <f t="shared" si="51"/>
        <v xml:space="preserve"> </v>
      </c>
      <c r="K398" s="169">
        <v>0</v>
      </c>
      <c r="L398" s="169"/>
      <c r="M398" s="173">
        <f t="shared" si="53"/>
        <v>0</v>
      </c>
      <c r="N398" s="169"/>
      <c r="O398" s="153" t="str">
        <f t="shared" si="52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76"/>
      <c r="I399" s="169"/>
      <c r="J399" s="175" t="str">
        <f t="shared" si="51"/>
        <v xml:space="preserve"> </v>
      </c>
      <c r="K399" s="169">
        <v>0</v>
      </c>
      <c r="L399" s="169"/>
      <c r="M399" s="173">
        <f t="shared" si="53"/>
        <v>0</v>
      </c>
      <c r="N399" s="169"/>
      <c r="O399" s="153" t="str">
        <f t="shared" si="52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76"/>
      <c r="I400" s="169"/>
      <c r="J400" s="175" t="str">
        <f t="shared" si="51"/>
        <v xml:space="preserve"> </v>
      </c>
      <c r="K400" s="169">
        <v>0</v>
      </c>
      <c r="L400" s="169"/>
      <c r="M400" s="173">
        <f t="shared" si="53"/>
        <v>0</v>
      </c>
      <c r="N400" s="169"/>
      <c r="O400" s="153" t="str">
        <f t="shared" si="52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76"/>
      <c r="I401" s="169"/>
      <c r="J401" s="175" t="str">
        <f t="shared" si="51"/>
        <v xml:space="preserve"> </v>
      </c>
      <c r="K401" s="169">
        <v>0</v>
      </c>
      <c r="L401" s="169"/>
      <c r="M401" s="173">
        <f t="shared" si="53"/>
        <v>0</v>
      </c>
      <c r="N401" s="169"/>
      <c r="O401" s="153" t="str">
        <f t="shared" si="52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76"/>
      <c r="I402" s="169"/>
      <c r="J402" s="175" t="str">
        <f t="shared" si="51"/>
        <v xml:space="preserve"> </v>
      </c>
      <c r="K402" s="169">
        <v>0</v>
      </c>
      <c r="L402" s="169"/>
      <c r="M402" s="173">
        <f t="shared" si="53"/>
        <v>0</v>
      </c>
      <c r="N402" s="169"/>
      <c r="O402" s="153" t="str">
        <f t="shared" si="52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76"/>
      <c r="I403" s="169"/>
      <c r="J403" s="175" t="str">
        <f t="shared" si="51"/>
        <v xml:space="preserve"> </v>
      </c>
      <c r="K403" s="169">
        <v>0</v>
      </c>
      <c r="L403" s="169"/>
      <c r="M403" s="173">
        <f t="shared" si="53"/>
        <v>0</v>
      </c>
      <c r="N403" s="169"/>
      <c r="O403" s="153" t="str">
        <f t="shared" si="52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76"/>
      <c r="I404" s="169"/>
      <c r="J404" s="175" t="str">
        <f t="shared" si="51"/>
        <v xml:space="preserve"> </v>
      </c>
      <c r="K404" s="169">
        <v>0</v>
      </c>
      <c r="L404" s="169"/>
      <c r="M404" s="173">
        <f t="shared" si="53"/>
        <v>0</v>
      </c>
      <c r="N404" s="169"/>
      <c r="O404" s="153" t="str">
        <f t="shared" si="52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76"/>
      <c r="I405" s="169"/>
      <c r="J405" s="175" t="str">
        <f t="shared" ref="J405:J468" si="54">IF(H405=0," ",I405/H405)</f>
        <v xml:space="preserve"> </v>
      </c>
      <c r="K405" s="169">
        <v>0</v>
      </c>
      <c r="L405" s="169"/>
      <c r="M405" s="173">
        <f t="shared" si="53"/>
        <v>0</v>
      </c>
      <c r="N405" s="169"/>
      <c r="O405" s="153" t="str">
        <f t="shared" ref="O405:O468" si="55">IF(M405=0," ",N405/M405)</f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76"/>
      <c r="I406" s="169"/>
      <c r="J406" s="175" t="str">
        <f t="shared" si="54"/>
        <v xml:space="preserve"> </v>
      </c>
      <c r="K406" s="169">
        <v>0</v>
      </c>
      <c r="L406" s="169"/>
      <c r="M406" s="173">
        <f t="shared" ref="M406:M468" si="56">SUM(K406:L406)</f>
        <v>0</v>
      </c>
      <c r="N406" s="169"/>
      <c r="O406" s="153" t="str">
        <f t="shared" si="55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76"/>
      <c r="I407" s="169"/>
      <c r="J407" s="175" t="str">
        <f t="shared" si="54"/>
        <v xml:space="preserve"> </v>
      </c>
      <c r="K407" s="169">
        <v>0</v>
      </c>
      <c r="L407" s="169"/>
      <c r="M407" s="173">
        <f t="shared" si="56"/>
        <v>0</v>
      </c>
      <c r="N407" s="169"/>
      <c r="O407" s="153" t="str">
        <f t="shared" si="55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76"/>
      <c r="I408" s="169"/>
      <c r="J408" s="175" t="str">
        <f t="shared" si="54"/>
        <v xml:space="preserve"> </v>
      </c>
      <c r="K408" s="169">
        <v>0</v>
      </c>
      <c r="L408" s="169"/>
      <c r="M408" s="173">
        <f t="shared" si="56"/>
        <v>0</v>
      </c>
      <c r="N408" s="169"/>
      <c r="O408" s="153" t="str">
        <f t="shared" si="55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76"/>
      <c r="I409" s="169"/>
      <c r="J409" s="175" t="str">
        <f t="shared" si="54"/>
        <v xml:space="preserve"> </v>
      </c>
      <c r="K409" s="169">
        <v>0</v>
      </c>
      <c r="L409" s="169"/>
      <c r="M409" s="173">
        <f t="shared" si="56"/>
        <v>0</v>
      </c>
      <c r="N409" s="169"/>
      <c r="O409" s="153" t="str">
        <f t="shared" si="55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76"/>
      <c r="I410" s="169"/>
      <c r="J410" s="175" t="str">
        <f t="shared" si="54"/>
        <v xml:space="preserve"> </v>
      </c>
      <c r="K410" s="169">
        <v>0</v>
      </c>
      <c r="L410" s="169"/>
      <c r="M410" s="173">
        <f t="shared" si="56"/>
        <v>0</v>
      </c>
      <c r="N410" s="169"/>
      <c r="O410" s="153" t="str">
        <f t="shared" si="55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76"/>
      <c r="I411" s="169"/>
      <c r="J411" s="175" t="str">
        <f t="shared" si="54"/>
        <v xml:space="preserve"> </v>
      </c>
      <c r="K411" s="169">
        <v>0</v>
      </c>
      <c r="L411" s="169"/>
      <c r="M411" s="173">
        <f t="shared" si="56"/>
        <v>0</v>
      </c>
      <c r="N411" s="169"/>
      <c r="O411" s="153" t="str">
        <f t="shared" si="55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76"/>
      <c r="I412" s="169"/>
      <c r="J412" s="175" t="str">
        <f t="shared" si="54"/>
        <v xml:space="preserve"> </v>
      </c>
      <c r="K412" s="169">
        <v>0</v>
      </c>
      <c r="L412" s="169"/>
      <c r="M412" s="173">
        <f t="shared" si="56"/>
        <v>0</v>
      </c>
      <c r="N412" s="169"/>
      <c r="O412" s="153" t="str">
        <f t="shared" si="55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76"/>
      <c r="I413" s="169"/>
      <c r="J413" s="175" t="str">
        <f t="shared" si="54"/>
        <v xml:space="preserve"> </v>
      </c>
      <c r="K413" s="169">
        <v>0</v>
      </c>
      <c r="L413" s="169"/>
      <c r="M413" s="173">
        <f t="shared" si="56"/>
        <v>0</v>
      </c>
      <c r="N413" s="169"/>
      <c r="O413" s="153" t="str">
        <f t="shared" si="55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76"/>
      <c r="I414" s="169"/>
      <c r="J414" s="175" t="str">
        <f t="shared" si="54"/>
        <v xml:space="preserve"> </v>
      </c>
      <c r="K414" s="169">
        <v>0</v>
      </c>
      <c r="L414" s="169"/>
      <c r="M414" s="173">
        <f t="shared" si="56"/>
        <v>0</v>
      </c>
      <c r="N414" s="169"/>
      <c r="O414" s="153" t="str">
        <f t="shared" si="55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76"/>
      <c r="I415" s="169"/>
      <c r="J415" s="175" t="str">
        <f t="shared" si="54"/>
        <v xml:space="preserve"> </v>
      </c>
      <c r="K415" s="169">
        <v>0</v>
      </c>
      <c r="L415" s="169"/>
      <c r="M415" s="173">
        <f t="shared" si="56"/>
        <v>0</v>
      </c>
      <c r="N415" s="169"/>
      <c r="O415" s="153" t="str">
        <f t="shared" si="55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>G338+G339+G356+G360+G370+G380+G387+G390</f>
        <v>0</v>
      </c>
      <c r="H416" s="177">
        <f>H338+H339+H356+H360+H370+H380+H387+H390</f>
        <v>0</v>
      </c>
      <c r="I416" s="169"/>
      <c r="J416" s="175" t="str">
        <f t="shared" si="54"/>
        <v xml:space="preserve"> </v>
      </c>
      <c r="K416" s="169">
        <v>0</v>
      </c>
      <c r="L416" s="169"/>
      <c r="M416" s="173">
        <f t="shared" si="56"/>
        <v>0</v>
      </c>
      <c r="N416" s="169"/>
      <c r="O416" s="153" t="str">
        <f t="shared" si="55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76"/>
      <c r="I417" s="169"/>
      <c r="J417" s="175" t="str">
        <f t="shared" si="54"/>
        <v xml:space="preserve"> </v>
      </c>
      <c r="K417" s="169">
        <v>0</v>
      </c>
      <c r="L417" s="169"/>
      <c r="M417" s="173">
        <f t="shared" si="56"/>
        <v>0</v>
      </c>
      <c r="N417" s="169"/>
      <c r="O417" s="153" t="str">
        <f t="shared" si="55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76"/>
      <c r="I418" s="169"/>
      <c r="J418" s="175" t="str">
        <f t="shared" si="54"/>
        <v xml:space="preserve"> </v>
      </c>
      <c r="K418" s="169">
        <v>0</v>
      </c>
      <c r="L418" s="169"/>
      <c r="M418" s="173">
        <f t="shared" si="56"/>
        <v>0</v>
      </c>
      <c r="N418" s="169"/>
      <c r="O418" s="153" t="str">
        <f t="shared" si="55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76"/>
      <c r="I419" s="169"/>
      <c r="J419" s="175" t="str">
        <f t="shared" si="54"/>
        <v xml:space="preserve"> </v>
      </c>
      <c r="K419" s="169">
        <v>0</v>
      </c>
      <c r="L419" s="169"/>
      <c r="M419" s="173">
        <f t="shared" si="56"/>
        <v>0</v>
      </c>
      <c r="N419" s="169"/>
      <c r="O419" s="153" t="str">
        <f t="shared" si="55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76"/>
      <c r="I420" s="169"/>
      <c r="J420" s="175" t="str">
        <f t="shared" si="54"/>
        <v xml:space="preserve"> </v>
      </c>
      <c r="K420" s="169">
        <v>0</v>
      </c>
      <c r="L420" s="169"/>
      <c r="M420" s="173">
        <f t="shared" si="56"/>
        <v>0</v>
      </c>
      <c r="N420" s="169"/>
      <c r="O420" s="153" t="str">
        <f t="shared" si="55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>SUM(G422:G431)</f>
        <v>0</v>
      </c>
      <c r="H421" s="176">
        <f>SUM(H422:H431)</f>
        <v>0</v>
      </c>
      <c r="I421" s="169"/>
      <c r="J421" s="175" t="str">
        <f t="shared" si="54"/>
        <v xml:space="preserve"> </v>
      </c>
      <c r="K421" s="169">
        <v>0</v>
      </c>
      <c r="L421" s="169"/>
      <c r="M421" s="173">
        <f t="shared" si="56"/>
        <v>0</v>
      </c>
      <c r="N421" s="169"/>
      <c r="O421" s="153" t="str">
        <f t="shared" si="55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76"/>
      <c r="I422" s="169"/>
      <c r="J422" s="175" t="str">
        <f t="shared" si="54"/>
        <v xml:space="preserve"> </v>
      </c>
      <c r="K422" s="169">
        <v>0</v>
      </c>
      <c r="L422" s="169"/>
      <c r="M422" s="173">
        <f t="shared" si="56"/>
        <v>0</v>
      </c>
      <c r="N422" s="169"/>
      <c r="O422" s="153" t="str">
        <f t="shared" si="55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76"/>
      <c r="I423" s="169"/>
      <c r="J423" s="175" t="str">
        <f t="shared" si="54"/>
        <v xml:space="preserve"> </v>
      </c>
      <c r="K423" s="169">
        <v>0</v>
      </c>
      <c r="L423" s="169"/>
      <c r="M423" s="173">
        <f t="shared" si="56"/>
        <v>0</v>
      </c>
      <c r="N423" s="169"/>
      <c r="O423" s="153" t="str">
        <f t="shared" si="55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76"/>
      <c r="I424" s="169"/>
      <c r="J424" s="175" t="str">
        <f t="shared" si="54"/>
        <v xml:space="preserve"> </v>
      </c>
      <c r="K424" s="169">
        <v>0</v>
      </c>
      <c r="L424" s="169"/>
      <c r="M424" s="173">
        <f t="shared" si="56"/>
        <v>0</v>
      </c>
      <c r="N424" s="169"/>
      <c r="O424" s="153" t="str">
        <f t="shared" si="55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76"/>
      <c r="I425" s="169"/>
      <c r="J425" s="175" t="str">
        <f t="shared" si="54"/>
        <v xml:space="preserve"> </v>
      </c>
      <c r="K425" s="169">
        <v>0</v>
      </c>
      <c r="L425" s="169"/>
      <c r="M425" s="173">
        <f t="shared" si="56"/>
        <v>0</v>
      </c>
      <c r="N425" s="169"/>
      <c r="O425" s="153" t="str">
        <f t="shared" si="55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76"/>
      <c r="I426" s="169"/>
      <c r="J426" s="175" t="str">
        <f t="shared" si="54"/>
        <v xml:space="preserve"> </v>
      </c>
      <c r="K426" s="169">
        <v>0</v>
      </c>
      <c r="L426" s="169"/>
      <c r="M426" s="173">
        <f t="shared" si="56"/>
        <v>0</v>
      </c>
      <c r="N426" s="169"/>
      <c r="O426" s="153" t="str">
        <f t="shared" si="55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76"/>
      <c r="I427" s="169"/>
      <c r="J427" s="175" t="str">
        <f t="shared" si="54"/>
        <v xml:space="preserve"> </v>
      </c>
      <c r="K427" s="169">
        <v>0</v>
      </c>
      <c r="L427" s="169"/>
      <c r="M427" s="173">
        <f t="shared" si="56"/>
        <v>0</v>
      </c>
      <c r="N427" s="169"/>
      <c r="O427" s="153" t="str">
        <f t="shared" si="55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76"/>
      <c r="I428" s="169"/>
      <c r="J428" s="175" t="str">
        <f t="shared" si="54"/>
        <v xml:space="preserve"> </v>
      </c>
      <c r="K428" s="169">
        <v>0</v>
      </c>
      <c r="L428" s="169"/>
      <c r="M428" s="173">
        <f t="shared" si="56"/>
        <v>0</v>
      </c>
      <c r="N428" s="169"/>
      <c r="O428" s="153" t="str">
        <f t="shared" si="55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76"/>
      <c r="I429" s="169"/>
      <c r="J429" s="175" t="str">
        <f t="shared" si="54"/>
        <v xml:space="preserve"> </v>
      </c>
      <c r="K429" s="169">
        <v>0</v>
      </c>
      <c r="L429" s="169"/>
      <c r="M429" s="173">
        <f t="shared" si="56"/>
        <v>0</v>
      </c>
      <c r="N429" s="169"/>
      <c r="O429" s="153" t="str">
        <f t="shared" si="55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76"/>
      <c r="I430" s="169"/>
      <c r="J430" s="175" t="str">
        <f t="shared" si="54"/>
        <v xml:space="preserve"> </v>
      </c>
      <c r="K430" s="169">
        <v>0</v>
      </c>
      <c r="L430" s="169"/>
      <c r="M430" s="173">
        <f t="shared" si="56"/>
        <v>0</v>
      </c>
      <c r="N430" s="169"/>
      <c r="O430" s="153" t="str">
        <f t="shared" si="55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76"/>
      <c r="I431" s="169"/>
      <c r="J431" s="175" t="str">
        <f t="shared" si="54"/>
        <v xml:space="preserve"> </v>
      </c>
      <c r="K431" s="169">
        <v>0</v>
      </c>
      <c r="L431" s="169"/>
      <c r="M431" s="173">
        <f t="shared" si="56"/>
        <v>0</v>
      </c>
      <c r="N431" s="169"/>
      <c r="O431" s="153" t="str">
        <f t="shared" si="55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>SUM(G433:G442)</f>
        <v>0</v>
      </c>
      <c r="H432" s="176">
        <f>SUM(H433:H442)</f>
        <v>0</v>
      </c>
      <c r="I432" s="169"/>
      <c r="J432" s="175" t="str">
        <f t="shared" si="54"/>
        <v xml:space="preserve"> </v>
      </c>
      <c r="K432" s="169">
        <v>0</v>
      </c>
      <c r="L432" s="169"/>
      <c r="M432" s="173">
        <f t="shared" si="56"/>
        <v>0</v>
      </c>
      <c r="N432" s="169"/>
      <c r="O432" s="153" t="str">
        <f t="shared" si="55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76"/>
      <c r="I433" s="169"/>
      <c r="J433" s="175" t="str">
        <f t="shared" si="54"/>
        <v xml:space="preserve"> </v>
      </c>
      <c r="K433" s="169">
        <v>0</v>
      </c>
      <c r="L433" s="169"/>
      <c r="M433" s="173">
        <f t="shared" si="56"/>
        <v>0</v>
      </c>
      <c r="N433" s="169"/>
      <c r="O433" s="153" t="str">
        <f t="shared" si="55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76"/>
      <c r="I434" s="169"/>
      <c r="J434" s="175" t="str">
        <f t="shared" si="54"/>
        <v xml:space="preserve"> </v>
      </c>
      <c r="K434" s="169">
        <v>0</v>
      </c>
      <c r="L434" s="169"/>
      <c r="M434" s="173">
        <f t="shared" si="56"/>
        <v>0</v>
      </c>
      <c r="N434" s="169"/>
      <c r="O434" s="153" t="str">
        <f t="shared" si="55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76"/>
      <c r="I435" s="169"/>
      <c r="J435" s="175" t="str">
        <f t="shared" si="54"/>
        <v xml:space="preserve"> </v>
      </c>
      <c r="K435" s="169">
        <v>0</v>
      </c>
      <c r="L435" s="169"/>
      <c r="M435" s="173">
        <f t="shared" si="56"/>
        <v>0</v>
      </c>
      <c r="N435" s="169"/>
      <c r="O435" s="153" t="str">
        <f t="shared" si="55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76"/>
      <c r="I436" s="169"/>
      <c r="J436" s="175" t="str">
        <f t="shared" si="54"/>
        <v xml:space="preserve"> </v>
      </c>
      <c r="K436" s="169">
        <v>0</v>
      </c>
      <c r="L436" s="169"/>
      <c r="M436" s="173">
        <f t="shared" si="56"/>
        <v>0</v>
      </c>
      <c r="N436" s="169"/>
      <c r="O436" s="153" t="str">
        <f t="shared" si="55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76"/>
      <c r="I437" s="169"/>
      <c r="J437" s="175" t="str">
        <f t="shared" si="54"/>
        <v xml:space="preserve"> </v>
      </c>
      <c r="K437" s="169">
        <v>0</v>
      </c>
      <c r="L437" s="169"/>
      <c r="M437" s="173">
        <f t="shared" si="56"/>
        <v>0</v>
      </c>
      <c r="N437" s="169"/>
      <c r="O437" s="153" t="str">
        <f t="shared" si="55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76"/>
      <c r="I438" s="169"/>
      <c r="J438" s="175" t="str">
        <f t="shared" si="54"/>
        <v xml:space="preserve"> </v>
      </c>
      <c r="K438" s="169">
        <v>0</v>
      </c>
      <c r="L438" s="169"/>
      <c r="M438" s="173">
        <f t="shared" si="56"/>
        <v>0</v>
      </c>
      <c r="N438" s="169"/>
      <c r="O438" s="153" t="str">
        <f t="shared" si="55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76"/>
      <c r="I439" s="169"/>
      <c r="J439" s="175" t="str">
        <f t="shared" si="54"/>
        <v xml:space="preserve"> </v>
      </c>
      <c r="K439" s="169">
        <v>0</v>
      </c>
      <c r="L439" s="169"/>
      <c r="M439" s="173">
        <f t="shared" si="56"/>
        <v>0</v>
      </c>
      <c r="N439" s="169"/>
      <c r="O439" s="153" t="str">
        <f t="shared" si="55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76"/>
      <c r="I440" s="169"/>
      <c r="J440" s="175" t="str">
        <f t="shared" si="54"/>
        <v xml:space="preserve"> </v>
      </c>
      <c r="K440" s="169">
        <v>0</v>
      </c>
      <c r="L440" s="169"/>
      <c r="M440" s="173">
        <f t="shared" si="56"/>
        <v>0</v>
      </c>
      <c r="N440" s="169"/>
      <c r="O440" s="153" t="str">
        <f t="shared" si="55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76"/>
      <c r="I441" s="169"/>
      <c r="J441" s="175" t="str">
        <f t="shared" si="54"/>
        <v xml:space="preserve"> </v>
      </c>
      <c r="K441" s="169">
        <v>0</v>
      </c>
      <c r="L441" s="169"/>
      <c r="M441" s="173">
        <f t="shared" si="56"/>
        <v>0</v>
      </c>
      <c r="N441" s="169"/>
      <c r="O441" s="153" t="str">
        <f t="shared" si="55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76"/>
      <c r="I442" s="169"/>
      <c r="J442" s="175" t="str">
        <f t="shared" si="54"/>
        <v xml:space="preserve"> </v>
      </c>
      <c r="K442" s="169">
        <v>0</v>
      </c>
      <c r="L442" s="169"/>
      <c r="M442" s="173">
        <f t="shared" si="56"/>
        <v>0</v>
      </c>
      <c r="N442" s="169"/>
      <c r="O442" s="153" t="str">
        <f t="shared" si="55"/>
        <v xml:space="preserve"> </v>
      </c>
    </row>
    <row r="443" spans="1:15" ht="25.5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SUM(F450:F451)</f>
        <v>7013</v>
      </c>
      <c r="G443" s="61">
        <f>SUM(G450:G451)</f>
        <v>-33</v>
      </c>
      <c r="H443" s="173">
        <f>SUM(F443:G443)</f>
        <v>6980</v>
      </c>
      <c r="I443" s="173">
        <f t="shared" ref="I443:J443" si="57">SUM(G443:H443)</f>
        <v>6947</v>
      </c>
      <c r="J443" s="173">
        <f t="shared" si="57"/>
        <v>13927</v>
      </c>
      <c r="K443" s="173">
        <v>780</v>
      </c>
      <c r="L443" s="173"/>
      <c r="M443" s="173">
        <f t="shared" ref="M443:N443" si="58">SUM(M444:M453)</f>
        <v>780</v>
      </c>
      <c r="N443" s="173">
        <f t="shared" si="58"/>
        <v>348</v>
      </c>
      <c r="O443" s="153">
        <f t="shared" si="55"/>
        <v>0.44615384615384618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73">
        <f t="shared" ref="H444:H480" si="59">SUM(F444:G444)</f>
        <v>0</v>
      </c>
      <c r="I444" s="169"/>
      <c r="J444" s="175" t="str">
        <f t="shared" si="54"/>
        <v xml:space="preserve"> </v>
      </c>
      <c r="K444" s="169">
        <v>0</v>
      </c>
      <c r="L444" s="169"/>
      <c r="M444" s="173">
        <f t="shared" si="56"/>
        <v>0</v>
      </c>
      <c r="N444" s="169"/>
      <c r="O444" s="153" t="str">
        <f t="shared" si="55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73">
        <f t="shared" si="59"/>
        <v>0</v>
      </c>
      <c r="I445" s="169"/>
      <c r="J445" s="175" t="str">
        <f t="shared" si="54"/>
        <v xml:space="preserve"> </v>
      </c>
      <c r="K445" s="169">
        <v>0</v>
      </c>
      <c r="L445" s="169"/>
      <c r="M445" s="173">
        <f t="shared" si="56"/>
        <v>0</v>
      </c>
      <c r="N445" s="169"/>
      <c r="O445" s="153" t="str">
        <f t="shared" si="55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73">
        <f t="shared" si="59"/>
        <v>0</v>
      </c>
      <c r="I446" s="169"/>
      <c r="J446" s="175" t="str">
        <f t="shared" si="54"/>
        <v xml:space="preserve"> </v>
      </c>
      <c r="K446" s="169">
        <v>0</v>
      </c>
      <c r="L446" s="169"/>
      <c r="M446" s="173">
        <f t="shared" si="56"/>
        <v>0</v>
      </c>
      <c r="N446" s="169"/>
      <c r="O446" s="153" t="str">
        <f t="shared" si="55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73">
        <f t="shared" si="59"/>
        <v>0</v>
      </c>
      <c r="I447" s="169"/>
      <c r="J447" s="175" t="str">
        <f t="shared" si="54"/>
        <v xml:space="preserve"> </v>
      </c>
      <c r="K447" s="169">
        <v>0</v>
      </c>
      <c r="L447" s="169"/>
      <c r="M447" s="173">
        <f t="shared" si="56"/>
        <v>0</v>
      </c>
      <c r="N447" s="169"/>
      <c r="O447" s="153" t="str">
        <f t="shared" si="55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73">
        <f t="shared" si="59"/>
        <v>0</v>
      </c>
      <c r="I448" s="169"/>
      <c r="J448" s="175" t="str">
        <f t="shared" si="54"/>
        <v xml:space="preserve"> </v>
      </c>
      <c r="K448" s="169">
        <v>0</v>
      </c>
      <c r="L448" s="169"/>
      <c r="M448" s="173">
        <f t="shared" si="56"/>
        <v>0</v>
      </c>
      <c r="N448" s="169"/>
      <c r="O448" s="153" t="str">
        <f t="shared" si="55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73">
        <f t="shared" si="59"/>
        <v>0</v>
      </c>
      <c r="I449" s="169"/>
      <c r="J449" s="175" t="str">
        <f t="shared" si="54"/>
        <v xml:space="preserve"> </v>
      </c>
      <c r="K449" s="169">
        <v>0</v>
      </c>
      <c r="L449" s="169"/>
      <c r="M449" s="173">
        <f t="shared" si="56"/>
        <v>0</v>
      </c>
      <c r="N449" s="169"/>
      <c r="O449" s="153" t="str">
        <f t="shared" si="55"/>
        <v xml:space="preserve"> </v>
      </c>
    </row>
    <row r="450" spans="1:15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>
        <v>6813</v>
      </c>
      <c r="G450" s="61">
        <v>167</v>
      </c>
      <c r="H450" s="173">
        <f t="shared" si="59"/>
        <v>6980</v>
      </c>
      <c r="I450" s="169">
        <v>6979</v>
      </c>
      <c r="J450" s="175">
        <f t="shared" si="54"/>
        <v>0.99985673352435533</v>
      </c>
      <c r="K450" s="169">
        <v>580</v>
      </c>
      <c r="L450" s="169"/>
      <c r="M450" s="173">
        <f t="shared" si="56"/>
        <v>580</v>
      </c>
      <c r="N450" s="169">
        <v>266</v>
      </c>
      <c r="O450" s="153">
        <f t="shared" si="55"/>
        <v>0.45862068965517239</v>
      </c>
    </row>
    <row r="451" spans="1:15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>
        <v>200</v>
      </c>
      <c r="G451" s="61">
        <v>-200</v>
      </c>
      <c r="H451" s="173">
        <f t="shared" si="59"/>
        <v>0</v>
      </c>
      <c r="I451" s="169"/>
      <c r="J451" s="175" t="str">
        <f t="shared" si="54"/>
        <v xml:space="preserve"> </v>
      </c>
      <c r="K451" s="169">
        <v>200</v>
      </c>
      <c r="L451" s="169"/>
      <c r="M451" s="173">
        <f t="shared" si="56"/>
        <v>200</v>
      </c>
      <c r="N451" s="169">
        <v>82</v>
      </c>
      <c r="O451" s="153">
        <f t="shared" si="55"/>
        <v>0.41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73">
        <f t="shared" si="59"/>
        <v>0</v>
      </c>
      <c r="I452" s="169"/>
      <c r="J452" s="175" t="str">
        <f t="shared" si="54"/>
        <v xml:space="preserve"> </v>
      </c>
      <c r="K452" s="169">
        <v>0</v>
      </c>
      <c r="L452" s="169"/>
      <c r="M452" s="173">
        <f t="shared" si="56"/>
        <v>0</v>
      </c>
      <c r="N452" s="169"/>
      <c r="O452" s="153" t="str">
        <f t="shared" si="55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73">
        <f t="shared" si="59"/>
        <v>0</v>
      </c>
      <c r="I453" s="169"/>
      <c r="J453" s="175" t="str">
        <f t="shared" si="54"/>
        <v xml:space="preserve"> </v>
      </c>
      <c r="K453" s="169">
        <v>0</v>
      </c>
      <c r="L453" s="169"/>
      <c r="M453" s="173">
        <f t="shared" si="56"/>
        <v>0</v>
      </c>
      <c r="N453" s="169"/>
      <c r="O453" s="153" t="str">
        <f t="shared" si="55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73">
        <f t="shared" si="59"/>
        <v>0</v>
      </c>
      <c r="I454" s="169"/>
      <c r="J454" s="175" t="str">
        <f t="shared" si="54"/>
        <v xml:space="preserve"> </v>
      </c>
      <c r="K454" s="169">
        <v>0</v>
      </c>
      <c r="L454" s="169"/>
      <c r="M454" s="173">
        <f t="shared" si="56"/>
        <v>0</v>
      </c>
      <c r="N454" s="169"/>
      <c r="O454" s="153" t="str">
        <f t="shared" si="55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73">
        <f t="shared" si="59"/>
        <v>0</v>
      </c>
      <c r="I455" s="169"/>
      <c r="J455" s="175" t="str">
        <f t="shared" si="54"/>
        <v xml:space="preserve"> </v>
      </c>
      <c r="K455" s="169">
        <v>0</v>
      </c>
      <c r="L455" s="169"/>
      <c r="M455" s="173">
        <f t="shared" si="56"/>
        <v>0</v>
      </c>
      <c r="N455" s="169"/>
      <c r="O455" s="153" t="str">
        <f t="shared" si="55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/>
      <c r="H456" s="173">
        <f t="shared" si="59"/>
        <v>0</v>
      </c>
      <c r="I456" s="169"/>
      <c r="J456" s="175" t="str">
        <f t="shared" si="54"/>
        <v xml:space="preserve"> </v>
      </c>
      <c r="K456" s="169">
        <v>0</v>
      </c>
      <c r="L456" s="169"/>
      <c r="M456" s="173">
        <f t="shared" si="56"/>
        <v>0</v>
      </c>
      <c r="N456" s="169"/>
      <c r="O456" s="153" t="str">
        <f t="shared" si="55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73">
        <f t="shared" si="59"/>
        <v>0</v>
      </c>
      <c r="I457" s="169"/>
      <c r="J457" s="175" t="str">
        <f t="shared" si="54"/>
        <v xml:space="preserve"> </v>
      </c>
      <c r="K457" s="169">
        <v>0</v>
      </c>
      <c r="L457" s="169"/>
      <c r="M457" s="173">
        <f t="shared" si="56"/>
        <v>0</v>
      </c>
      <c r="N457" s="169"/>
      <c r="O457" s="153" t="str">
        <f t="shared" si="55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73">
        <f t="shared" si="59"/>
        <v>0</v>
      </c>
      <c r="I458" s="169"/>
      <c r="J458" s="175" t="str">
        <f t="shared" si="54"/>
        <v xml:space="preserve"> </v>
      </c>
      <c r="K458" s="169">
        <v>0</v>
      </c>
      <c r="L458" s="169"/>
      <c r="M458" s="173">
        <f t="shared" si="56"/>
        <v>0</v>
      </c>
      <c r="N458" s="169"/>
      <c r="O458" s="153" t="str">
        <f t="shared" si="55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73">
        <f t="shared" si="59"/>
        <v>0</v>
      </c>
      <c r="I459" s="169"/>
      <c r="J459" s="175" t="str">
        <f t="shared" si="54"/>
        <v xml:space="preserve"> </v>
      </c>
      <c r="K459" s="169">
        <v>0</v>
      </c>
      <c r="L459" s="169"/>
      <c r="M459" s="173">
        <f t="shared" si="56"/>
        <v>0</v>
      </c>
      <c r="N459" s="169"/>
      <c r="O459" s="153" t="str">
        <f t="shared" si="55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73">
        <f t="shared" si="59"/>
        <v>0</v>
      </c>
      <c r="I460" s="169"/>
      <c r="J460" s="175" t="str">
        <f t="shared" si="54"/>
        <v xml:space="preserve"> </v>
      </c>
      <c r="K460" s="169">
        <v>0</v>
      </c>
      <c r="L460" s="169"/>
      <c r="M460" s="173">
        <f t="shared" si="56"/>
        <v>0</v>
      </c>
      <c r="N460" s="169"/>
      <c r="O460" s="153" t="str">
        <f t="shared" si="55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73">
        <f t="shared" si="59"/>
        <v>0</v>
      </c>
      <c r="I461" s="169"/>
      <c r="J461" s="175" t="str">
        <f t="shared" si="54"/>
        <v xml:space="preserve"> </v>
      </c>
      <c r="K461" s="169">
        <v>0</v>
      </c>
      <c r="L461" s="169"/>
      <c r="M461" s="173">
        <f t="shared" si="56"/>
        <v>0</v>
      </c>
      <c r="N461" s="169"/>
      <c r="O461" s="153" t="str">
        <f t="shared" si="55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73">
        <f t="shared" si="59"/>
        <v>0</v>
      </c>
      <c r="I462" s="169"/>
      <c r="J462" s="175" t="str">
        <f t="shared" si="54"/>
        <v xml:space="preserve"> </v>
      </c>
      <c r="K462" s="169">
        <v>0</v>
      </c>
      <c r="L462" s="169"/>
      <c r="M462" s="173">
        <f t="shared" si="56"/>
        <v>0</v>
      </c>
      <c r="N462" s="169"/>
      <c r="O462" s="153" t="str">
        <f t="shared" si="55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73">
        <f t="shared" si="59"/>
        <v>0</v>
      </c>
      <c r="I463" s="169"/>
      <c r="J463" s="175" t="str">
        <f t="shared" si="54"/>
        <v xml:space="preserve"> </v>
      </c>
      <c r="K463" s="169">
        <v>0</v>
      </c>
      <c r="L463" s="169"/>
      <c r="M463" s="173">
        <f t="shared" si="56"/>
        <v>0</v>
      </c>
      <c r="N463" s="169"/>
      <c r="O463" s="153" t="str">
        <f t="shared" si="55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73">
        <f t="shared" si="59"/>
        <v>0</v>
      </c>
      <c r="I464" s="169"/>
      <c r="J464" s="175" t="str">
        <f t="shared" si="54"/>
        <v xml:space="preserve"> </v>
      </c>
      <c r="K464" s="169">
        <v>0</v>
      </c>
      <c r="L464" s="169"/>
      <c r="M464" s="173">
        <f t="shared" si="56"/>
        <v>0</v>
      </c>
      <c r="N464" s="169"/>
      <c r="O464" s="153" t="str">
        <f t="shared" si="55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73">
        <f t="shared" si="59"/>
        <v>0</v>
      </c>
      <c r="I465" s="169"/>
      <c r="J465" s="175" t="str">
        <f t="shared" si="54"/>
        <v xml:space="preserve"> </v>
      </c>
      <c r="K465" s="169">
        <v>0</v>
      </c>
      <c r="L465" s="169"/>
      <c r="M465" s="173">
        <f t="shared" si="56"/>
        <v>0</v>
      </c>
      <c r="N465" s="169"/>
      <c r="O465" s="153" t="str">
        <f t="shared" si="55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73">
        <f t="shared" si="59"/>
        <v>0</v>
      </c>
      <c r="I466" s="169"/>
      <c r="J466" s="175" t="str">
        <f t="shared" si="54"/>
        <v xml:space="preserve"> </v>
      </c>
      <c r="K466" s="169">
        <v>0</v>
      </c>
      <c r="L466" s="169"/>
      <c r="M466" s="173">
        <f t="shared" si="56"/>
        <v>0</v>
      </c>
      <c r="N466" s="169"/>
      <c r="O466" s="153" t="str">
        <f t="shared" si="55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73">
        <f t="shared" si="59"/>
        <v>0</v>
      </c>
      <c r="I467" s="169"/>
      <c r="J467" s="175" t="str">
        <f t="shared" si="54"/>
        <v xml:space="preserve"> </v>
      </c>
      <c r="K467" s="169">
        <v>0</v>
      </c>
      <c r="L467" s="169"/>
      <c r="M467" s="173">
        <f t="shared" si="56"/>
        <v>0</v>
      </c>
      <c r="N467" s="169"/>
      <c r="O467" s="153" t="str">
        <f t="shared" si="55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73">
        <f t="shared" si="59"/>
        <v>0</v>
      </c>
      <c r="I468" s="169"/>
      <c r="J468" s="175" t="str">
        <f t="shared" si="54"/>
        <v xml:space="preserve"> </v>
      </c>
      <c r="K468" s="169">
        <v>0</v>
      </c>
      <c r="L468" s="169"/>
      <c r="M468" s="173">
        <f t="shared" si="56"/>
        <v>0</v>
      </c>
      <c r="N468" s="169"/>
      <c r="O468" s="153" t="str">
        <f t="shared" si="55"/>
        <v xml:space="preserve"> </v>
      </c>
    </row>
    <row r="469" spans="1:15" ht="25.5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/>
      <c r="H469" s="173">
        <f t="shared" si="59"/>
        <v>0</v>
      </c>
      <c r="I469" s="173">
        <f t="shared" ref="I469" si="60">SUM(G469:H469)</f>
        <v>0</v>
      </c>
      <c r="J469" s="173">
        <f t="shared" ref="J469" si="61">SUM(H469:I469)</f>
        <v>0</v>
      </c>
      <c r="K469" s="173">
        <v>24</v>
      </c>
      <c r="L469" s="173"/>
      <c r="M469" s="173">
        <f t="shared" ref="M469:N469" si="62">SUM(M470:M479)</f>
        <v>24</v>
      </c>
      <c r="N469" s="173">
        <f t="shared" si="62"/>
        <v>24</v>
      </c>
      <c r="O469" s="153">
        <f t="shared" ref="O469:O532" si="63">IF(M469=0," ",N469/M469)</f>
        <v>1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73">
        <f t="shared" si="59"/>
        <v>0</v>
      </c>
      <c r="I470" s="169"/>
      <c r="J470" s="175" t="str">
        <f t="shared" ref="J470:J532" si="64">IF(H470=0," ",I470/H470)</f>
        <v xml:space="preserve"> </v>
      </c>
      <c r="K470" s="169">
        <v>0</v>
      </c>
      <c r="L470" s="169"/>
      <c r="M470" s="173">
        <f t="shared" ref="M470:M533" si="65">SUM(K470:L470)</f>
        <v>0</v>
      </c>
      <c r="N470" s="169"/>
      <c r="O470" s="153" t="str">
        <f t="shared" si="63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73">
        <f t="shared" si="59"/>
        <v>0</v>
      </c>
      <c r="I471" s="169"/>
      <c r="J471" s="175" t="str">
        <f t="shared" si="64"/>
        <v xml:space="preserve"> </v>
      </c>
      <c r="K471" s="169">
        <v>0</v>
      </c>
      <c r="L471" s="169"/>
      <c r="M471" s="173">
        <f t="shared" si="65"/>
        <v>0</v>
      </c>
      <c r="N471" s="169"/>
      <c r="O471" s="153" t="str">
        <f t="shared" si="63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73">
        <f t="shared" si="59"/>
        <v>0</v>
      </c>
      <c r="I472" s="169"/>
      <c r="J472" s="175" t="str">
        <f t="shared" si="64"/>
        <v xml:space="preserve"> </v>
      </c>
      <c r="K472" s="169">
        <v>0</v>
      </c>
      <c r="L472" s="169"/>
      <c r="M472" s="173">
        <f t="shared" si="65"/>
        <v>0</v>
      </c>
      <c r="N472" s="169"/>
      <c r="O472" s="153" t="str">
        <f t="shared" si="63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73">
        <f t="shared" si="59"/>
        <v>0</v>
      </c>
      <c r="I473" s="169"/>
      <c r="J473" s="175" t="str">
        <f t="shared" si="64"/>
        <v xml:space="preserve"> </v>
      </c>
      <c r="K473" s="169">
        <v>0</v>
      </c>
      <c r="L473" s="169"/>
      <c r="M473" s="173">
        <f t="shared" si="65"/>
        <v>0</v>
      </c>
      <c r="N473" s="169"/>
      <c r="O473" s="153" t="str">
        <f t="shared" si="63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73">
        <f t="shared" si="59"/>
        <v>0</v>
      </c>
      <c r="I474" s="169"/>
      <c r="J474" s="175" t="str">
        <f t="shared" si="64"/>
        <v xml:space="preserve"> </v>
      </c>
      <c r="K474" s="169">
        <v>0</v>
      </c>
      <c r="L474" s="169"/>
      <c r="M474" s="173">
        <f t="shared" si="65"/>
        <v>0</v>
      </c>
      <c r="N474" s="169"/>
      <c r="O474" s="153" t="str">
        <f t="shared" si="63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73">
        <f t="shared" si="59"/>
        <v>0</v>
      </c>
      <c r="I475" s="169"/>
      <c r="J475" s="175" t="str">
        <f t="shared" si="64"/>
        <v xml:space="preserve"> </v>
      </c>
      <c r="K475" s="169">
        <v>0</v>
      </c>
      <c r="L475" s="169"/>
      <c r="M475" s="173">
        <f t="shared" si="65"/>
        <v>0</v>
      </c>
      <c r="N475" s="169"/>
      <c r="O475" s="153" t="str">
        <f t="shared" si="63"/>
        <v xml:space="preserve"> </v>
      </c>
    </row>
    <row r="476" spans="1:15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73">
        <f t="shared" si="59"/>
        <v>0</v>
      </c>
      <c r="I476" s="169"/>
      <c r="J476" s="175" t="str">
        <f t="shared" si="64"/>
        <v xml:space="preserve"> </v>
      </c>
      <c r="K476" s="169">
        <v>24</v>
      </c>
      <c r="L476" s="169"/>
      <c r="M476" s="173">
        <f t="shared" si="65"/>
        <v>24</v>
      </c>
      <c r="N476" s="169">
        <v>24</v>
      </c>
      <c r="O476" s="153">
        <f t="shared" si="63"/>
        <v>1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73">
        <f t="shared" si="59"/>
        <v>0</v>
      </c>
      <c r="I477" s="169"/>
      <c r="J477" s="175" t="str">
        <f t="shared" si="64"/>
        <v xml:space="preserve"> </v>
      </c>
      <c r="K477" s="169">
        <v>0</v>
      </c>
      <c r="L477" s="169"/>
      <c r="M477" s="173">
        <f t="shared" si="65"/>
        <v>0</v>
      </c>
      <c r="N477" s="169"/>
      <c r="O477" s="153" t="str">
        <f t="shared" si="63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73">
        <f t="shared" si="59"/>
        <v>0</v>
      </c>
      <c r="I478" s="169"/>
      <c r="J478" s="175" t="str">
        <f t="shared" si="64"/>
        <v xml:space="preserve"> </v>
      </c>
      <c r="K478" s="169">
        <v>0</v>
      </c>
      <c r="L478" s="169"/>
      <c r="M478" s="173">
        <f t="shared" si="65"/>
        <v>0</v>
      </c>
      <c r="N478" s="169"/>
      <c r="O478" s="153" t="str">
        <f t="shared" si="63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73">
        <f t="shared" si="59"/>
        <v>0</v>
      </c>
      <c r="I479" s="169"/>
      <c r="J479" s="175" t="str">
        <f t="shared" si="64"/>
        <v xml:space="preserve"> </v>
      </c>
      <c r="K479" s="169">
        <v>0</v>
      </c>
      <c r="L479" s="169"/>
      <c r="M479" s="173">
        <f t="shared" si="65"/>
        <v>0</v>
      </c>
      <c r="N479" s="169"/>
      <c r="O479" s="153" t="str">
        <f t="shared" si="63"/>
        <v xml:space="preserve"> </v>
      </c>
    </row>
    <row r="480" spans="1:15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>
        <v>2387</v>
      </c>
      <c r="G480" s="61">
        <v>-2387</v>
      </c>
      <c r="H480" s="173">
        <f t="shared" si="59"/>
        <v>0</v>
      </c>
      <c r="I480" s="169"/>
      <c r="J480" s="175" t="str">
        <f t="shared" si="64"/>
        <v xml:space="preserve"> </v>
      </c>
      <c r="K480" s="169">
        <v>9587</v>
      </c>
      <c r="L480" s="169">
        <v>-945</v>
      </c>
      <c r="M480" s="173">
        <f t="shared" si="65"/>
        <v>8642</v>
      </c>
      <c r="N480" s="169"/>
      <c r="O480" s="153">
        <f t="shared" si="63"/>
        <v>0</v>
      </c>
    </row>
    <row r="481" spans="1:15" ht="25.5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9400</v>
      </c>
      <c r="G481" s="64">
        <f>G417+G419+G420+G421+G432+G443+G454+G456+G467+G468+G469+G480</f>
        <v>-2420</v>
      </c>
      <c r="H481" s="177">
        <f>H417+H419+H420+H421+H432+H443+H454+H456+H467+H468+H469+H480</f>
        <v>6980</v>
      </c>
      <c r="I481" s="177">
        <f t="shared" ref="I481:M481" si="66">I417+I419+I420+I421+I432+I443+I454+I456+I467+I468+I469+I480</f>
        <v>6947</v>
      </c>
      <c r="J481" s="177" t="e">
        <f t="shared" si="66"/>
        <v>#VALUE!</v>
      </c>
      <c r="K481" s="177">
        <f t="shared" si="66"/>
        <v>10391</v>
      </c>
      <c r="L481" s="177">
        <f t="shared" si="66"/>
        <v>-945</v>
      </c>
      <c r="M481" s="177">
        <f t="shared" si="66"/>
        <v>9446</v>
      </c>
      <c r="N481" s="177">
        <f t="shared" ref="N481" si="67">N417+N419+N420+N421+N432+N443+N454+N456+N467+N468+N469+N480</f>
        <v>372</v>
      </c>
      <c r="O481" s="153">
        <f t="shared" si="63"/>
        <v>3.9381748888418375E-2</v>
      </c>
    </row>
    <row r="482" spans="1:15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>
        <v>2350</v>
      </c>
      <c r="G482" s="61">
        <v>189</v>
      </c>
      <c r="H482" s="173">
        <f>SUM(F482:G482)</f>
        <v>2539</v>
      </c>
      <c r="I482" s="169">
        <v>2539</v>
      </c>
      <c r="J482" s="175">
        <f t="shared" si="64"/>
        <v>1</v>
      </c>
      <c r="K482" s="169">
        <v>0</v>
      </c>
      <c r="L482" s="169"/>
      <c r="M482" s="173">
        <f t="shared" si="65"/>
        <v>0</v>
      </c>
      <c r="N482" s="169"/>
      <c r="O482" s="153" t="str">
        <f t="shared" si="63"/>
        <v xml:space="preserve"> </v>
      </c>
    </row>
    <row r="483" spans="1:15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>
        <v>500</v>
      </c>
      <c r="G483" s="61"/>
      <c r="H483" s="173">
        <f t="shared" ref="H483:H489" si="68">SUM(F483:G483)</f>
        <v>500</v>
      </c>
      <c r="I483" s="169">
        <v>500</v>
      </c>
      <c r="J483" s="175">
        <f t="shared" si="64"/>
        <v>1</v>
      </c>
      <c r="K483" s="169">
        <v>2575</v>
      </c>
      <c r="L483" s="169"/>
      <c r="M483" s="173">
        <f t="shared" si="65"/>
        <v>2575</v>
      </c>
      <c r="N483" s="169">
        <v>1000</v>
      </c>
      <c r="O483" s="153">
        <f t="shared" si="63"/>
        <v>0.38834951456310679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73">
        <f t="shared" si="68"/>
        <v>0</v>
      </c>
      <c r="I484" s="169"/>
      <c r="J484" s="175" t="str">
        <f t="shared" si="64"/>
        <v xml:space="preserve"> </v>
      </c>
      <c r="K484" s="169">
        <v>0</v>
      </c>
      <c r="L484" s="169"/>
      <c r="M484" s="173">
        <f t="shared" si="65"/>
        <v>0</v>
      </c>
      <c r="N484" s="169"/>
      <c r="O484" s="153" t="str">
        <f t="shared" si="63"/>
        <v xml:space="preserve"> </v>
      </c>
    </row>
    <row r="485" spans="1:15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>
        <v>110</v>
      </c>
      <c r="H485" s="173">
        <f t="shared" si="68"/>
        <v>110</v>
      </c>
      <c r="I485" s="169">
        <v>110</v>
      </c>
      <c r="J485" s="175">
        <f t="shared" si="64"/>
        <v>1</v>
      </c>
      <c r="K485" s="169">
        <v>0</v>
      </c>
      <c r="L485" s="169"/>
      <c r="M485" s="173">
        <f t="shared" si="65"/>
        <v>0</v>
      </c>
      <c r="N485" s="169"/>
      <c r="O485" s="153" t="str">
        <f t="shared" si="63"/>
        <v xml:space="preserve"> </v>
      </c>
    </row>
    <row r="486" spans="1:15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>
        <v>182</v>
      </c>
      <c r="H486" s="173">
        <f t="shared" si="68"/>
        <v>182</v>
      </c>
      <c r="I486" s="169">
        <v>182</v>
      </c>
      <c r="J486" s="175">
        <f t="shared" si="64"/>
        <v>1</v>
      </c>
      <c r="K486" s="169">
        <v>14</v>
      </c>
      <c r="L486" s="169"/>
      <c r="M486" s="173">
        <f t="shared" si="65"/>
        <v>14</v>
      </c>
      <c r="N486" s="169">
        <v>14</v>
      </c>
      <c r="O486" s="153">
        <f t="shared" si="63"/>
        <v>1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73">
        <f t="shared" si="68"/>
        <v>0</v>
      </c>
      <c r="I487" s="169"/>
      <c r="J487" s="175" t="str">
        <f t="shared" si="64"/>
        <v xml:space="preserve"> </v>
      </c>
      <c r="K487" s="169">
        <v>0</v>
      </c>
      <c r="L487" s="169"/>
      <c r="M487" s="173">
        <f t="shared" si="65"/>
        <v>0</v>
      </c>
      <c r="N487" s="169"/>
      <c r="O487" s="153" t="str">
        <f t="shared" si="63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73">
        <f t="shared" si="68"/>
        <v>0</v>
      </c>
      <c r="I488" s="169"/>
      <c r="J488" s="175" t="str">
        <f t="shared" si="64"/>
        <v xml:space="preserve"> </v>
      </c>
      <c r="K488" s="169">
        <v>0</v>
      </c>
      <c r="L488" s="169"/>
      <c r="M488" s="173">
        <f t="shared" si="65"/>
        <v>0</v>
      </c>
      <c r="N488" s="169"/>
      <c r="O488" s="153" t="str">
        <f t="shared" si="63"/>
        <v xml:space="preserve"> </v>
      </c>
    </row>
    <row r="489" spans="1:15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>
        <v>189</v>
      </c>
      <c r="G489" s="58">
        <v>-110</v>
      </c>
      <c r="H489" s="173">
        <f t="shared" si="68"/>
        <v>79</v>
      </c>
      <c r="I489" s="169">
        <v>79</v>
      </c>
      <c r="J489" s="175">
        <f t="shared" si="64"/>
        <v>1</v>
      </c>
      <c r="K489" s="169">
        <v>425</v>
      </c>
      <c r="L489" s="169"/>
      <c r="M489" s="173">
        <f t="shared" si="65"/>
        <v>425</v>
      </c>
      <c r="N489" s="169">
        <v>4</v>
      </c>
      <c r="O489" s="153">
        <f t="shared" si="63"/>
        <v>9.4117647058823521E-3</v>
      </c>
    </row>
    <row r="490" spans="1:15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3039</v>
      </c>
      <c r="G490" s="64">
        <f>G482+G483+G485+G486+G487+G488+G489</f>
        <v>371</v>
      </c>
      <c r="H490" s="177">
        <f>H482+H483+H485+H486+H487+H488+H489</f>
        <v>3410</v>
      </c>
      <c r="I490" s="177">
        <f t="shared" ref="I490:N490" si="69">I482+I483+I485+I486+I487+I488+I489</f>
        <v>3410</v>
      </c>
      <c r="J490" s="177" t="e">
        <f t="shared" si="69"/>
        <v>#VALUE!</v>
      </c>
      <c r="K490" s="177">
        <v>3014</v>
      </c>
      <c r="L490" s="177">
        <f t="shared" si="69"/>
        <v>0</v>
      </c>
      <c r="M490" s="177">
        <f t="shared" si="69"/>
        <v>3014</v>
      </c>
      <c r="N490" s="177">
        <f t="shared" si="69"/>
        <v>1018</v>
      </c>
      <c r="O490" s="153">
        <f t="shared" si="63"/>
        <v>0.33775713337757135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64"/>
        <v xml:space="preserve"> </v>
      </c>
      <c r="K491" s="169">
        <v>0</v>
      </c>
      <c r="L491" s="169"/>
      <c r="M491" s="173">
        <f t="shared" si="65"/>
        <v>0</v>
      </c>
      <c r="N491" s="169"/>
      <c r="O491" s="153" t="str">
        <f t="shared" si="63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64"/>
        <v xml:space="preserve"> </v>
      </c>
      <c r="K492" s="169">
        <v>0</v>
      </c>
      <c r="L492" s="169"/>
      <c r="M492" s="173">
        <f t="shared" si="65"/>
        <v>0</v>
      </c>
      <c r="N492" s="169"/>
      <c r="O492" s="153" t="str">
        <f t="shared" si="63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64"/>
        <v xml:space="preserve"> </v>
      </c>
      <c r="K493" s="169">
        <v>0</v>
      </c>
      <c r="L493" s="169"/>
      <c r="M493" s="173">
        <f t="shared" si="65"/>
        <v>0</v>
      </c>
      <c r="N493" s="169"/>
      <c r="O493" s="153" t="str">
        <f t="shared" si="63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64"/>
        <v xml:space="preserve"> </v>
      </c>
      <c r="K494" s="169">
        <v>0</v>
      </c>
      <c r="L494" s="169"/>
      <c r="M494" s="173">
        <f t="shared" si="65"/>
        <v>0</v>
      </c>
      <c r="N494" s="169"/>
      <c r="O494" s="153" t="str">
        <f t="shared" si="63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>SUM(G491:G494)</f>
        <v>0</v>
      </c>
      <c r="H495" s="177">
        <f>SUM(H491:H494)</f>
        <v>0</v>
      </c>
      <c r="I495" s="177">
        <f>SUM(I491:I494)</f>
        <v>0</v>
      </c>
      <c r="J495" s="175" t="str">
        <f t="shared" si="64"/>
        <v xml:space="preserve"> </v>
      </c>
      <c r="K495" s="169">
        <v>0</v>
      </c>
      <c r="L495" s="169"/>
      <c r="M495" s="173">
        <f t="shared" si="65"/>
        <v>0</v>
      </c>
      <c r="N495" s="169"/>
      <c r="O495" s="153" t="str">
        <f t="shared" si="63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64"/>
        <v xml:space="preserve"> </v>
      </c>
      <c r="K496" s="169">
        <v>0</v>
      </c>
      <c r="L496" s="169"/>
      <c r="M496" s="173">
        <f t="shared" si="65"/>
        <v>0</v>
      </c>
      <c r="N496" s="169"/>
      <c r="O496" s="153" t="str">
        <f t="shared" si="63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>SUM(G498:G507)</f>
        <v>0</v>
      </c>
      <c r="H497" s="176">
        <f>SUM(H498:H507)</f>
        <v>0</v>
      </c>
      <c r="I497" s="176">
        <f>SUM(I498:I507)</f>
        <v>0</v>
      </c>
      <c r="J497" s="175" t="str">
        <f t="shared" si="64"/>
        <v xml:space="preserve"> </v>
      </c>
      <c r="K497" s="169">
        <v>0</v>
      </c>
      <c r="L497" s="169"/>
      <c r="M497" s="173">
        <f t="shared" si="65"/>
        <v>0</v>
      </c>
      <c r="N497" s="169"/>
      <c r="O497" s="153" t="str">
        <f t="shared" si="63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64"/>
        <v xml:space="preserve"> </v>
      </c>
      <c r="K498" s="169">
        <v>0</v>
      </c>
      <c r="L498" s="169"/>
      <c r="M498" s="173">
        <f t="shared" si="65"/>
        <v>0</v>
      </c>
      <c r="N498" s="169"/>
      <c r="O498" s="153" t="str">
        <f t="shared" si="63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64"/>
        <v xml:space="preserve"> </v>
      </c>
      <c r="K499" s="169">
        <v>0</v>
      </c>
      <c r="L499" s="169"/>
      <c r="M499" s="173">
        <f t="shared" si="65"/>
        <v>0</v>
      </c>
      <c r="N499" s="169"/>
      <c r="O499" s="153" t="str">
        <f t="shared" si="63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64"/>
        <v xml:space="preserve"> </v>
      </c>
      <c r="K500" s="169">
        <v>0</v>
      </c>
      <c r="L500" s="169"/>
      <c r="M500" s="173">
        <f t="shared" si="65"/>
        <v>0</v>
      </c>
      <c r="N500" s="169"/>
      <c r="O500" s="153" t="str">
        <f t="shared" si="63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64"/>
        <v xml:space="preserve"> </v>
      </c>
      <c r="K501" s="169">
        <v>0</v>
      </c>
      <c r="L501" s="169"/>
      <c r="M501" s="173">
        <f t="shared" si="65"/>
        <v>0</v>
      </c>
      <c r="N501" s="169"/>
      <c r="O501" s="153" t="str">
        <f t="shared" si="63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64"/>
        <v xml:space="preserve"> </v>
      </c>
      <c r="K502" s="169">
        <v>0</v>
      </c>
      <c r="L502" s="169"/>
      <c r="M502" s="173">
        <f t="shared" si="65"/>
        <v>0</v>
      </c>
      <c r="N502" s="169"/>
      <c r="O502" s="153" t="str">
        <f t="shared" si="63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64"/>
        <v xml:space="preserve"> </v>
      </c>
      <c r="K503" s="169">
        <v>0</v>
      </c>
      <c r="L503" s="169"/>
      <c r="M503" s="173">
        <f t="shared" si="65"/>
        <v>0</v>
      </c>
      <c r="N503" s="169"/>
      <c r="O503" s="153" t="str">
        <f t="shared" si="63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64"/>
        <v xml:space="preserve"> </v>
      </c>
      <c r="K504" s="169">
        <v>0</v>
      </c>
      <c r="L504" s="169"/>
      <c r="M504" s="173">
        <f t="shared" si="65"/>
        <v>0</v>
      </c>
      <c r="N504" s="169"/>
      <c r="O504" s="153" t="str">
        <f t="shared" si="63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64"/>
        <v xml:space="preserve"> </v>
      </c>
      <c r="K505" s="169">
        <v>0</v>
      </c>
      <c r="L505" s="169"/>
      <c r="M505" s="173">
        <f t="shared" si="65"/>
        <v>0</v>
      </c>
      <c r="N505" s="169"/>
      <c r="O505" s="153" t="str">
        <f t="shared" si="63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64"/>
        <v xml:space="preserve"> </v>
      </c>
      <c r="K506" s="169">
        <v>0</v>
      </c>
      <c r="L506" s="169"/>
      <c r="M506" s="173">
        <f t="shared" si="65"/>
        <v>0</v>
      </c>
      <c r="N506" s="169"/>
      <c r="O506" s="153" t="str">
        <f t="shared" si="63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64"/>
        <v xml:space="preserve"> </v>
      </c>
      <c r="K507" s="169">
        <v>0</v>
      </c>
      <c r="L507" s="169"/>
      <c r="M507" s="173">
        <f t="shared" si="65"/>
        <v>0</v>
      </c>
      <c r="N507" s="169"/>
      <c r="O507" s="153" t="str">
        <f t="shared" si="63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>SUM(G509:G518)</f>
        <v>0</v>
      </c>
      <c r="H508" s="176">
        <f>SUM(H509:H518)</f>
        <v>0</v>
      </c>
      <c r="I508" s="176">
        <f>SUM(I509:I518)</f>
        <v>0</v>
      </c>
      <c r="J508" s="175" t="str">
        <f t="shared" si="64"/>
        <v xml:space="preserve"> </v>
      </c>
      <c r="K508" s="169">
        <v>0</v>
      </c>
      <c r="L508" s="169"/>
      <c r="M508" s="173">
        <f t="shared" si="65"/>
        <v>0</v>
      </c>
      <c r="N508" s="169"/>
      <c r="O508" s="153" t="str">
        <f t="shared" si="63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64"/>
        <v xml:space="preserve"> </v>
      </c>
      <c r="K509" s="169">
        <v>0</v>
      </c>
      <c r="L509" s="169"/>
      <c r="M509" s="173">
        <f t="shared" si="65"/>
        <v>0</v>
      </c>
      <c r="N509" s="169"/>
      <c r="O509" s="153" t="str">
        <f t="shared" si="63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64"/>
        <v xml:space="preserve"> </v>
      </c>
      <c r="K510" s="169">
        <v>0</v>
      </c>
      <c r="L510" s="169"/>
      <c r="M510" s="173">
        <f t="shared" si="65"/>
        <v>0</v>
      </c>
      <c r="N510" s="169"/>
      <c r="O510" s="153" t="str">
        <f t="shared" si="63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64"/>
        <v xml:space="preserve"> </v>
      </c>
      <c r="K511" s="169">
        <v>0</v>
      </c>
      <c r="L511" s="169"/>
      <c r="M511" s="173">
        <f t="shared" si="65"/>
        <v>0</v>
      </c>
      <c r="N511" s="169"/>
      <c r="O511" s="153" t="str">
        <f t="shared" si="63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64"/>
        <v xml:space="preserve"> </v>
      </c>
      <c r="K512" s="169">
        <v>0</v>
      </c>
      <c r="L512" s="169"/>
      <c r="M512" s="173">
        <f t="shared" si="65"/>
        <v>0</v>
      </c>
      <c r="N512" s="169"/>
      <c r="O512" s="153" t="str">
        <f t="shared" si="63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64"/>
        <v xml:space="preserve"> </v>
      </c>
      <c r="K513" s="169">
        <v>0</v>
      </c>
      <c r="L513" s="169"/>
      <c r="M513" s="173">
        <f t="shared" si="65"/>
        <v>0</v>
      </c>
      <c r="N513" s="169"/>
      <c r="O513" s="153" t="str">
        <f t="shared" si="63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64"/>
        <v xml:space="preserve"> </v>
      </c>
      <c r="K514" s="169">
        <v>0</v>
      </c>
      <c r="L514" s="169"/>
      <c r="M514" s="173">
        <f t="shared" si="65"/>
        <v>0</v>
      </c>
      <c r="N514" s="169"/>
      <c r="O514" s="153" t="str">
        <f t="shared" si="63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64"/>
        <v xml:space="preserve"> </v>
      </c>
      <c r="K515" s="169">
        <v>0</v>
      </c>
      <c r="L515" s="169"/>
      <c r="M515" s="173">
        <f t="shared" si="65"/>
        <v>0</v>
      </c>
      <c r="N515" s="169"/>
      <c r="O515" s="153" t="str">
        <f t="shared" si="63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64"/>
        <v xml:space="preserve"> </v>
      </c>
      <c r="K516" s="169">
        <v>0</v>
      </c>
      <c r="L516" s="169"/>
      <c r="M516" s="173">
        <f t="shared" si="65"/>
        <v>0</v>
      </c>
      <c r="N516" s="169"/>
      <c r="O516" s="153" t="str">
        <f t="shared" si="63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64"/>
        <v xml:space="preserve"> </v>
      </c>
      <c r="K517" s="169">
        <v>0</v>
      </c>
      <c r="L517" s="169"/>
      <c r="M517" s="173">
        <f t="shared" si="65"/>
        <v>0</v>
      </c>
      <c r="N517" s="169"/>
      <c r="O517" s="153" t="str">
        <f t="shared" si="63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64"/>
        <v xml:space="preserve"> </v>
      </c>
      <c r="K518" s="169">
        <v>0</v>
      </c>
      <c r="L518" s="169"/>
      <c r="M518" s="173">
        <f t="shared" si="65"/>
        <v>0</v>
      </c>
      <c r="N518" s="169"/>
      <c r="O518" s="153" t="str">
        <f t="shared" si="63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>SUM(G520:G529)</f>
        <v>0</v>
      </c>
      <c r="H519" s="176">
        <f>SUM(H520:H529)</f>
        <v>0</v>
      </c>
      <c r="I519" s="176">
        <f>SUM(I520:I529)</f>
        <v>0</v>
      </c>
      <c r="J519" s="175" t="str">
        <f t="shared" si="64"/>
        <v xml:space="preserve"> </v>
      </c>
      <c r="K519" s="169">
        <v>0</v>
      </c>
      <c r="L519" s="169"/>
      <c r="M519" s="173">
        <f t="shared" si="65"/>
        <v>0</v>
      </c>
      <c r="N519" s="169"/>
      <c r="O519" s="153" t="str">
        <f t="shared" si="63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64"/>
        <v xml:space="preserve"> </v>
      </c>
      <c r="K520" s="169">
        <v>0</v>
      </c>
      <c r="L520" s="169"/>
      <c r="M520" s="173">
        <f t="shared" si="65"/>
        <v>0</v>
      </c>
      <c r="N520" s="169"/>
      <c r="O520" s="153" t="str">
        <f t="shared" si="63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64"/>
        <v xml:space="preserve"> </v>
      </c>
      <c r="K521" s="169">
        <v>0</v>
      </c>
      <c r="L521" s="169"/>
      <c r="M521" s="173">
        <f t="shared" si="65"/>
        <v>0</v>
      </c>
      <c r="N521" s="169"/>
      <c r="O521" s="153" t="str">
        <f t="shared" si="63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64"/>
        <v xml:space="preserve"> </v>
      </c>
      <c r="K522" s="169">
        <v>0</v>
      </c>
      <c r="L522" s="169"/>
      <c r="M522" s="173">
        <f t="shared" si="65"/>
        <v>0</v>
      </c>
      <c r="N522" s="169"/>
      <c r="O522" s="153" t="str">
        <f t="shared" si="63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64"/>
        <v xml:space="preserve"> </v>
      </c>
      <c r="K523" s="169">
        <v>0</v>
      </c>
      <c r="L523" s="169"/>
      <c r="M523" s="173">
        <f t="shared" si="65"/>
        <v>0</v>
      </c>
      <c r="N523" s="169"/>
      <c r="O523" s="153" t="str">
        <f t="shared" si="63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64"/>
        <v xml:space="preserve"> </v>
      </c>
      <c r="K524" s="169">
        <v>0</v>
      </c>
      <c r="L524" s="169"/>
      <c r="M524" s="173">
        <f t="shared" si="65"/>
        <v>0</v>
      </c>
      <c r="N524" s="169"/>
      <c r="O524" s="153" t="str">
        <f t="shared" si="63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64"/>
        <v xml:space="preserve"> </v>
      </c>
      <c r="K525" s="169">
        <v>0</v>
      </c>
      <c r="L525" s="169"/>
      <c r="M525" s="173">
        <f t="shared" si="65"/>
        <v>0</v>
      </c>
      <c r="N525" s="169"/>
      <c r="O525" s="153" t="str">
        <f t="shared" si="63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64"/>
        <v xml:space="preserve"> </v>
      </c>
      <c r="K526" s="169">
        <v>0</v>
      </c>
      <c r="L526" s="169"/>
      <c r="M526" s="173">
        <f t="shared" si="65"/>
        <v>0</v>
      </c>
      <c r="N526" s="169"/>
      <c r="O526" s="153" t="str">
        <f t="shared" si="63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64"/>
        <v xml:space="preserve"> </v>
      </c>
      <c r="K527" s="169">
        <v>0</v>
      </c>
      <c r="L527" s="169"/>
      <c r="M527" s="173">
        <f t="shared" si="65"/>
        <v>0</v>
      </c>
      <c r="N527" s="169"/>
      <c r="O527" s="153" t="str">
        <f t="shared" si="63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64"/>
        <v xml:space="preserve"> </v>
      </c>
      <c r="K528" s="169">
        <v>0</v>
      </c>
      <c r="L528" s="169"/>
      <c r="M528" s="173">
        <f t="shared" si="65"/>
        <v>0</v>
      </c>
      <c r="N528" s="169"/>
      <c r="O528" s="153" t="str">
        <f t="shared" si="63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64"/>
        <v xml:space="preserve"> </v>
      </c>
      <c r="K529" s="169">
        <v>0</v>
      </c>
      <c r="L529" s="169"/>
      <c r="M529" s="173">
        <f t="shared" si="65"/>
        <v>0</v>
      </c>
      <c r="N529" s="169"/>
      <c r="O529" s="153" t="str">
        <f t="shared" si="63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64"/>
        <v xml:space="preserve"> </v>
      </c>
      <c r="K530" s="169">
        <v>0</v>
      </c>
      <c r="L530" s="169"/>
      <c r="M530" s="173">
        <f t="shared" si="65"/>
        <v>0</v>
      </c>
      <c r="N530" s="169"/>
      <c r="O530" s="153" t="str">
        <f t="shared" si="63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64"/>
        <v xml:space="preserve"> </v>
      </c>
      <c r="K531" s="169">
        <v>0</v>
      </c>
      <c r="L531" s="169"/>
      <c r="M531" s="173">
        <f t="shared" si="65"/>
        <v>0</v>
      </c>
      <c r="N531" s="169"/>
      <c r="O531" s="153" t="str">
        <f t="shared" si="63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>SUM(G533:G542)</f>
        <v>0</v>
      </c>
      <c r="H532" s="176">
        <f>SUM(H533:H542)</f>
        <v>0</v>
      </c>
      <c r="I532" s="176">
        <f>SUM(I533:I542)</f>
        <v>0</v>
      </c>
      <c r="J532" s="175" t="str">
        <f t="shared" si="64"/>
        <v xml:space="preserve"> </v>
      </c>
      <c r="K532" s="169">
        <v>0</v>
      </c>
      <c r="L532" s="169"/>
      <c r="M532" s="173">
        <f t="shared" si="65"/>
        <v>0</v>
      </c>
      <c r="N532" s="169"/>
      <c r="O532" s="153" t="str">
        <f t="shared" si="63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ref="J533:J555" si="70">IF(H533=0," ",I533/H533)</f>
        <v xml:space="preserve"> </v>
      </c>
      <c r="K533" s="169">
        <v>0</v>
      </c>
      <c r="L533" s="169"/>
      <c r="M533" s="173">
        <f t="shared" si="65"/>
        <v>0</v>
      </c>
      <c r="N533" s="169"/>
      <c r="O533" s="153" t="str">
        <f t="shared" ref="O533:O556" si="71">IF(M533=0," ",N533/M533)</f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70"/>
        <v xml:space="preserve"> </v>
      </c>
      <c r="K534" s="169">
        <v>0</v>
      </c>
      <c r="L534" s="169"/>
      <c r="M534" s="173">
        <f t="shared" ref="M534:M555" si="72">SUM(K534:L534)</f>
        <v>0</v>
      </c>
      <c r="N534" s="169"/>
      <c r="O534" s="153" t="str">
        <f t="shared" si="71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70"/>
        <v xml:space="preserve"> </v>
      </c>
      <c r="K535" s="169">
        <v>0</v>
      </c>
      <c r="L535" s="169"/>
      <c r="M535" s="173">
        <f t="shared" si="72"/>
        <v>0</v>
      </c>
      <c r="N535" s="169"/>
      <c r="O535" s="153" t="str">
        <f t="shared" si="71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70"/>
        <v xml:space="preserve"> </v>
      </c>
      <c r="K536" s="169">
        <v>0</v>
      </c>
      <c r="L536" s="169"/>
      <c r="M536" s="173">
        <f t="shared" si="72"/>
        <v>0</v>
      </c>
      <c r="N536" s="169"/>
      <c r="O536" s="153" t="str">
        <f t="shared" si="71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70"/>
        <v xml:space="preserve"> </v>
      </c>
      <c r="K537" s="169">
        <v>0</v>
      </c>
      <c r="L537" s="169"/>
      <c r="M537" s="173">
        <f t="shared" si="72"/>
        <v>0</v>
      </c>
      <c r="N537" s="169"/>
      <c r="O537" s="153" t="str">
        <f t="shared" si="71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70"/>
        <v xml:space="preserve"> </v>
      </c>
      <c r="K538" s="169">
        <v>0</v>
      </c>
      <c r="L538" s="169"/>
      <c r="M538" s="173">
        <f t="shared" si="72"/>
        <v>0</v>
      </c>
      <c r="N538" s="169"/>
      <c r="O538" s="153" t="str">
        <f t="shared" si="71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70"/>
        <v xml:space="preserve"> </v>
      </c>
      <c r="K539" s="169">
        <v>0</v>
      </c>
      <c r="L539" s="169"/>
      <c r="M539" s="173">
        <f t="shared" si="72"/>
        <v>0</v>
      </c>
      <c r="N539" s="169"/>
      <c r="O539" s="153" t="str">
        <f t="shared" si="71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70"/>
        <v xml:space="preserve"> </v>
      </c>
      <c r="K540" s="169">
        <v>0</v>
      </c>
      <c r="L540" s="169"/>
      <c r="M540" s="173">
        <f t="shared" si="72"/>
        <v>0</v>
      </c>
      <c r="N540" s="169"/>
      <c r="O540" s="153" t="str">
        <f t="shared" si="71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70"/>
        <v xml:space="preserve"> </v>
      </c>
      <c r="K541" s="169">
        <v>0</v>
      </c>
      <c r="L541" s="169"/>
      <c r="M541" s="173">
        <f t="shared" si="72"/>
        <v>0</v>
      </c>
      <c r="N541" s="169"/>
      <c r="O541" s="153" t="str">
        <f t="shared" si="71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70"/>
        <v xml:space="preserve"> </v>
      </c>
      <c r="K542" s="169">
        <v>0</v>
      </c>
      <c r="L542" s="169"/>
      <c r="M542" s="173">
        <f t="shared" si="72"/>
        <v>0</v>
      </c>
      <c r="N542" s="169"/>
      <c r="O542" s="153" t="str">
        <f t="shared" si="71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70"/>
        <v xml:space="preserve"> </v>
      </c>
      <c r="K543" s="169">
        <v>0</v>
      </c>
      <c r="L543" s="169"/>
      <c r="M543" s="173">
        <f t="shared" si="72"/>
        <v>0</v>
      </c>
      <c r="N543" s="169"/>
      <c r="O543" s="153" t="str">
        <f t="shared" si="71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>SUM(G545:G554)</f>
        <v>0</v>
      </c>
      <c r="H544" s="176">
        <f>SUM(H545:H554)</f>
        <v>0</v>
      </c>
      <c r="I544" s="176">
        <f>SUM(I545:I554)</f>
        <v>0</v>
      </c>
      <c r="J544" s="175" t="str">
        <f t="shared" si="70"/>
        <v xml:space="preserve"> </v>
      </c>
      <c r="K544" s="169">
        <v>0</v>
      </c>
      <c r="L544" s="169"/>
      <c r="M544" s="173">
        <f t="shared" si="72"/>
        <v>0</v>
      </c>
      <c r="N544" s="169"/>
      <c r="O544" s="153" t="str">
        <f t="shared" si="71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70"/>
        <v xml:space="preserve"> </v>
      </c>
      <c r="K545" s="169">
        <v>0</v>
      </c>
      <c r="L545" s="169"/>
      <c r="M545" s="173">
        <f t="shared" si="72"/>
        <v>0</v>
      </c>
      <c r="N545" s="169"/>
      <c r="O545" s="153" t="str">
        <f t="shared" si="71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70"/>
        <v xml:space="preserve"> </v>
      </c>
      <c r="K546" s="169">
        <v>0</v>
      </c>
      <c r="L546" s="169"/>
      <c r="M546" s="173">
        <f t="shared" si="72"/>
        <v>0</v>
      </c>
      <c r="N546" s="169"/>
      <c r="O546" s="153" t="str">
        <f t="shared" si="71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70"/>
        <v xml:space="preserve"> </v>
      </c>
      <c r="K547" s="169">
        <v>0</v>
      </c>
      <c r="L547" s="169"/>
      <c r="M547" s="173">
        <f t="shared" si="72"/>
        <v>0</v>
      </c>
      <c r="N547" s="169"/>
      <c r="O547" s="153" t="str">
        <f t="shared" si="71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70"/>
        <v xml:space="preserve"> </v>
      </c>
      <c r="K548" s="169">
        <v>0</v>
      </c>
      <c r="L548" s="169"/>
      <c r="M548" s="173">
        <f t="shared" si="72"/>
        <v>0</v>
      </c>
      <c r="N548" s="169"/>
      <c r="O548" s="153" t="str">
        <f t="shared" si="71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70"/>
        <v xml:space="preserve"> </v>
      </c>
      <c r="K549" s="169">
        <v>0</v>
      </c>
      <c r="L549" s="169"/>
      <c r="M549" s="173">
        <f t="shared" si="72"/>
        <v>0</v>
      </c>
      <c r="N549" s="169"/>
      <c r="O549" s="153" t="str">
        <f t="shared" si="71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70"/>
        <v xml:space="preserve"> </v>
      </c>
      <c r="K550" s="169">
        <v>0</v>
      </c>
      <c r="L550" s="169"/>
      <c r="M550" s="173">
        <f t="shared" si="72"/>
        <v>0</v>
      </c>
      <c r="N550" s="169"/>
      <c r="O550" s="153" t="str">
        <f t="shared" si="71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70"/>
        <v xml:space="preserve"> </v>
      </c>
      <c r="K551" s="169">
        <v>0</v>
      </c>
      <c r="L551" s="169"/>
      <c r="M551" s="173">
        <f t="shared" si="72"/>
        <v>0</v>
      </c>
      <c r="N551" s="169"/>
      <c r="O551" s="153" t="str">
        <f t="shared" si="71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70"/>
        <v xml:space="preserve"> </v>
      </c>
      <c r="K552" s="169">
        <v>0</v>
      </c>
      <c r="L552" s="169"/>
      <c r="M552" s="173">
        <f t="shared" si="72"/>
        <v>0</v>
      </c>
      <c r="N552" s="169"/>
      <c r="O552" s="153" t="str">
        <f t="shared" si="71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70"/>
        <v xml:space="preserve"> </v>
      </c>
      <c r="K553" s="169">
        <v>0</v>
      </c>
      <c r="L553" s="169"/>
      <c r="M553" s="173">
        <f t="shared" si="72"/>
        <v>0</v>
      </c>
      <c r="N553" s="169"/>
      <c r="O553" s="153" t="str">
        <f t="shared" si="71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70"/>
        <v xml:space="preserve"> </v>
      </c>
      <c r="K554" s="169">
        <v>0</v>
      </c>
      <c r="L554" s="169"/>
      <c r="M554" s="173">
        <f t="shared" si="72"/>
        <v>0</v>
      </c>
      <c r="N554" s="169"/>
      <c r="O554" s="153" t="str">
        <f t="shared" si="71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>G496+G497+G508+G519+G530+G532+G543+G544</f>
        <v>0</v>
      </c>
      <c r="H555" s="177">
        <f>H496+H497+H508+H519+H530+H532+H543+H544</f>
        <v>0</v>
      </c>
      <c r="I555" s="177">
        <f>I496+I497+I508+I519+I530+I532+I543+I544</f>
        <v>0</v>
      </c>
      <c r="J555" s="175" t="str">
        <f t="shared" si="70"/>
        <v xml:space="preserve"> </v>
      </c>
      <c r="K555" s="169">
        <v>0</v>
      </c>
      <c r="L555" s="169"/>
      <c r="M555" s="173">
        <f t="shared" si="72"/>
        <v>0</v>
      </c>
      <c r="N555" s="169"/>
      <c r="O555" s="153" t="str">
        <f t="shared" si="71"/>
        <v xml:space="preserve"> </v>
      </c>
    </row>
    <row r="556" spans="1:15" ht="29.2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16311</v>
      </c>
      <c r="G556" s="64">
        <f>G296+G297+G337+G416+G481+G490+G495+G555</f>
        <v>56</v>
      </c>
      <c r="H556" s="177">
        <f>H296+H297+H337+H416+H481+H490+H495+H555</f>
        <v>16367</v>
      </c>
      <c r="I556" s="177">
        <f t="shared" ref="I556:M556" si="73">I296+I297+I337+I416+I481+I490+I495+I555</f>
        <v>16269</v>
      </c>
      <c r="J556" s="177" t="e">
        <f t="shared" si="73"/>
        <v>#VALUE!</v>
      </c>
      <c r="K556" s="177">
        <v>17963</v>
      </c>
      <c r="L556" s="177">
        <f t="shared" si="73"/>
        <v>-368</v>
      </c>
      <c r="M556" s="177">
        <f t="shared" si="73"/>
        <v>17595</v>
      </c>
      <c r="N556" s="177">
        <f>N296+N297+N337+N416+N481+N490+N495+N555</f>
        <v>5254</v>
      </c>
      <c r="O556" s="153">
        <f t="shared" si="71"/>
        <v>0.29860755896561525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82"/>
      <c r="E558" s="81"/>
      <c r="F558" s="126">
        <v>0</v>
      </c>
      <c r="G558" s="126">
        <v>0</v>
      </c>
      <c r="H558" s="126">
        <v>0</v>
      </c>
      <c r="I558" s="155"/>
      <c r="J558" s="155"/>
      <c r="K558" s="80"/>
      <c r="L558" s="80"/>
      <c r="M558" s="80"/>
      <c r="N558" s="80"/>
      <c r="O558" s="80"/>
    </row>
    <row r="559" spans="1:15" x14ac:dyDescent="0.2">
      <c r="A559" s="80"/>
      <c r="B559" s="80"/>
      <c r="C559" s="5" t="s">
        <v>801</v>
      </c>
      <c r="D559" s="82"/>
      <c r="E559" s="80"/>
      <c r="F559" s="80">
        <v>0</v>
      </c>
      <c r="G559" s="80">
        <v>0</v>
      </c>
      <c r="H559" s="80">
        <v>0</v>
      </c>
      <c r="I559" s="155"/>
      <c r="J559" s="155"/>
      <c r="K559" s="80"/>
      <c r="L559" s="80"/>
      <c r="M559" s="80"/>
      <c r="N559" s="80"/>
      <c r="O559" s="80"/>
    </row>
    <row r="560" spans="1:15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D1:H1"/>
    <mergeCell ref="I5:I6"/>
    <mergeCell ref="J5:J6"/>
    <mergeCell ref="J274:J275"/>
    <mergeCell ref="I274:I275"/>
    <mergeCell ref="G5:G6"/>
    <mergeCell ref="H5:H6"/>
    <mergeCell ref="G274:G275"/>
    <mergeCell ref="H274:H275"/>
    <mergeCell ref="D273:G273"/>
    <mergeCell ref="A5:B6"/>
    <mergeCell ref="D5:D6"/>
    <mergeCell ref="F5:F6"/>
    <mergeCell ref="A7:B7"/>
    <mergeCell ref="A8:B8"/>
    <mergeCell ref="A9:B9"/>
    <mergeCell ref="A16:B16"/>
    <mergeCell ref="A17:B17"/>
    <mergeCell ref="C2:H2"/>
    <mergeCell ref="C3:H3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68:B268"/>
    <mergeCell ref="A269:B269"/>
    <mergeCell ref="A270:B270"/>
    <mergeCell ref="A271:B271"/>
    <mergeCell ref="A272:B272"/>
    <mergeCell ref="A274:B275"/>
    <mergeCell ref="A262:B262"/>
    <mergeCell ref="A263:B263"/>
    <mergeCell ref="A264:B264"/>
    <mergeCell ref="A265:B265"/>
    <mergeCell ref="A266:B266"/>
    <mergeCell ref="A267:B267"/>
    <mergeCell ref="A279:B279"/>
    <mergeCell ref="A280:B280"/>
    <mergeCell ref="A281:B281"/>
    <mergeCell ref="A282:B282"/>
    <mergeCell ref="A283:B283"/>
    <mergeCell ref="A284:B284"/>
    <mergeCell ref="C274:C275"/>
    <mergeCell ref="D274:D275"/>
    <mergeCell ref="F274:F275"/>
    <mergeCell ref="A276:B276"/>
    <mergeCell ref="A277:B277"/>
    <mergeCell ref="A278:B278"/>
    <mergeCell ref="A291:B291"/>
    <mergeCell ref="A292:B292"/>
    <mergeCell ref="A293:B293"/>
    <mergeCell ref="A294:B294"/>
    <mergeCell ref="A295:B295"/>
    <mergeCell ref="A296:B296"/>
    <mergeCell ref="A285:B285"/>
    <mergeCell ref="A286:B286"/>
    <mergeCell ref="A287:B287"/>
    <mergeCell ref="A288:B288"/>
    <mergeCell ref="A289:B289"/>
    <mergeCell ref="A290:B290"/>
    <mergeCell ref="A303:B303"/>
    <mergeCell ref="A304:B304"/>
    <mergeCell ref="A305:B305"/>
    <mergeCell ref="A306:B306"/>
    <mergeCell ref="A307:B307"/>
    <mergeCell ref="A308:B308"/>
    <mergeCell ref="A297:B297"/>
    <mergeCell ref="A298:B298"/>
    <mergeCell ref="A299:B299"/>
    <mergeCell ref="A300:B300"/>
    <mergeCell ref="A301:B301"/>
    <mergeCell ref="A302:B302"/>
    <mergeCell ref="A315:B315"/>
    <mergeCell ref="A316:B316"/>
    <mergeCell ref="A317:B317"/>
    <mergeCell ref="A318:B318"/>
    <mergeCell ref="A319:B319"/>
    <mergeCell ref="A320:B320"/>
    <mergeCell ref="A309:B309"/>
    <mergeCell ref="A310:B310"/>
    <mergeCell ref="A311:B311"/>
    <mergeCell ref="A312:B312"/>
    <mergeCell ref="A313:B313"/>
    <mergeCell ref="A314:B314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55:B555"/>
    <mergeCell ref="A556:B556"/>
    <mergeCell ref="C5:C6"/>
    <mergeCell ref="A549:B549"/>
    <mergeCell ref="A550:B550"/>
    <mergeCell ref="A551:B551"/>
    <mergeCell ref="A552:B552"/>
    <mergeCell ref="A553:B553"/>
    <mergeCell ref="A554:B554"/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31:B531"/>
    <mergeCell ref="A532:B532"/>
    <mergeCell ref="A533:B53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</mergeCells>
  <pageMargins left="0.7" right="0.7" top="0.75" bottom="0.75" header="0.3" footer="0.3"/>
  <pageSetup paperSize="9" scale="69" orientation="portrait" r:id="rId1"/>
  <headerFooter>
    <oddFooter>&amp;C&amp;P/&amp;N.oldal</oddFooter>
  </headerFooter>
  <rowBreaks count="1" manualBreakCount="1">
    <brk id="27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H118" sqref="H118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8" customWidth="1"/>
    <col min="5" max="7" width="0" hidden="1" customWidth="1"/>
    <col min="9" max="9" width="0" style="154" hidden="1" customWidth="1"/>
    <col min="10" max="10" width="0" hidden="1" customWidth="1"/>
  </cols>
  <sheetData>
    <row r="1" spans="1:15" ht="15" customHeight="1" x14ac:dyDescent="0.2">
      <c r="D1" s="232" t="s">
        <v>838</v>
      </c>
      <c r="E1" s="232"/>
      <c r="F1" s="232"/>
      <c r="G1" s="232"/>
      <c r="H1" s="232"/>
    </row>
    <row r="2" spans="1:15" x14ac:dyDescent="0.2">
      <c r="C2" s="229" t="s">
        <v>877</v>
      </c>
      <c r="D2" s="229"/>
      <c r="E2" s="229"/>
      <c r="F2" s="229"/>
      <c r="G2" s="229"/>
      <c r="H2" s="229"/>
    </row>
    <row r="3" spans="1:15" x14ac:dyDescent="0.2">
      <c r="C3" s="228" t="s">
        <v>832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87"/>
      <c r="F5" s="210" t="s">
        <v>512</v>
      </c>
      <c r="G5" s="210" t="s">
        <v>856</v>
      </c>
      <c r="H5" s="210" t="s">
        <v>862</v>
      </c>
      <c r="I5" s="230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8.5" customHeight="1" x14ac:dyDescent="0.2">
      <c r="A6" s="214"/>
      <c r="B6" s="220"/>
      <c r="C6" s="212"/>
      <c r="D6" s="210"/>
      <c r="E6" s="87"/>
      <c r="F6" s="210"/>
      <c r="G6" s="210"/>
      <c r="H6" s="210"/>
      <c r="I6" s="231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89" t="s">
        <v>4</v>
      </c>
      <c r="D7" s="90" t="s">
        <v>5</v>
      </c>
      <c r="E7" s="90"/>
      <c r="F7" s="142" t="s">
        <v>513</v>
      </c>
      <c r="G7" s="142" t="s">
        <v>857</v>
      </c>
      <c r="H7" s="142" t="s">
        <v>858</v>
      </c>
      <c r="I7" s="152" t="s">
        <v>866</v>
      </c>
      <c r="J7" s="151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hidden="1" x14ac:dyDescent="0.2">
      <c r="A8" s="215" t="s">
        <v>6</v>
      </c>
      <c r="B8" s="216"/>
      <c r="C8" s="3" t="s">
        <v>7</v>
      </c>
      <c r="D8" s="14" t="s">
        <v>8</v>
      </c>
      <c r="E8" s="14"/>
      <c r="F8" s="77"/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</row>
    <row r="14" spans="1:15" hidden="1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0</v>
      </c>
      <c r="I14"/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</row>
    <row r="17" spans="1:6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</row>
    <row r="18" spans="1:6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</row>
    <row r="19" spans="1:6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</row>
    <row r="20" spans="1:6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</row>
    <row r="21" spans="1:6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</row>
    <row r="22" spans="1:6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</row>
    <row r="23" spans="1:6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</row>
    <row r="24" spans="1:6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</row>
    <row r="25" spans="1:6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</row>
    <row r="26" spans="1:6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</row>
    <row r="27" spans="1:6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</row>
    <row r="28" spans="1:6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</row>
    <row r="29" spans="1:6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</row>
    <row r="30" spans="1:6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</row>
    <row r="31" spans="1:6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</row>
    <row r="32" spans="1:6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</row>
    <row r="33" spans="1:14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</row>
    <row r="34" spans="1:14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</row>
    <row r="35" spans="1:14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</row>
    <row r="36" spans="1:14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</row>
    <row r="37" spans="1:14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</row>
    <row r="38" spans="1:14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</row>
    <row r="39" spans="1:14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</row>
    <row r="40" spans="1:14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</row>
    <row r="41" spans="1:14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</row>
    <row r="42" spans="1:14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</row>
    <row r="43" spans="1:14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</row>
    <row r="44" spans="1:14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</row>
    <row r="45" spans="1:14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</row>
    <row r="46" spans="1:14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N46" s="200"/>
    </row>
    <row r="47" spans="1:14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</row>
    <row r="48" spans="1:14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</row>
    <row r="49" spans="1:9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</row>
    <row r="50" spans="1:9" ht="25.5" hidden="1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0</v>
      </c>
      <c r="I50"/>
    </row>
    <row r="51" spans="1:9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</row>
    <row r="52" spans="1:9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</row>
    <row r="53" spans="1:9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</row>
    <row r="54" spans="1:9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</row>
    <row r="55" spans="1:9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</row>
    <row r="56" spans="1:9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</row>
    <row r="57" spans="1:9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</row>
    <row r="58" spans="1:9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</row>
    <row r="59" spans="1:9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</row>
    <row r="60" spans="1:9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</row>
    <row r="61" spans="1:9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</row>
    <row r="62" spans="1:9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</row>
    <row r="63" spans="1:9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</row>
    <row r="64" spans="1:9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</row>
    <row r="65" spans="1:6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</row>
    <row r="66" spans="1:6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</row>
    <row r="67" spans="1:6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</row>
    <row r="68" spans="1:6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</row>
    <row r="69" spans="1:6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</row>
    <row r="70" spans="1:6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</row>
    <row r="71" spans="1:6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</row>
    <row r="72" spans="1:6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</row>
    <row r="73" spans="1:6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</row>
    <row r="74" spans="1:6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</row>
    <row r="75" spans="1:6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</row>
    <row r="76" spans="1:6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</row>
    <row r="77" spans="1:6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</row>
    <row r="78" spans="1:6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</row>
    <row r="79" spans="1:6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</row>
    <row r="80" spans="1:6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</row>
    <row r="81" spans="1:6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</row>
    <row r="82" spans="1:6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</row>
    <row r="83" spans="1:6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</row>
    <row r="84" spans="1:6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</row>
    <row r="85" spans="1:6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</row>
    <row r="86" spans="1:6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</row>
    <row r="87" spans="1:6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</row>
    <row r="88" spans="1:6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</row>
    <row r="89" spans="1:6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</row>
    <row r="90" spans="1:6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</row>
    <row r="91" spans="1:6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</row>
    <row r="92" spans="1:6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</row>
    <row r="93" spans="1:6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</row>
    <row r="94" spans="1:6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</row>
    <row r="95" spans="1:6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</row>
    <row r="96" spans="1:6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</row>
    <row r="97" spans="1:6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</row>
    <row r="98" spans="1:6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</row>
    <row r="99" spans="1:6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</row>
    <row r="100" spans="1:6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</row>
    <row r="101" spans="1:6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</row>
    <row r="102" spans="1:6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</row>
    <row r="103" spans="1:6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</row>
    <row r="104" spans="1:6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</row>
    <row r="105" spans="1:6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</row>
    <row r="106" spans="1:6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</row>
    <row r="107" spans="1:6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</row>
    <row r="108" spans="1:6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</row>
    <row r="109" spans="1:6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</row>
    <row r="110" spans="1:6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</row>
    <row r="111" spans="1:6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</row>
    <row r="112" spans="1:6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</row>
    <row r="115" spans="1:15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115">
        <f>SUM(F116:F123)</f>
        <v>1100</v>
      </c>
      <c r="G115" s="115">
        <f t="shared" ref="G115:N115" si="0">SUM(G116:G123)</f>
        <v>442</v>
      </c>
      <c r="H115" s="173">
        <f t="shared" si="0"/>
        <v>1542</v>
      </c>
      <c r="I115" s="173">
        <f t="shared" si="0"/>
        <v>1507</v>
      </c>
      <c r="J115" s="173">
        <f t="shared" si="0"/>
        <v>1.9153005464480874</v>
      </c>
      <c r="K115" s="173">
        <f t="shared" si="0"/>
        <v>1513</v>
      </c>
      <c r="L115" s="173">
        <f t="shared" si="0"/>
        <v>267</v>
      </c>
      <c r="M115" s="173">
        <f t="shared" si="0"/>
        <v>1780</v>
      </c>
      <c r="N115" s="173">
        <f t="shared" si="0"/>
        <v>1780</v>
      </c>
      <c r="O115" s="153">
        <f t="shared" ref="O115:O178" si="1">IF(M115=0," ",N115/M115)</f>
        <v>1</v>
      </c>
    </row>
    <row r="116" spans="1:15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58"/>
      <c r="G116" s="58">
        <v>4</v>
      </c>
      <c r="H116" s="173">
        <v>4</v>
      </c>
      <c r="I116" s="169">
        <v>0</v>
      </c>
      <c r="J116" s="175">
        <f t="shared" ref="J116:J176" si="2">IF(H116=0," ",I116/H116)</f>
        <v>0</v>
      </c>
      <c r="K116" s="169">
        <v>0</v>
      </c>
      <c r="L116" s="169"/>
      <c r="M116" s="173">
        <f t="shared" ref="M116:M179" si="3">SUM(K116:L116)</f>
        <v>0</v>
      </c>
      <c r="N116" s="169"/>
      <c r="O116" s="153" t="str">
        <f t="shared" si="1"/>
        <v xml:space="preserve"> </v>
      </c>
    </row>
    <row r="117" spans="1:15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58"/>
      <c r="G117" s="58"/>
      <c r="H117" s="173"/>
      <c r="I117" s="169"/>
      <c r="J117" s="175" t="str">
        <f t="shared" si="2"/>
        <v xml:space="preserve"> </v>
      </c>
      <c r="K117" s="169">
        <v>0</v>
      </c>
      <c r="L117" s="169"/>
      <c r="M117" s="173">
        <f t="shared" si="3"/>
        <v>0</v>
      </c>
      <c r="N117" s="169"/>
      <c r="O117" s="153" t="str">
        <f t="shared" si="1"/>
        <v xml:space="preserve"> </v>
      </c>
    </row>
    <row r="118" spans="1:15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58">
        <v>1000</v>
      </c>
      <c r="G118" s="58">
        <v>172</v>
      </c>
      <c r="H118" s="173">
        <f>SUM(F118:G118)</f>
        <v>1172</v>
      </c>
      <c r="I118" s="169">
        <v>1172</v>
      </c>
      <c r="J118" s="175">
        <f t="shared" si="2"/>
        <v>1</v>
      </c>
      <c r="K118" s="169">
        <v>1000</v>
      </c>
      <c r="L118" s="169">
        <v>131</v>
      </c>
      <c r="M118" s="173">
        <f t="shared" si="3"/>
        <v>1131</v>
      </c>
      <c r="N118" s="169">
        <v>1131</v>
      </c>
      <c r="O118" s="153">
        <f t="shared" si="1"/>
        <v>1</v>
      </c>
    </row>
    <row r="119" spans="1:15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58">
        <v>100</v>
      </c>
      <c r="G119" s="58">
        <v>266</v>
      </c>
      <c r="H119" s="173">
        <f t="shared" ref="H119" si="4">SUM(F119:G119)</f>
        <v>366</v>
      </c>
      <c r="I119" s="169">
        <v>335</v>
      </c>
      <c r="J119" s="175">
        <f t="shared" si="2"/>
        <v>0.91530054644808745</v>
      </c>
      <c r="K119" s="169">
        <v>513</v>
      </c>
      <c r="L119" s="169">
        <v>136</v>
      </c>
      <c r="M119" s="173">
        <f t="shared" si="3"/>
        <v>649</v>
      </c>
      <c r="N119" s="169">
        <v>649</v>
      </c>
      <c r="O119" s="153">
        <f t="shared" si="1"/>
        <v>1</v>
      </c>
    </row>
    <row r="120" spans="1:15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58"/>
      <c r="G120" s="58"/>
      <c r="H120" s="173"/>
      <c r="I120" s="169"/>
      <c r="J120" s="175" t="str">
        <f t="shared" si="2"/>
        <v xml:space="preserve"> </v>
      </c>
      <c r="K120" s="169">
        <v>0</v>
      </c>
      <c r="L120" s="169"/>
      <c r="M120" s="173">
        <f t="shared" si="3"/>
        <v>0</v>
      </c>
      <c r="N120" s="169"/>
      <c r="O120" s="153" t="str">
        <f t="shared" si="1"/>
        <v xml:space="preserve"> </v>
      </c>
    </row>
    <row r="121" spans="1:15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58"/>
      <c r="G121" s="58"/>
      <c r="H121" s="173"/>
      <c r="I121" s="169"/>
      <c r="J121" s="175" t="str">
        <f t="shared" si="2"/>
        <v xml:space="preserve"> </v>
      </c>
      <c r="K121" s="169">
        <v>0</v>
      </c>
      <c r="L121" s="169"/>
      <c r="M121" s="173">
        <f t="shared" si="3"/>
        <v>0</v>
      </c>
      <c r="N121" s="169"/>
      <c r="O121" s="153" t="str">
        <f t="shared" si="1"/>
        <v xml:space="preserve"> </v>
      </c>
    </row>
    <row r="122" spans="1:15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58"/>
      <c r="G122" s="58"/>
      <c r="H122" s="173"/>
      <c r="I122" s="169"/>
      <c r="J122" s="175" t="str">
        <f t="shared" si="2"/>
        <v xml:space="preserve"> </v>
      </c>
      <c r="K122" s="169">
        <v>0</v>
      </c>
      <c r="L122" s="169"/>
      <c r="M122" s="173">
        <f t="shared" si="3"/>
        <v>0</v>
      </c>
      <c r="N122" s="169"/>
      <c r="O122" s="153" t="str">
        <f t="shared" si="1"/>
        <v xml:space="preserve"> </v>
      </c>
    </row>
    <row r="123" spans="1:15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58"/>
      <c r="G123" s="58"/>
      <c r="H123" s="173"/>
      <c r="I123" s="169"/>
      <c r="J123" s="175" t="str">
        <f t="shared" si="2"/>
        <v xml:space="preserve"> </v>
      </c>
      <c r="K123" s="169">
        <v>0</v>
      </c>
      <c r="L123" s="169"/>
      <c r="M123" s="173">
        <f t="shared" si="3"/>
        <v>0</v>
      </c>
      <c r="N123" s="169"/>
      <c r="O123" s="153" t="str">
        <f t="shared" si="1"/>
        <v xml:space="preserve"> </v>
      </c>
    </row>
    <row r="124" spans="1:15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115">
        <f>SUM(F125:F143)</f>
        <v>1200</v>
      </c>
      <c r="G124" s="115">
        <f t="shared" ref="G124:N124" si="5">SUM(G125:G143)</f>
        <v>1135</v>
      </c>
      <c r="H124" s="173">
        <f t="shared" si="5"/>
        <v>2335</v>
      </c>
      <c r="I124" s="173">
        <f t="shared" si="5"/>
        <v>2335</v>
      </c>
      <c r="J124" s="173">
        <f t="shared" si="5"/>
        <v>1</v>
      </c>
      <c r="K124" s="173">
        <f t="shared" si="5"/>
        <v>1200</v>
      </c>
      <c r="L124" s="173">
        <f t="shared" si="5"/>
        <v>886</v>
      </c>
      <c r="M124" s="173">
        <f t="shared" si="5"/>
        <v>2086</v>
      </c>
      <c r="N124" s="173">
        <f t="shared" si="5"/>
        <v>2086</v>
      </c>
      <c r="O124" s="153">
        <f t="shared" si="1"/>
        <v>1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58"/>
      <c r="G125" s="58"/>
      <c r="H125" s="173"/>
      <c r="I125" s="169"/>
      <c r="J125" s="175" t="str">
        <f t="shared" si="2"/>
        <v xml:space="preserve"> </v>
      </c>
      <c r="K125" s="169">
        <v>0</v>
      </c>
      <c r="L125" s="169"/>
      <c r="M125" s="173">
        <f t="shared" si="3"/>
        <v>0</v>
      </c>
      <c r="N125" s="169"/>
      <c r="O125" s="153" t="str">
        <f t="shared" si="1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58"/>
      <c r="G126" s="58"/>
      <c r="H126" s="173"/>
      <c r="I126" s="169"/>
      <c r="J126" s="175" t="str">
        <f t="shared" si="2"/>
        <v xml:space="preserve"> </v>
      </c>
      <c r="K126" s="169">
        <v>0</v>
      </c>
      <c r="L126" s="169"/>
      <c r="M126" s="173">
        <f t="shared" si="3"/>
        <v>0</v>
      </c>
      <c r="N126" s="169"/>
      <c r="O126" s="153" t="str">
        <f t="shared" si="1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58"/>
      <c r="G127" s="58"/>
      <c r="H127" s="173"/>
      <c r="I127" s="169"/>
      <c r="J127" s="175" t="str">
        <f t="shared" si="2"/>
        <v xml:space="preserve"> </v>
      </c>
      <c r="K127" s="169">
        <v>0</v>
      </c>
      <c r="L127" s="169"/>
      <c r="M127" s="173">
        <f t="shared" si="3"/>
        <v>0</v>
      </c>
      <c r="N127" s="169"/>
      <c r="O127" s="153" t="str">
        <f t="shared" si="1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58"/>
      <c r="G128" s="58"/>
      <c r="H128" s="173"/>
      <c r="I128" s="169"/>
      <c r="J128" s="175" t="str">
        <f t="shared" si="2"/>
        <v xml:space="preserve"> </v>
      </c>
      <c r="K128" s="169">
        <v>0</v>
      </c>
      <c r="L128" s="169"/>
      <c r="M128" s="173">
        <f t="shared" si="3"/>
        <v>0</v>
      </c>
      <c r="N128" s="169"/>
      <c r="O128" s="153" t="str">
        <f t="shared" si="1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58"/>
      <c r="G129" s="58"/>
      <c r="H129" s="173"/>
      <c r="I129" s="169"/>
      <c r="J129" s="175" t="str">
        <f t="shared" si="2"/>
        <v xml:space="preserve"> </v>
      </c>
      <c r="K129" s="169">
        <v>0</v>
      </c>
      <c r="L129" s="169"/>
      <c r="M129" s="173">
        <f t="shared" si="3"/>
        <v>0</v>
      </c>
      <c r="N129" s="169"/>
      <c r="O129" s="153" t="str">
        <f t="shared" si="1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58"/>
      <c r="G130" s="58"/>
      <c r="H130" s="173"/>
      <c r="I130" s="169"/>
      <c r="J130" s="175" t="str">
        <f t="shared" si="2"/>
        <v xml:space="preserve"> </v>
      </c>
      <c r="K130" s="169">
        <v>0</v>
      </c>
      <c r="L130" s="169"/>
      <c r="M130" s="173">
        <f t="shared" si="3"/>
        <v>0</v>
      </c>
      <c r="N130" s="169"/>
      <c r="O130" s="153" t="str">
        <f t="shared" si="1"/>
        <v xml:space="preserve"> </v>
      </c>
    </row>
    <row r="131" spans="1:15" ht="25.5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58">
        <v>1200</v>
      </c>
      <c r="G131" s="58">
        <v>1135</v>
      </c>
      <c r="H131" s="173">
        <f>SUM(F131:G131)</f>
        <v>2335</v>
      </c>
      <c r="I131" s="169">
        <v>2335</v>
      </c>
      <c r="J131" s="175">
        <f t="shared" si="2"/>
        <v>1</v>
      </c>
      <c r="K131" s="169">
        <v>1200</v>
      </c>
      <c r="L131" s="169">
        <v>886</v>
      </c>
      <c r="M131" s="173">
        <f t="shared" si="3"/>
        <v>2086</v>
      </c>
      <c r="N131" s="169">
        <v>2086</v>
      </c>
      <c r="O131" s="153">
        <f t="shared" si="1"/>
        <v>1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58"/>
      <c r="G132" s="58"/>
      <c r="H132" s="173"/>
      <c r="I132" s="169"/>
      <c r="J132" s="175" t="str">
        <f t="shared" si="2"/>
        <v xml:space="preserve"> </v>
      </c>
      <c r="K132" s="169">
        <v>0</v>
      </c>
      <c r="L132" s="169"/>
      <c r="M132" s="173">
        <f t="shared" si="3"/>
        <v>0</v>
      </c>
      <c r="N132" s="169"/>
      <c r="O132" s="153" t="str">
        <f t="shared" si="1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58"/>
      <c r="G133" s="58"/>
      <c r="H133" s="173"/>
      <c r="I133" s="169"/>
      <c r="J133" s="175" t="str">
        <f t="shared" si="2"/>
        <v xml:space="preserve"> </v>
      </c>
      <c r="K133" s="169">
        <v>0</v>
      </c>
      <c r="L133" s="169"/>
      <c r="M133" s="173">
        <f t="shared" si="3"/>
        <v>0</v>
      </c>
      <c r="N133" s="169"/>
      <c r="O133" s="153" t="str">
        <f t="shared" si="1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58"/>
      <c r="G134" s="58"/>
      <c r="H134" s="173"/>
      <c r="I134" s="169"/>
      <c r="J134" s="175" t="str">
        <f t="shared" si="2"/>
        <v xml:space="preserve"> </v>
      </c>
      <c r="K134" s="169">
        <v>0</v>
      </c>
      <c r="L134" s="169"/>
      <c r="M134" s="173">
        <f t="shared" si="3"/>
        <v>0</v>
      </c>
      <c r="N134" s="169"/>
      <c r="O134" s="153" t="str">
        <f t="shared" si="1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58"/>
      <c r="G135" s="58"/>
      <c r="H135" s="173"/>
      <c r="I135" s="169"/>
      <c r="J135" s="175" t="str">
        <f t="shared" si="2"/>
        <v xml:space="preserve"> </v>
      </c>
      <c r="K135" s="169">
        <v>0</v>
      </c>
      <c r="L135" s="169"/>
      <c r="M135" s="173">
        <f t="shared" si="3"/>
        <v>0</v>
      </c>
      <c r="N135" s="169"/>
      <c r="O135" s="153" t="str">
        <f t="shared" si="1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58"/>
      <c r="G136" s="58"/>
      <c r="H136" s="173"/>
      <c r="I136" s="169"/>
      <c r="J136" s="175" t="str">
        <f t="shared" si="2"/>
        <v xml:space="preserve"> </v>
      </c>
      <c r="K136" s="169">
        <v>0</v>
      </c>
      <c r="L136" s="169"/>
      <c r="M136" s="173">
        <f t="shared" si="3"/>
        <v>0</v>
      </c>
      <c r="N136" s="169"/>
      <c r="O136" s="153" t="str">
        <f t="shared" si="1"/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58"/>
      <c r="G137" s="58"/>
      <c r="H137" s="173"/>
      <c r="I137" s="169"/>
      <c r="J137" s="175" t="str">
        <f t="shared" si="2"/>
        <v xml:space="preserve"> </v>
      </c>
      <c r="K137" s="169">
        <v>0</v>
      </c>
      <c r="L137" s="169"/>
      <c r="M137" s="173">
        <f t="shared" si="3"/>
        <v>0</v>
      </c>
      <c r="N137" s="169"/>
      <c r="O137" s="153" t="str">
        <f t="shared" si="1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58"/>
      <c r="G138" s="58"/>
      <c r="H138" s="173"/>
      <c r="I138" s="169"/>
      <c r="J138" s="175" t="str">
        <f t="shared" si="2"/>
        <v xml:space="preserve"> </v>
      </c>
      <c r="K138" s="169">
        <v>0</v>
      </c>
      <c r="L138" s="169"/>
      <c r="M138" s="173">
        <f t="shared" si="3"/>
        <v>0</v>
      </c>
      <c r="N138" s="169"/>
      <c r="O138" s="153" t="str">
        <f t="shared" si="1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58"/>
      <c r="G139" s="58"/>
      <c r="H139" s="173"/>
      <c r="I139" s="169"/>
      <c r="J139" s="175" t="str">
        <f t="shared" si="2"/>
        <v xml:space="preserve"> </v>
      </c>
      <c r="K139" s="169">
        <v>0</v>
      </c>
      <c r="L139" s="169"/>
      <c r="M139" s="173">
        <f t="shared" si="3"/>
        <v>0</v>
      </c>
      <c r="N139" s="169"/>
      <c r="O139" s="153" t="str">
        <f t="shared" si="1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58"/>
      <c r="G140" s="58"/>
      <c r="H140" s="173"/>
      <c r="I140" s="169"/>
      <c r="J140" s="175" t="str">
        <f t="shared" si="2"/>
        <v xml:space="preserve"> </v>
      </c>
      <c r="K140" s="169">
        <v>0</v>
      </c>
      <c r="L140" s="169"/>
      <c r="M140" s="173">
        <f t="shared" si="3"/>
        <v>0</v>
      </c>
      <c r="N140" s="169"/>
      <c r="O140" s="153" t="str">
        <f t="shared" si="1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58"/>
      <c r="G141" s="58"/>
      <c r="H141" s="173"/>
      <c r="I141" s="169"/>
      <c r="J141" s="175" t="str">
        <f t="shared" si="2"/>
        <v xml:space="preserve"> </v>
      </c>
      <c r="K141" s="169">
        <v>0</v>
      </c>
      <c r="L141" s="169"/>
      <c r="M141" s="173">
        <f t="shared" si="3"/>
        <v>0</v>
      </c>
      <c r="N141" s="169"/>
      <c r="O141" s="153" t="str">
        <f t="shared" si="1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58"/>
      <c r="G142" s="58"/>
      <c r="H142" s="173"/>
      <c r="I142" s="169"/>
      <c r="J142" s="175" t="str">
        <f t="shared" si="2"/>
        <v xml:space="preserve"> </v>
      </c>
      <c r="K142" s="169">
        <v>0</v>
      </c>
      <c r="L142" s="169"/>
      <c r="M142" s="173">
        <f t="shared" si="3"/>
        <v>0</v>
      </c>
      <c r="N142" s="169"/>
      <c r="O142" s="153" t="str">
        <f t="shared" si="1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58"/>
      <c r="G143" s="58"/>
      <c r="H143" s="173"/>
      <c r="I143" s="169"/>
      <c r="J143" s="175" t="str">
        <f t="shared" si="2"/>
        <v xml:space="preserve"> </v>
      </c>
      <c r="K143" s="169">
        <v>0</v>
      </c>
      <c r="L143" s="169"/>
      <c r="M143" s="173">
        <f t="shared" si="3"/>
        <v>0</v>
      </c>
      <c r="N143" s="169"/>
      <c r="O143" s="153" t="str">
        <f t="shared" si="1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115">
        <f>SUM(F145:F147)</f>
        <v>0</v>
      </c>
      <c r="G144" s="115">
        <f t="shared" ref="G144:H144" si="6">SUM(G145:G147)</f>
        <v>0</v>
      </c>
      <c r="H144" s="173">
        <f t="shared" si="6"/>
        <v>0</v>
      </c>
      <c r="I144" s="169"/>
      <c r="J144" s="175" t="str">
        <f t="shared" si="2"/>
        <v xml:space="preserve"> </v>
      </c>
      <c r="K144" s="169">
        <v>0</v>
      </c>
      <c r="L144" s="169"/>
      <c r="M144" s="173">
        <f t="shared" si="3"/>
        <v>0</v>
      </c>
      <c r="N144" s="169"/>
      <c r="O144" s="153" t="str">
        <f t="shared" si="1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58"/>
      <c r="G145" s="58"/>
      <c r="H145" s="173"/>
      <c r="I145" s="169"/>
      <c r="J145" s="175" t="str">
        <f t="shared" si="2"/>
        <v xml:space="preserve"> </v>
      </c>
      <c r="K145" s="169">
        <v>0</v>
      </c>
      <c r="L145" s="169"/>
      <c r="M145" s="173">
        <f t="shared" si="3"/>
        <v>0</v>
      </c>
      <c r="N145" s="169"/>
      <c r="O145" s="153" t="str">
        <f t="shared" si="1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58"/>
      <c r="G146" s="58"/>
      <c r="H146" s="173"/>
      <c r="I146" s="169"/>
      <c r="J146" s="175" t="str">
        <f t="shared" si="2"/>
        <v xml:space="preserve"> </v>
      </c>
      <c r="K146" s="169">
        <v>0</v>
      </c>
      <c r="L146" s="169"/>
      <c r="M146" s="173">
        <f t="shared" si="3"/>
        <v>0</v>
      </c>
      <c r="N146" s="169"/>
      <c r="O146" s="153" t="str">
        <f t="shared" si="1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58"/>
      <c r="G147" s="58"/>
      <c r="H147" s="173"/>
      <c r="I147" s="169"/>
      <c r="J147" s="175" t="str">
        <f t="shared" si="2"/>
        <v xml:space="preserve"> </v>
      </c>
      <c r="K147" s="169">
        <v>0</v>
      </c>
      <c r="L147" s="169"/>
      <c r="M147" s="173">
        <f t="shared" si="3"/>
        <v>0</v>
      </c>
      <c r="N147" s="169"/>
      <c r="O147" s="153" t="str">
        <f t="shared" si="1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115"/>
      <c r="G148" s="115"/>
      <c r="H148" s="173"/>
      <c r="I148" s="169"/>
      <c r="J148" s="175" t="str">
        <f t="shared" si="2"/>
        <v xml:space="preserve"> </v>
      </c>
      <c r="K148" s="169">
        <v>0</v>
      </c>
      <c r="L148" s="169"/>
      <c r="M148" s="173">
        <f t="shared" si="3"/>
        <v>0</v>
      </c>
      <c r="N148" s="169"/>
      <c r="O148" s="153" t="str">
        <f t="shared" si="1"/>
        <v xml:space="preserve"> </v>
      </c>
    </row>
    <row r="149" spans="1:15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115">
        <f>SUM(F150:F153)</f>
        <v>900</v>
      </c>
      <c r="G149" s="115">
        <f t="shared" ref="G149:N149" si="7">SUM(G150:G153)</f>
        <v>500</v>
      </c>
      <c r="H149" s="173">
        <f t="shared" si="7"/>
        <v>1400</v>
      </c>
      <c r="I149" s="173">
        <f t="shared" si="7"/>
        <v>1400</v>
      </c>
      <c r="J149" s="173">
        <f t="shared" si="7"/>
        <v>1</v>
      </c>
      <c r="K149" s="173">
        <f t="shared" si="7"/>
        <v>1311</v>
      </c>
      <c r="L149" s="173">
        <f t="shared" si="7"/>
        <v>170</v>
      </c>
      <c r="M149" s="173">
        <f t="shared" si="7"/>
        <v>1481</v>
      </c>
      <c r="N149" s="173">
        <f t="shared" si="7"/>
        <v>1481</v>
      </c>
      <c r="O149" s="153">
        <f t="shared" si="1"/>
        <v>1</v>
      </c>
    </row>
    <row r="150" spans="1:15" ht="25.5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58"/>
      <c r="G150" s="58"/>
      <c r="H150" s="173"/>
      <c r="I150" s="169"/>
      <c r="J150" s="175" t="str">
        <f t="shared" si="2"/>
        <v xml:space="preserve"> </v>
      </c>
      <c r="K150" s="169">
        <v>0</v>
      </c>
      <c r="L150" s="169"/>
      <c r="M150" s="173">
        <f t="shared" si="3"/>
        <v>0</v>
      </c>
      <c r="N150" s="169"/>
      <c r="O150" s="153" t="str">
        <f t="shared" si="1"/>
        <v xml:space="preserve"> </v>
      </c>
    </row>
    <row r="151" spans="1:15" ht="25.5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58">
        <v>900</v>
      </c>
      <c r="G151" s="58">
        <v>500</v>
      </c>
      <c r="H151" s="173">
        <f>SUM(F151:G151)</f>
        <v>1400</v>
      </c>
      <c r="I151" s="169">
        <v>1400</v>
      </c>
      <c r="J151" s="175">
        <f t="shared" si="2"/>
        <v>1</v>
      </c>
      <c r="K151" s="169">
        <v>1311</v>
      </c>
      <c r="L151" s="169">
        <v>170</v>
      </c>
      <c r="M151" s="173">
        <f t="shared" si="3"/>
        <v>1481</v>
      </c>
      <c r="N151" s="169">
        <v>1481</v>
      </c>
      <c r="O151" s="153">
        <f t="shared" si="1"/>
        <v>1</v>
      </c>
    </row>
    <row r="152" spans="1:15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58"/>
      <c r="G152" s="58"/>
      <c r="H152" s="173"/>
      <c r="I152" s="169"/>
      <c r="J152" s="175" t="str">
        <f t="shared" si="2"/>
        <v xml:space="preserve"> </v>
      </c>
      <c r="K152" s="169">
        <v>0</v>
      </c>
      <c r="L152" s="169"/>
      <c r="M152" s="173">
        <f t="shared" si="3"/>
        <v>0</v>
      </c>
      <c r="N152" s="169"/>
      <c r="O152" s="153" t="str">
        <f t="shared" si="1"/>
        <v xml:space="preserve"> </v>
      </c>
    </row>
    <row r="153" spans="1:15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58"/>
      <c r="G153" s="58"/>
      <c r="H153" s="173"/>
      <c r="I153" s="169"/>
      <c r="J153" s="175" t="str">
        <f t="shared" si="2"/>
        <v xml:space="preserve"> </v>
      </c>
      <c r="K153" s="169">
        <v>0</v>
      </c>
      <c r="L153" s="169"/>
      <c r="M153" s="173">
        <f t="shared" si="3"/>
        <v>0</v>
      </c>
      <c r="N153" s="169"/>
      <c r="O153" s="153" t="str">
        <f t="shared" si="1"/>
        <v xml:space="preserve"> </v>
      </c>
    </row>
    <row r="154" spans="1:15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115">
        <f>SUM(F155:F169)</f>
        <v>0</v>
      </c>
      <c r="G154" s="115">
        <f t="shared" ref="G154:N154" si="8">SUM(G155:G169)</f>
        <v>7</v>
      </c>
      <c r="H154" s="173">
        <f t="shared" si="8"/>
        <v>7</v>
      </c>
      <c r="I154" s="173">
        <f t="shared" si="8"/>
        <v>7</v>
      </c>
      <c r="J154" s="173">
        <f t="shared" si="8"/>
        <v>1</v>
      </c>
      <c r="K154" s="173">
        <f t="shared" si="8"/>
        <v>0</v>
      </c>
      <c r="L154" s="173">
        <f t="shared" si="8"/>
        <v>7</v>
      </c>
      <c r="M154" s="173">
        <f t="shared" si="8"/>
        <v>7</v>
      </c>
      <c r="N154" s="173">
        <f t="shared" si="8"/>
        <v>7</v>
      </c>
      <c r="O154" s="153">
        <f t="shared" si="1"/>
        <v>1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58"/>
      <c r="G155" s="58"/>
      <c r="H155" s="173"/>
      <c r="I155" s="169"/>
      <c r="J155" s="175" t="str">
        <f t="shared" si="2"/>
        <v xml:space="preserve"> </v>
      </c>
      <c r="K155" s="169">
        <v>0</v>
      </c>
      <c r="L155" s="169"/>
      <c r="M155" s="173">
        <f t="shared" si="3"/>
        <v>0</v>
      </c>
      <c r="N155" s="169"/>
      <c r="O155" s="153" t="str">
        <f t="shared" si="1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58"/>
      <c r="G156" s="58"/>
      <c r="H156" s="173"/>
      <c r="I156" s="169"/>
      <c r="J156" s="175" t="str">
        <f t="shared" si="2"/>
        <v xml:space="preserve"> </v>
      </c>
      <c r="K156" s="169">
        <v>0</v>
      </c>
      <c r="L156" s="169"/>
      <c r="M156" s="173">
        <f t="shared" si="3"/>
        <v>0</v>
      </c>
      <c r="N156" s="169"/>
      <c r="O156" s="153" t="str">
        <f t="shared" si="1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58"/>
      <c r="G157" s="58"/>
      <c r="H157" s="173"/>
      <c r="I157" s="169"/>
      <c r="J157" s="175" t="str">
        <f t="shared" si="2"/>
        <v xml:space="preserve"> </v>
      </c>
      <c r="K157" s="169">
        <v>0</v>
      </c>
      <c r="L157" s="169"/>
      <c r="M157" s="173">
        <f t="shared" si="3"/>
        <v>0</v>
      </c>
      <c r="N157" s="169"/>
      <c r="O157" s="153" t="str">
        <f t="shared" si="1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58"/>
      <c r="G158" s="58"/>
      <c r="H158" s="173"/>
      <c r="I158" s="169"/>
      <c r="J158" s="175" t="str">
        <f t="shared" si="2"/>
        <v xml:space="preserve"> </v>
      </c>
      <c r="K158" s="169">
        <v>0</v>
      </c>
      <c r="L158" s="169"/>
      <c r="M158" s="173">
        <f t="shared" si="3"/>
        <v>0</v>
      </c>
      <c r="N158" s="169"/>
      <c r="O158" s="153" t="str">
        <f t="shared" si="1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58"/>
      <c r="G159" s="58"/>
      <c r="H159" s="173"/>
      <c r="I159" s="169"/>
      <c r="J159" s="175" t="str">
        <f t="shared" si="2"/>
        <v xml:space="preserve"> </v>
      </c>
      <c r="K159" s="169">
        <v>0</v>
      </c>
      <c r="L159" s="169"/>
      <c r="M159" s="173">
        <f t="shared" si="3"/>
        <v>0</v>
      </c>
      <c r="N159" s="169"/>
      <c r="O159" s="153" t="str">
        <f t="shared" si="1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58"/>
      <c r="G160" s="58"/>
      <c r="H160" s="173"/>
      <c r="I160" s="169"/>
      <c r="J160" s="175" t="str">
        <f t="shared" si="2"/>
        <v xml:space="preserve"> </v>
      </c>
      <c r="K160" s="169">
        <v>0</v>
      </c>
      <c r="L160" s="169"/>
      <c r="M160" s="173">
        <f t="shared" si="3"/>
        <v>0</v>
      </c>
      <c r="N160" s="169"/>
      <c r="O160" s="153" t="str">
        <f t="shared" si="1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58"/>
      <c r="G161" s="58"/>
      <c r="H161" s="173"/>
      <c r="I161" s="169"/>
      <c r="J161" s="175" t="str">
        <f t="shared" si="2"/>
        <v xml:space="preserve"> </v>
      </c>
      <c r="K161" s="169">
        <v>0</v>
      </c>
      <c r="L161" s="169"/>
      <c r="M161" s="173">
        <f t="shared" si="3"/>
        <v>0</v>
      </c>
      <c r="N161" s="169"/>
      <c r="O161" s="153" t="str">
        <f t="shared" si="1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58"/>
      <c r="G162" s="58"/>
      <c r="H162" s="173"/>
      <c r="I162" s="169"/>
      <c r="J162" s="175" t="str">
        <f t="shared" si="2"/>
        <v xml:space="preserve"> </v>
      </c>
      <c r="K162" s="169">
        <v>0</v>
      </c>
      <c r="L162" s="169"/>
      <c r="M162" s="173">
        <f t="shared" si="3"/>
        <v>0</v>
      </c>
      <c r="N162" s="169"/>
      <c r="O162" s="153" t="str">
        <f t="shared" si="1"/>
        <v xml:space="preserve"> </v>
      </c>
    </row>
    <row r="163" spans="1:15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58"/>
      <c r="G163" s="115">
        <v>7</v>
      </c>
      <c r="H163" s="173">
        <v>7</v>
      </c>
      <c r="I163" s="169">
        <v>7</v>
      </c>
      <c r="J163" s="175">
        <f t="shared" si="2"/>
        <v>1</v>
      </c>
      <c r="K163" s="169">
        <v>0</v>
      </c>
      <c r="L163" s="169">
        <v>7</v>
      </c>
      <c r="M163" s="173">
        <f t="shared" si="3"/>
        <v>7</v>
      </c>
      <c r="N163" s="169">
        <v>7</v>
      </c>
      <c r="O163" s="153">
        <f t="shared" si="1"/>
        <v>1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58"/>
      <c r="G164" s="58"/>
      <c r="H164" s="173"/>
      <c r="I164" s="169"/>
      <c r="J164" s="175" t="str">
        <f t="shared" si="2"/>
        <v xml:space="preserve"> </v>
      </c>
      <c r="K164" s="169">
        <v>0</v>
      </c>
      <c r="L164" s="169"/>
      <c r="M164" s="173">
        <f t="shared" si="3"/>
        <v>0</v>
      </c>
      <c r="N164" s="169"/>
      <c r="O164" s="153" t="str">
        <f t="shared" si="1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58"/>
      <c r="G165" s="58"/>
      <c r="H165" s="173"/>
      <c r="I165" s="169"/>
      <c r="J165" s="175" t="str">
        <f t="shared" si="2"/>
        <v xml:space="preserve"> </v>
      </c>
      <c r="K165" s="169">
        <v>0</v>
      </c>
      <c r="L165" s="169"/>
      <c r="M165" s="173">
        <f t="shared" si="3"/>
        <v>0</v>
      </c>
      <c r="N165" s="169"/>
      <c r="O165" s="153" t="str">
        <f t="shared" si="1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58"/>
      <c r="G166" s="58"/>
      <c r="H166" s="173"/>
      <c r="I166" s="169"/>
      <c r="J166" s="175" t="str">
        <f t="shared" si="2"/>
        <v xml:space="preserve"> </v>
      </c>
      <c r="K166" s="169">
        <v>0</v>
      </c>
      <c r="L166" s="169"/>
      <c r="M166" s="173">
        <f t="shared" si="3"/>
        <v>0</v>
      </c>
      <c r="N166" s="169"/>
      <c r="O166" s="153" t="str">
        <f t="shared" si="1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58"/>
      <c r="G167" s="58"/>
      <c r="H167" s="173"/>
      <c r="I167" s="169"/>
      <c r="J167" s="175" t="str">
        <f t="shared" si="2"/>
        <v xml:space="preserve"> </v>
      </c>
      <c r="K167" s="169">
        <v>0</v>
      </c>
      <c r="L167" s="169"/>
      <c r="M167" s="173">
        <f t="shared" si="3"/>
        <v>0</v>
      </c>
      <c r="N167" s="169"/>
      <c r="O167" s="153" t="str">
        <f t="shared" si="1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58"/>
      <c r="G168" s="58"/>
      <c r="H168" s="173"/>
      <c r="I168" s="169"/>
      <c r="J168" s="175" t="str">
        <f t="shared" si="2"/>
        <v xml:space="preserve"> </v>
      </c>
      <c r="K168" s="169">
        <v>0</v>
      </c>
      <c r="L168" s="169"/>
      <c r="M168" s="173">
        <f t="shared" si="3"/>
        <v>0</v>
      </c>
      <c r="N168" s="169"/>
      <c r="O168" s="153" t="str">
        <f t="shared" si="1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58"/>
      <c r="G169" s="58"/>
      <c r="H169" s="173"/>
      <c r="I169" s="169"/>
      <c r="J169" s="175" t="str">
        <f t="shared" si="2"/>
        <v xml:space="preserve"> </v>
      </c>
      <c r="K169" s="169">
        <v>0</v>
      </c>
      <c r="L169" s="169"/>
      <c r="M169" s="173">
        <f t="shared" si="3"/>
        <v>0</v>
      </c>
      <c r="N169" s="169"/>
      <c r="O169" s="153" t="str">
        <f t="shared" si="1"/>
        <v xml:space="preserve"> </v>
      </c>
    </row>
    <row r="170" spans="1:15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116">
        <f>F124+F144+F149+F154</f>
        <v>2100</v>
      </c>
      <c r="G170" s="116">
        <f t="shared" ref="G170:N170" si="9">G124+G144+G149+G154</f>
        <v>1642</v>
      </c>
      <c r="H170" s="174">
        <f t="shared" si="9"/>
        <v>3742</v>
      </c>
      <c r="I170" s="174">
        <f t="shared" si="9"/>
        <v>3742</v>
      </c>
      <c r="J170" s="174" t="e">
        <f t="shared" si="9"/>
        <v>#VALUE!</v>
      </c>
      <c r="K170" s="174">
        <f t="shared" si="9"/>
        <v>2511</v>
      </c>
      <c r="L170" s="174">
        <f t="shared" si="9"/>
        <v>1063</v>
      </c>
      <c r="M170" s="174">
        <f t="shared" si="9"/>
        <v>3574</v>
      </c>
      <c r="N170" s="174">
        <f t="shared" si="9"/>
        <v>3574</v>
      </c>
      <c r="O170" s="153">
        <f t="shared" si="1"/>
        <v>1</v>
      </c>
    </row>
    <row r="171" spans="1:15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115">
        <f>SUM(F172:F183)</f>
        <v>200</v>
      </c>
      <c r="G171" s="115"/>
      <c r="H171" s="173">
        <f t="shared" ref="H171:N171" si="10">SUM(H172:H183)</f>
        <v>200</v>
      </c>
      <c r="I171" s="173">
        <f t="shared" si="10"/>
        <v>100</v>
      </c>
      <c r="J171" s="173">
        <f t="shared" si="10"/>
        <v>0.5</v>
      </c>
      <c r="K171" s="173">
        <f t="shared" si="10"/>
        <v>236</v>
      </c>
      <c r="L171" s="173">
        <f t="shared" si="10"/>
        <v>31</v>
      </c>
      <c r="M171" s="173">
        <f t="shared" si="10"/>
        <v>267</v>
      </c>
      <c r="N171" s="173">
        <f t="shared" si="10"/>
        <v>267</v>
      </c>
      <c r="O171" s="153">
        <f t="shared" si="1"/>
        <v>1</v>
      </c>
    </row>
    <row r="172" spans="1:15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58"/>
      <c r="G172" s="58"/>
      <c r="H172" s="173"/>
      <c r="I172" s="169"/>
      <c r="J172" s="175" t="str">
        <f t="shared" si="2"/>
        <v xml:space="preserve"> </v>
      </c>
      <c r="K172" s="169">
        <v>0</v>
      </c>
      <c r="L172" s="169"/>
      <c r="M172" s="173">
        <f t="shared" si="3"/>
        <v>0</v>
      </c>
      <c r="N172" s="169"/>
      <c r="O172" s="153" t="str">
        <f t="shared" si="1"/>
        <v xml:space="preserve"> </v>
      </c>
    </row>
    <row r="173" spans="1:15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58"/>
      <c r="G173" s="58"/>
      <c r="H173" s="173"/>
      <c r="I173" s="169"/>
      <c r="J173" s="175" t="str">
        <f t="shared" si="2"/>
        <v xml:space="preserve"> </v>
      </c>
      <c r="K173" s="169">
        <v>0</v>
      </c>
      <c r="L173" s="169"/>
      <c r="M173" s="173">
        <f t="shared" si="3"/>
        <v>0</v>
      </c>
      <c r="N173" s="169"/>
      <c r="O173" s="153" t="str">
        <f t="shared" si="1"/>
        <v xml:space="preserve"> </v>
      </c>
    </row>
    <row r="174" spans="1:15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58"/>
      <c r="G174" s="58"/>
      <c r="H174" s="173"/>
      <c r="I174" s="169"/>
      <c r="J174" s="175" t="str">
        <f t="shared" si="2"/>
        <v xml:space="preserve"> </v>
      </c>
      <c r="K174" s="169">
        <v>0</v>
      </c>
      <c r="L174" s="169"/>
      <c r="M174" s="173">
        <f t="shared" si="3"/>
        <v>0</v>
      </c>
      <c r="N174" s="169"/>
      <c r="O174" s="153" t="str">
        <f t="shared" si="1"/>
        <v xml:space="preserve"> </v>
      </c>
    </row>
    <row r="175" spans="1:15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58"/>
      <c r="G175" s="58"/>
      <c r="H175" s="173"/>
      <c r="I175" s="169"/>
      <c r="J175" s="175" t="str">
        <f t="shared" si="2"/>
        <v xml:space="preserve"> </v>
      </c>
      <c r="K175" s="169">
        <v>0</v>
      </c>
      <c r="L175" s="169"/>
      <c r="M175" s="173">
        <f t="shared" si="3"/>
        <v>0</v>
      </c>
      <c r="N175" s="169"/>
      <c r="O175" s="153" t="str">
        <f t="shared" si="1"/>
        <v xml:space="preserve"> </v>
      </c>
    </row>
    <row r="176" spans="1:15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58"/>
      <c r="G176" s="58"/>
      <c r="H176" s="173"/>
      <c r="I176" s="169"/>
      <c r="J176" s="175" t="str">
        <f t="shared" si="2"/>
        <v xml:space="preserve"> </v>
      </c>
      <c r="K176" s="169">
        <v>0</v>
      </c>
      <c r="L176" s="169"/>
      <c r="M176" s="173">
        <f t="shared" si="3"/>
        <v>0</v>
      </c>
      <c r="N176" s="169"/>
      <c r="O176" s="153" t="str">
        <f t="shared" si="1"/>
        <v xml:space="preserve"> </v>
      </c>
    </row>
    <row r="177" spans="1:15" ht="38.25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58"/>
      <c r="G177" s="58"/>
      <c r="H177" s="173"/>
      <c r="I177" s="169"/>
      <c r="J177" s="175" t="str">
        <f t="shared" ref="J177:J240" si="11">IF(H177=0," ",I177/H177)</f>
        <v xml:space="preserve"> </v>
      </c>
      <c r="K177" s="169">
        <v>0</v>
      </c>
      <c r="L177" s="169"/>
      <c r="M177" s="173">
        <f t="shared" si="3"/>
        <v>0</v>
      </c>
      <c r="N177" s="169"/>
      <c r="O177" s="153" t="str">
        <f t="shared" si="1"/>
        <v xml:space="preserve"> </v>
      </c>
    </row>
    <row r="178" spans="1:15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58"/>
      <c r="G178" s="58"/>
      <c r="H178" s="173"/>
      <c r="I178" s="169"/>
      <c r="J178" s="175" t="str">
        <f t="shared" si="11"/>
        <v xml:space="preserve"> </v>
      </c>
      <c r="K178" s="169">
        <v>0</v>
      </c>
      <c r="L178" s="169"/>
      <c r="M178" s="173">
        <f t="shared" si="3"/>
        <v>0</v>
      </c>
      <c r="N178" s="169"/>
      <c r="O178" s="153" t="str">
        <f t="shared" si="1"/>
        <v xml:space="preserve"> </v>
      </c>
    </row>
    <row r="179" spans="1:15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58"/>
      <c r="G179" s="58"/>
      <c r="H179" s="173"/>
      <c r="I179" s="169"/>
      <c r="J179" s="175" t="str">
        <f t="shared" si="11"/>
        <v xml:space="preserve"> </v>
      </c>
      <c r="K179" s="169">
        <v>0</v>
      </c>
      <c r="L179" s="169"/>
      <c r="M179" s="173">
        <f t="shared" si="3"/>
        <v>0</v>
      </c>
      <c r="N179" s="169"/>
      <c r="O179" s="153" t="str">
        <f t="shared" ref="O179:O242" si="12">IF(M179=0," ",N179/M179)</f>
        <v xml:space="preserve"> </v>
      </c>
    </row>
    <row r="180" spans="1:15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58"/>
      <c r="G180" s="58"/>
      <c r="H180" s="173"/>
      <c r="I180" s="169"/>
      <c r="J180" s="175" t="str">
        <f t="shared" si="11"/>
        <v xml:space="preserve"> </v>
      </c>
      <c r="K180" s="169">
        <v>0</v>
      </c>
      <c r="L180" s="169"/>
      <c r="M180" s="173">
        <f t="shared" ref="M180:M243" si="13">SUM(K180:L180)</f>
        <v>0</v>
      </c>
      <c r="N180" s="169"/>
      <c r="O180" s="153" t="str">
        <f t="shared" si="12"/>
        <v xml:space="preserve"> </v>
      </c>
    </row>
    <row r="181" spans="1:15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58"/>
      <c r="G181" s="58"/>
      <c r="H181" s="173"/>
      <c r="I181" s="169"/>
      <c r="J181" s="175" t="str">
        <f t="shared" si="11"/>
        <v xml:space="preserve"> </v>
      </c>
      <c r="K181" s="169">
        <v>0</v>
      </c>
      <c r="L181" s="169"/>
      <c r="M181" s="173">
        <f t="shared" si="13"/>
        <v>0</v>
      </c>
      <c r="N181" s="169"/>
      <c r="O181" s="153" t="str">
        <f t="shared" si="12"/>
        <v xml:space="preserve"> </v>
      </c>
    </row>
    <row r="182" spans="1:15" ht="38.25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58"/>
      <c r="G182" s="58"/>
      <c r="H182" s="173"/>
      <c r="I182" s="169"/>
      <c r="J182" s="175" t="str">
        <f t="shared" si="11"/>
        <v xml:space="preserve"> </v>
      </c>
      <c r="K182" s="169">
        <v>0</v>
      </c>
      <c r="L182" s="169"/>
      <c r="M182" s="173">
        <f t="shared" si="13"/>
        <v>0</v>
      </c>
      <c r="N182" s="169"/>
      <c r="O182" s="153" t="str">
        <f t="shared" si="12"/>
        <v xml:space="preserve"> </v>
      </c>
    </row>
    <row r="183" spans="1:15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58">
        <v>200</v>
      </c>
      <c r="G183" s="58"/>
      <c r="H183" s="173">
        <f>SUM(F183:G183)</f>
        <v>200</v>
      </c>
      <c r="I183" s="169">
        <v>100</v>
      </c>
      <c r="J183" s="175">
        <f t="shared" si="11"/>
        <v>0.5</v>
      </c>
      <c r="K183" s="169">
        <v>236</v>
      </c>
      <c r="L183" s="169">
        <v>31</v>
      </c>
      <c r="M183" s="173">
        <f t="shared" si="13"/>
        <v>267</v>
      </c>
      <c r="N183" s="169">
        <v>267</v>
      </c>
      <c r="O183" s="153">
        <f t="shared" si="12"/>
        <v>1</v>
      </c>
    </row>
    <row r="184" spans="1:15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116">
        <f>F100+F101+F108+F115+F170+F171</f>
        <v>3400</v>
      </c>
      <c r="G184" s="116">
        <f t="shared" ref="G184:N184" si="14">G100+G101+G108+G115+G170+G171</f>
        <v>2084</v>
      </c>
      <c r="H184" s="174">
        <f t="shared" si="14"/>
        <v>5484</v>
      </c>
      <c r="I184" s="174">
        <f t="shared" si="14"/>
        <v>5349</v>
      </c>
      <c r="J184" s="174" t="e">
        <f t="shared" si="14"/>
        <v>#VALUE!</v>
      </c>
      <c r="K184" s="174">
        <f t="shared" si="14"/>
        <v>4260</v>
      </c>
      <c r="L184" s="174">
        <f t="shared" si="14"/>
        <v>1361</v>
      </c>
      <c r="M184" s="174">
        <f t="shared" si="14"/>
        <v>5621</v>
      </c>
      <c r="N184" s="174">
        <f t="shared" si="14"/>
        <v>5621</v>
      </c>
      <c r="O184" s="153">
        <f t="shared" si="12"/>
        <v>1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115"/>
      <c r="G185" s="115"/>
      <c r="H185" s="173"/>
      <c r="I185" s="173"/>
      <c r="J185" s="175" t="str">
        <f t="shared" si="11"/>
        <v xml:space="preserve"> </v>
      </c>
      <c r="K185" s="169">
        <v>0</v>
      </c>
      <c r="L185" s="169"/>
      <c r="M185" s="173">
        <f t="shared" si="13"/>
        <v>0</v>
      </c>
      <c r="N185" s="169"/>
      <c r="O185" s="153" t="str">
        <f t="shared" si="12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115"/>
      <c r="G186" s="115"/>
      <c r="H186" s="173"/>
      <c r="I186" s="173"/>
      <c r="J186" s="175" t="str">
        <f t="shared" si="11"/>
        <v xml:space="preserve"> </v>
      </c>
      <c r="K186" s="169">
        <v>0</v>
      </c>
      <c r="L186" s="169"/>
      <c r="M186" s="173">
        <f t="shared" si="13"/>
        <v>0</v>
      </c>
      <c r="N186" s="169"/>
      <c r="O186" s="153" t="str">
        <f t="shared" si="12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58"/>
      <c r="G187" s="58"/>
      <c r="H187" s="173"/>
      <c r="I187" s="173"/>
      <c r="J187" s="175" t="str">
        <f t="shared" si="11"/>
        <v xml:space="preserve"> </v>
      </c>
      <c r="K187" s="169">
        <v>0</v>
      </c>
      <c r="L187" s="169"/>
      <c r="M187" s="173">
        <f t="shared" si="13"/>
        <v>0</v>
      </c>
      <c r="N187" s="169"/>
      <c r="O187" s="153" t="str">
        <f t="shared" si="12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58"/>
      <c r="G188" s="58"/>
      <c r="H188" s="173"/>
      <c r="I188" s="173"/>
      <c r="J188" s="175" t="str">
        <f t="shared" si="11"/>
        <v xml:space="preserve"> </v>
      </c>
      <c r="K188" s="169">
        <v>0</v>
      </c>
      <c r="L188" s="169"/>
      <c r="M188" s="173">
        <f t="shared" si="13"/>
        <v>0</v>
      </c>
      <c r="N188" s="169"/>
      <c r="O188" s="153" t="str">
        <f t="shared" si="12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115"/>
      <c r="G189" s="115"/>
      <c r="H189" s="173"/>
      <c r="I189" s="173"/>
      <c r="J189" s="175" t="str">
        <f t="shared" si="11"/>
        <v xml:space="preserve"> </v>
      </c>
      <c r="K189" s="169">
        <v>0</v>
      </c>
      <c r="L189" s="169"/>
      <c r="M189" s="173">
        <f t="shared" si="13"/>
        <v>0</v>
      </c>
      <c r="N189" s="169"/>
      <c r="O189" s="153" t="str">
        <f t="shared" si="12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115"/>
      <c r="G190" s="115"/>
      <c r="H190" s="173"/>
      <c r="I190" s="173"/>
      <c r="J190" s="175" t="str">
        <f t="shared" si="11"/>
        <v xml:space="preserve"> </v>
      </c>
      <c r="K190" s="169">
        <v>0</v>
      </c>
      <c r="L190" s="169"/>
      <c r="M190" s="173">
        <f t="shared" si="13"/>
        <v>0</v>
      </c>
      <c r="N190" s="169"/>
      <c r="O190" s="153" t="str">
        <f t="shared" si="12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115"/>
      <c r="G191" s="115"/>
      <c r="H191" s="173"/>
      <c r="I191" s="173"/>
      <c r="J191" s="175" t="str">
        <f t="shared" si="11"/>
        <v xml:space="preserve"> </v>
      </c>
      <c r="K191" s="169">
        <v>0</v>
      </c>
      <c r="L191" s="169"/>
      <c r="M191" s="173">
        <f t="shared" si="13"/>
        <v>0</v>
      </c>
      <c r="N191" s="169"/>
      <c r="O191" s="153" t="str">
        <f t="shared" si="12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58"/>
      <c r="G192" s="58"/>
      <c r="H192" s="173"/>
      <c r="I192" s="173"/>
      <c r="J192" s="175" t="str">
        <f t="shared" si="11"/>
        <v xml:space="preserve"> </v>
      </c>
      <c r="K192" s="169">
        <v>0</v>
      </c>
      <c r="L192" s="169"/>
      <c r="M192" s="173">
        <f t="shared" si="13"/>
        <v>0</v>
      </c>
      <c r="N192" s="169"/>
      <c r="O192" s="153" t="str">
        <f t="shared" si="12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58"/>
      <c r="G193" s="58"/>
      <c r="H193" s="173"/>
      <c r="I193" s="173"/>
      <c r="J193" s="175" t="str">
        <f t="shared" si="11"/>
        <v xml:space="preserve"> </v>
      </c>
      <c r="K193" s="169">
        <v>0</v>
      </c>
      <c r="L193" s="169"/>
      <c r="M193" s="173">
        <f t="shared" si="13"/>
        <v>0</v>
      </c>
      <c r="N193" s="169"/>
      <c r="O193" s="153" t="str">
        <f t="shared" si="12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58"/>
      <c r="G194" s="58"/>
      <c r="H194" s="173"/>
      <c r="I194" s="173"/>
      <c r="J194" s="175" t="str">
        <f t="shared" si="11"/>
        <v xml:space="preserve"> </v>
      </c>
      <c r="K194" s="169">
        <v>0</v>
      </c>
      <c r="L194" s="169"/>
      <c r="M194" s="173">
        <f t="shared" si="13"/>
        <v>0</v>
      </c>
      <c r="N194" s="169"/>
      <c r="O194" s="153" t="str">
        <f t="shared" si="12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58"/>
      <c r="G195" s="58"/>
      <c r="H195" s="173"/>
      <c r="I195" s="173"/>
      <c r="J195" s="175" t="str">
        <f t="shared" si="11"/>
        <v xml:space="preserve"> </v>
      </c>
      <c r="K195" s="169">
        <v>0</v>
      </c>
      <c r="L195" s="169"/>
      <c r="M195" s="173">
        <f t="shared" si="13"/>
        <v>0</v>
      </c>
      <c r="N195" s="169"/>
      <c r="O195" s="153" t="str">
        <f t="shared" si="12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58"/>
      <c r="G196" s="58"/>
      <c r="H196" s="173"/>
      <c r="I196" s="173"/>
      <c r="J196" s="175" t="str">
        <f t="shared" si="11"/>
        <v xml:space="preserve"> </v>
      </c>
      <c r="K196" s="169">
        <v>0</v>
      </c>
      <c r="L196" s="169"/>
      <c r="M196" s="173">
        <f t="shared" si="13"/>
        <v>0</v>
      </c>
      <c r="N196" s="169"/>
      <c r="O196" s="153" t="str">
        <f t="shared" si="12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58"/>
      <c r="G197" s="58"/>
      <c r="H197" s="173"/>
      <c r="I197" s="173"/>
      <c r="J197" s="175" t="str">
        <f t="shared" si="11"/>
        <v xml:space="preserve"> </v>
      </c>
      <c r="K197" s="169">
        <v>0</v>
      </c>
      <c r="L197" s="169"/>
      <c r="M197" s="173">
        <f t="shared" si="13"/>
        <v>0</v>
      </c>
      <c r="N197" s="169"/>
      <c r="O197" s="153" t="str">
        <f t="shared" si="12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115"/>
      <c r="G198" s="115"/>
      <c r="H198" s="173"/>
      <c r="I198" s="173"/>
      <c r="J198" s="175" t="str">
        <f t="shared" si="11"/>
        <v xml:space="preserve"> </v>
      </c>
      <c r="K198" s="169">
        <v>0</v>
      </c>
      <c r="L198" s="169"/>
      <c r="M198" s="173">
        <f t="shared" si="13"/>
        <v>0</v>
      </c>
      <c r="N198" s="169"/>
      <c r="O198" s="153" t="str">
        <f t="shared" si="12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115"/>
      <c r="G199" s="115"/>
      <c r="H199" s="173"/>
      <c r="I199" s="173"/>
      <c r="J199" s="175" t="str">
        <f t="shared" si="11"/>
        <v xml:space="preserve"> </v>
      </c>
      <c r="K199" s="169">
        <v>0</v>
      </c>
      <c r="L199" s="169"/>
      <c r="M199" s="173">
        <f t="shared" si="13"/>
        <v>0</v>
      </c>
      <c r="N199" s="169"/>
      <c r="O199" s="153" t="str">
        <f t="shared" si="12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115"/>
      <c r="G200" s="115"/>
      <c r="H200" s="173"/>
      <c r="I200" s="173"/>
      <c r="J200" s="175" t="str">
        <f t="shared" si="11"/>
        <v xml:space="preserve"> </v>
      </c>
      <c r="K200" s="169">
        <v>0</v>
      </c>
      <c r="L200" s="169"/>
      <c r="M200" s="173">
        <f t="shared" si="13"/>
        <v>0</v>
      </c>
      <c r="N200" s="169"/>
      <c r="O200" s="153" t="str">
        <f t="shared" si="12"/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115"/>
      <c r="G201" s="115"/>
      <c r="H201" s="173"/>
      <c r="I201" s="173"/>
      <c r="J201" s="175" t="str">
        <f t="shared" si="11"/>
        <v xml:space="preserve"> </v>
      </c>
      <c r="K201" s="169">
        <v>0</v>
      </c>
      <c r="L201" s="169"/>
      <c r="M201" s="173">
        <f t="shared" si="13"/>
        <v>0</v>
      </c>
      <c r="N201" s="169"/>
      <c r="O201" s="153" t="str">
        <f t="shared" si="12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115"/>
      <c r="G202" s="115"/>
      <c r="H202" s="173"/>
      <c r="I202" s="173"/>
      <c r="J202" s="175" t="str">
        <f t="shared" si="11"/>
        <v xml:space="preserve"> </v>
      </c>
      <c r="K202" s="169">
        <v>0</v>
      </c>
      <c r="L202" s="169"/>
      <c r="M202" s="173">
        <f t="shared" si="13"/>
        <v>0</v>
      </c>
      <c r="N202" s="169"/>
      <c r="O202" s="153" t="str">
        <f t="shared" si="12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115"/>
      <c r="G203" s="115"/>
      <c r="H203" s="173"/>
      <c r="I203" s="173"/>
      <c r="J203" s="175" t="str">
        <f t="shared" si="11"/>
        <v xml:space="preserve"> </v>
      </c>
      <c r="K203" s="169">
        <v>0</v>
      </c>
      <c r="L203" s="169"/>
      <c r="M203" s="173">
        <f t="shared" si="13"/>
        <v>0</v>
      </c>
      <c r="N203" s="169"/>
      <c r="O203" s="153" t="str">
        <f t="shared" si="12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115"/>
      <c r="G204" s="115"/>
      <c r="H204" s="173"/>
      <c r="I204" s="173"/>
      <c r="J204" s="175" t="str">
        <f t="shared" si="11"/>
        <v xml:space="preserve"> </v>
      </c>
      <c r="K204" s="169">
        <v>0</v>
      </c>
      <c r="L204" s="169"/>
      <c r="M204" s="173">
        <f t="shared" si="13"/>
        <v>0</v>
      </c>
      <c r="N204" s="169"/>
      <c r="O204" s="153" t="str">
        <f t="shared" si="12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115"/>
      <c r="G205" s="115"/>
      <c r="H205" s="173"/>
      <c r="I205" s="173"/>
      <c r="J205" s="175" t="str">
        <f t="shared" si="11"/>
        <v xml:space="preserve"> </v>
      </c>
      <c r="K205" s="169">
        <v>0</v>
      </c>
      <c r="L205" s="169"/>
      <c r="M205" s="173">
        <f t="shared" si="13"/>
        <v>0</v>
      </c>
      <c r="N205" s="169"/>
      <c r="O205" s="153" t="str">
        <f t="shared" si="12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115"/>
      <c r="G206" s="115"/>
      <c r="H206" s="173"/>
      <c r="I206" s="173"/>
      <c r="J206" s="175" t="str">
        <f t="shared" si="11"/>
        <v xml:space="preserve"> </v>
      </c>
      <c r="K206" s="169">
        <v>0</v>
      </c>
      <c r="L206" s="169"/>
      <c r="M206" s="173">
        <f t="shared" si="13"/>
        <v>0</v>
      </c>
      <c r="N206" s="169"/>
      <c r="O206" s="153" t="str">
        <f t="shared" si="12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115"/>
      <c r="G207" s="115"/>
      <c r="H207" s="173"/>
      <c r="I207" s="173"/>
      <c r="J207" s="175" t="str">
        <f t="shared" si="11"/>
        <v xml:space="preserve"> </v>
      </c>
      <c r="K207" s="169">
        <v>0</v>
      </c>
      <c r="L207" s="169"/>
      <c r="M207" s="173">
        <f t="shared" si="13"/>
        <v>0</v>
      </c>
      <c r="N207" s="169"/>
      <c r="O207" s="153" t="str">
        <f t="shared" si="12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115"/>
      <c r="G208" s="115"/>
      <c r="H208" s="173"/>
      <c r="I208" s="173"/>
      <c r="J208" s="175" t="str">
        <f t="shared" si="11"/>
        <v xml:space="preserve"> </v>
      </c>
      <c r="K208" s="169">
        <v>0</v>
      </c>
      <c r="L208" s="169"/>
      <c r="M208" s="173">
        <f t="shared" si="13"/>
        <v>0</v>
      </c>
      <c r="N208" s="169"/>
      <c r="O208" s="153" t="str">
        <f t="shared" si="12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115"/>
      <c r="G209" s="115"/>
      <c r="H209" s="173"/>
      <c r="I209" s="173"/>
      <c r="J209" s="175" t="str">
        <f t="shared" si="11"/>
        <v xml:space="preserve"> </v>
      </c>
      <c r="K209" s="169">
        <v>0</v>
      </c>
      <c r="L209" s="169"/>
      <c r="M209" s="173">
        <f t="shared" si="13"/>
        <v>0</v>
      </c>
      <c r="N209" s="169"/>
      <c r="O209" s="153" t="str">
        <f t="shared" si="12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115"/>
      <c r="G210" s="115"/>
      <c r="H210" s="173"/>
      <c r="I210" s="173"/>
      <c r="J210" s="175" t="str">
        <f t="shared" si="11"/>
        <v xml:space="preserve"> </v>
      </c>
      <c r="K210" s="169">
        <v>0</v>
      </c>
      <c r="L210" s="169"/>
      <c r="M210" s="173">
        <f t="shared" si="13"/>
        <v>0</v>
      </c>
      <c r="N210" s="169"/>
      <c r="O210" s="153" t="str">
        <f t="shared" si="12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115"/>
      <c r="G211" s="115"/>
      <c r="H211" s="173"/>
      <c r="I211" s="173"/>
      <c r="J211" s="175" t="str">
        <f t="shared" si="11"/>
        <v xml:space="preserve"> </v>
      </c>
      <c r="K211" s="169">
        <v>0</v>
      </c>
      <c r="L211" s="169"/>
      <c r="M211" s="173">
        <f t="shared" si="13"/>
        <v>0</v>
      </c>
      <c r="N211" s="169"/>
      <c r="O211" s="153" t="str">
        <f t="shared" si="12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115"/>
      <c r="G212" s="115"/>
      <c r="H212" s="173"/>
      <c r="I212" s="173"/>
      <c r="J212" s="175" t="str">
        <f t="shared" si="11"/>
        <v xml:space="preserve"> </v>
      </c>
      <c r="K212" s="169">
        <v>0</v>
      </c>
      <c r="L212" s="169"/>
      <c r="M212" s="173">
        <f t="shared" si="13"/>
        <v>0</v>
      </c>
      <c r="N212" s="169"/>
      <c r="O212" s="153" t="str">
        <f t="shared" si="12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115"/>
      <c r="G213" s="115"/>
      <c r="H213" s="173"/>
      <c r="I213" s="173"/>
      <c r="J213" s="175" t="str">
        <f t="shared" si="11"/>
        <v xml:space="preserve"> </v>
      </c>
      <c r="K213" s="169">
        <v>0</v>
      </c>
      <c r="L213" s="169"/>
      <c r="M213" s="173">
        <f t="shared" si="13"/>
        <v>0</v>
      </c>
      <c r="N213" s="169"/>
      <c r="O213" s="153" t="str">
        <f t="shared" si="12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116">
        <f>F185+F186+F189+F191+F198+F199+F200+F201+F205+F210</f>
        <v>0</v>
      </c>
      <c r="G214" s="116">
        <f t="shared" ref="G214:M214" si="15">G185+G186+G189+G191+G198+G199+G200+G201+G205+G210</f>
        <v>0</v>
      </c>
      <c r="H214" s="174">
        <f t="shared" si="15"/>
        <v>0</v>
      </c>
      <c r="I214" s="174">
        <f t="shared" si="15"/>
        <v>0</v>
      </c>
      <c r="J214" s="174" t="e">
        <f t="shared" si="15"/>
        <v>#VALUE!</v>
      </c>
      <c r="K214" s="174">
        <f t="shared" si="15"/>
        <v>0</v>
      </c>
      <c r="L214" s="174">
        <f t="shared" si="15"/>
        <v>0</v>
      </c>
      <c r="M214" s="174">
        <f t="shared" si="15"/>
        <v>0</v>
      </c>
      <c r="N214" s="169"/>
      <c r="O214" s="153" t="str">
        <f t="shared" si="12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115"/>
      <c r="G215" s="115"/>
      <c r="H215" s="173"/>
      <c r="I215" s="173"/>
      <c r="J215" s="175" t="str">
        <f t="shared" si="11"/>
        <v xml:space="preserve"> </v>
      </c>
      <c r="K215" s="169">
        <v>0</v>
      </c>
      <c r="L215" s="169"/>
      <c r="M215" s="173">
        <f t="shared" si="13"/>
        <v>0</v>
      </c>
      <c r="N215" s="169"/>
      <c r="O215" s="153" t="str">
        <f t="shared" si="12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115"/>
      <c r="G216" s="115"/>
      <c r="H216" s="173"/>
      <c r="I216" s="173"/>
      <c r="J216" s="175" t="str">
        <f t="shared" si="11"/>
        <v xml:space="preserve"> </v>
      </c>
      <c r="K216" s="169">
        <v>0</v>
      </c>
      <c r="L216" s="169"/>
      <c r="M216" s="173">
        <f t="shared" si="13"/>
        <v>0</v>
      </c>
      <c r="N216" s="169"/>
      <c r="O216" s="153" t="str">
        <f t="shared" si="12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115"/>
      <c r="G217" s="115"/>
      <c r="H217" s="173"/>
      <c r="I217" s="173"/>
      <c r="J217" s="175" t="str">
        <f t="shared" si="11"/>
        <v xml:space="preserve"> </v>
      </c>
      <c r="K217" s="169">
        <v>0</v>
      </c>
      <c r="L217" s="169"/>
      <c r="M217" s="173">
        <f t="shared" si="13"/>
        <v>0</v>
      </c>
      <c r="N217" s="169"/>
      <c r="O217" s="153" t="str">
        <f t="shared" si="12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115"/>
      <c r="G218" s="115"/>
      <c r="H218" s="173"/>
      <c r="I218" s="173"/>
      <c r="J218" s="175" t="str">
        <f t="shared" si="11"/>
        <v xml:space="preserve"> </v>
      </c>
      <c r="K218" s="169">
        <v>0</v>
      </c>
      <c r="L218" s="169"/>
      <c r="M218" s="173">
        <f t="shared" si="13"/>
        <v>0</v>
      </c>
      <c r="N218" s="169"/>
      <c r="O218" s="153" t="str">
        <f t="shared" si="12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115"/>
      <c r="G219" s="115"/>
      <c r="H219" s="173"/>
      <c r="I219" s="173"/>
      <c r="J219" s="175" t="str">
        <f t="shared" si="11"/>
        <v xml:space="preserve"> </v>
      </c>
      <c r="K219" s="169">
        <v>0</v>
      </c>
      <c r="L219" s="169"/>
      <c r="M219" s="173">
        <f t="shared" si="13"/>
        <v>0</v>
      </c>
      <c r="N219" s="169"/>
      <c r="O219" s="153" t="str">
        <f t="shared" si="12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115"/>
      <c r="G220" s="115"/>
      <c r="H220" s="173"/>
      <c r="I220" s="173"/>
      <c r="J220" s="175" t="str">
        <f t="shared" si="11"/>
        <v xml:space="preserve"> </v>
      </c>
      <c r="K220" s="169">
        <v>0</v>
      </c>
      <c r="L220" s="169"/>
      <c r="M220" s="173">
        <f t="shared" si="13"/>
        <v>0</v>
      </c>
      <c r="N220" s="169"/>
      <c r="O220" s="153" t="str">
        <f t="shared" si="12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115"/>
      <c r="G221" s="115"/>
      <c r="H221" s="173"/>
      <c r="I221" s="173"/>
      <c r="J221" s="175" t="str">
        <f t="shared" si="11"/>
        <v xml:space="preserve"> </v>
      </c>
      <c r="K221" s="169">
        <v>0</v>
      </c>
      <c r="L221" s="169"/>
      <c r="M221" s="173">
        <f t="shared" si="13"/>
        <v>0</v>
      </c>
      <c r="N221" s="169"/>
      <c r="O221" s="153" t="str">
        <f t="shared" si="12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115"/>
      <c r="G222" s="115"/>
      <c r="H222" s="173"/>
      <c r="I222" s="173"/>
      <c r="J222" s="175" t="str">
        <f t="shared" si="11"/>
        <v xml:space="preserve"> </v>
      </c>
      <c r="K222" s="169">
        <v>0</v>
      </c>
      <c r="L222" s="169"/>
      <c r="M222" s="173">
        <f t="shared" si="13"/>
        <v>0</v>
      </c>
      <c r="N222" s="169"/>
      <c r="O222" s="153" t="str">
        <f t="shared" si="12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116">
        <f>F215+F217+F219+F220+F222</f>
        <v>0</v>
      </c>
      <c r="G223" s="116">
        <f t="shared" ref="G223:L223" si="16">G215+G217+G219+G220+G222</f>
        <v>0</v>
      </c>
      <c r="H223" s="174">
        <f t="shared" si="16"/>
        <v>0</v>
      </c>
      <c r="I223" s="174">
        <f t="shared" si="16"/>
        <v>0</v>
      </c>
      <c r="J223" s="174" t="e">
        <f t="shared" si="16"/>
        <v>#VALUE!</v>
      </c>
      <c r="K223" s="174">
        <f t="shared" si="16"/>
        <v>0</v>
      </c>
      <c r="L223" s="174">
        <f t="shared" si="16"/>
        <v>0</v>
      </c>
      <c r="M223" s="173">
        <f t="shared" si="13"/>
        <v>0</v>
      </c>
      <c r="N223" s="169"/>
      <c r="O223" s="153" t="str">
        <f t="shared" si="12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115"/>
      <c r="G224" s="115"/>
      <c r="H224" s="173"/>
      <c r="I224" s="173"/>
      <c r="J224" s="175" t="str">
        <f t="shared" si="11"/>
        <v xml:space="preserve"> </v>
      </c>
      <c r="K224" s="169">
        <v>0</v>
      </c>
      <c r="L224" s="169"/>
      <c r="M224" s="173">
        <f t="shared" si="13"/>
        <v>0</v>
      </c>
      <c r="N224" s="169"/>
      <c r="O224" s="153" t="str">
        <f t="shared" si="12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115">
        <f>SUM(F226:F235)</f>
        <v>0</v>
      </c>
      <c r="G225" s="115">
        <f t="shared" ref="G225:M225" si="17">SUM(G226:G235)</f>
        <v>0</v>
      </c>
      <c r="H225" s="173">
        <f t="shared" si="17"/>
        <v>0</v>
      </c>
      <c r="I225" s="173">
        <f t="shared" si="17"/>
        <v>0</v>
      </c>
      <c r="J225" s="173">
        <f t="shared" si="17"/>
        <v>0</v>
      </c>
      <c r="K225" s="173">
        <f t="shared" si="17"/>
        <v>0</v>
      </c>
      <c r="L225" s="173">
        <f t="shared" si="17"/>
        <v>0</v>
      </c>
      <c r="M225" s="173">
        <f t="shared" si="17"/>
        <v>0</v>
      </c>
      <c r="N225" s="169"/>
      <c r="O225" s="153" t="str">
        <f t="shared" si="12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58"/>
      <c r="G226" s="58"/>
      <c r="H226" s="173"/>
      <c r="I226" s="173"/>
      <c r="J226" s="175" t="str">
        <f t="shared" si="11"/>
        <v xml:space="preserve"> </v>
      </c>
      <c r="K226" s="169">
        <v>0</v>
      </c>
      <c r="L226" s="169"/>
      <c r="M226" s="173">
        <f t="shared" si="13"/>
        <v>0</v>
      </c>
      <c r="N226" s="169"/>
      <c r="O226" s="153" t="str">
        <f t="shared" si="12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58"/>
      <c r="G227" s="58"/>
      <c r="H227" s="173"/>
      <c r="I227" s="173"/>
      <c r="J227" s="175" t="str">
        <f t="shared" si="11"/>
        <v xml:space="preserve"> </v>
      </c>
      <c r="K227" s="169">
        <v>0</v>
      </c>
      <c r="L227" s="169"/>
      <c r="M227" s="173">
        <f t="shared" si="13"/>
        <v>0</v>
      </c>
      <c r="N227" s="169"/>
      <c r="O227" s="153" t="str">
        <f t="shared" si="12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58"/>
      <c r="G228" s="58"/>
      <c r="H228" s="173"/>
      <c r="I228" s="173"/>
      <c r="J228" s="175" t="str">
        <f t="shared" si="11"/>
        <v xml:space="preserve"> </v>
      </c>
      <c r="K228" s="169">
        <v>0</v>
      </c>
      <c r="L228" s="169"/>
      <c r="M228" s="173">
        <f t="shared" si="13"/>
        <v>0</v>
      </c>
      <c r="N228" s="169"/>
      <c r="O228" s="153" t="str">
        <f t="shared" si="12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58"/>
      <c r="G229" s="58"/>
      <c r="H229" s="173"/>
      <c r="I229" s="173"/>
      <c r="J229" s="175" t="str">
        <f t="shared" si="11"/>
        <v xml:space="preserve"> </v>
      </c>
      <c r="K229" s="169">
        <v>0</v>
      </c>
      <c r="L229" s="169"/>
      <c r="M229" s="173">
        <f t="shared" si="13"/>
        <v>0</v>
      </c>
      <c r="N229" s="169"/>
      <c r="O229" s="153" t="str">
        <f t="shared" si="12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58"/>
      <c r="G230" s="58"/>
      <c r="H230" s="173"/>
      <c r="I230" s="173"/>
      <c r="J230" s="175" t="str">
        <f t="shared" si="11"/>
        <v xml:space="preserve"> </v>
      </c>
      <c r="K230" s="169">
        <v>0</v>
      </c>
      <c r="L230" s="169"/>
      <c r="M230" s="173">
        <f t="shared" si="13"/>
        <v>0</v>
      </c>
      <c r="N230" s="169"/>
      <c r="O230" s="153" t="str">
        <f t="shared" si="12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58"/>
      <c r="G231" s="58"/>
      <c r="H231" s="173"/>
      <c r="I231" s="173"/>
      <c r="J231" s="175" t="str">
        <f t="shared" si="11"/>
        <v xml:space="preserve"> </v>
      </c>
      <c r="K231" s="169">
        <v>0</v>
      </c>
      <c r="L231" s="169"/>
      <c r="M231" s="173">
        <f t="shared" si="13"/>
        <v>0</v>
      </c>
      <c r="N231" s="169"/>
      <c r="O231" s="153" t="str">
        <f t="shared" si="12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58"/>
      <c r="G232" s="58"/>
      <c r="H232" s="173"/>
      <c r="I232" s="173"/>
      <c r="J232" s="175" t="str">
        <f t="shared" si="11"/>
        <v xml:space="preserve"> </v>
      </c>
      <c r="K232" s="169">
        <v>0</v>
      </c>
      <c r="L232" s="169"/>
      <c r="M232" s="173">
        <f t="shared" si="13"/>
        <v>0</v>
      </c>
      <c r="N232" s="169"/>
      <c r="O232" s="153" t="str">
        <f t="shared" si="12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58"/>
      <c r="G233" s="58"/>
      <c r="H233" s="173"/>
      <c r="I233" s="173"/>
      <c r="J233" s="175" t="str">
        <f t="shared" si="11"/>
        <v xml:space="preserve"> </v>
      </c>
      <c r="K233" s="169">
        <v>0</v>
      </c>
      <c r="L233" s="169"/>
      <c r="M233" s="173">
        <f t="shared" si="13"/>
        <v>0</v>
      </c>
      <c r="N233" s="169"/>
      <c r="O233" s="153" t="str">
        <f t="shared" si="12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58"/>
      <c r="G234" s="58"/>
      <c r="H234" s="173"/>
      <c r="I234" s="173"/>
      <c r="J234" s="175" t="str">
        <f t="shared" si="11"/>
        <v xml:space="preserve"> </v>
      </c>
      <c r="K234" s="169">
        <v>0</v>
      </c>
      <c r="L234" s="169"/>
      <c r="M234" s="173">
        <f t="shared" si="13"/>
        <v>0</v>
      </c>
      <c r="N234" s="198"/>
      <c r="O234" s="153" t="str">
        <f t="shared" si="12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58"/>
      <c r="G235" s="58"/>
      <c r="H235" s="173"/>
      <c r="I235" s="173"/>
      <c r="J235" s="175" t="str">
        <f t="shared" si="11"/>
        <v xml:space="preserve"> </v>
      </c>
      <c r="K235" s="169">
        <v>0</v>
      </c>
      <c r="L235" s="169"/>
      <c r="M235" s="173">
        <f t="shared" si="13"/>
        <v>0</v>
      </c>
      <c r="N235" s="169"/>
      <c r="O235" s="153" t="str">
        <f t="shared" si="12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115">
        <f>SUM(F237:F246)</f>
        <v>0</v>
      </c>
      <c r="G236" s="115">
        <f t="shared" ref="G236:H236" si="18">SUM(G237:G246)</f>
        <v>0</v>
      </c>
      <c r="H236" s="173">
        <f t="shared" si="18"/>
        <v>0</v>
      </c>
      <c r="I236" s="173">
        <f t="shared" ref="I236" si="19">SUM(I237:I246)</f>
        <v>0</v>
      </c>
      <c r="J236" s="175" t="str">
        <f t="shared" si="11"/>
        <v xml:space="preserve"> </v>
      </c>
      <c r="K236" s="169">
        <v>0</v>
      </c>
      <c r="L236" s="169"/>
      <c r="M236" s="173">
        <f t="shared" si="13"/>
        <v>0</v>
      </c>
      <c r="N236" s="169"/>
      <c r="O236" s="153" t="str">
        <f t="shared" si="12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58"/>
      <c r="G237" s="58"/>
      <c r="H237" s="173"/>
      <c r="I237" s="173"/>
      <c r="J237" s="175" t="str">
        <f t="shared" si="11"/>
        <v xml:space="preserve"> </v>
      </c>
      <c r="K237" s="169">
        <v>0</v>
      </c>
      <c r="L237" s="169"/>
      <c r="M237" s="173">
        <f t="shared" si="13"/>
        <v>0</v>
      </c>
      <c r="N237" s="169"/>
      <c r="O237" s="153" t="str">
        <f t="shared" si="12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58"/>
      <c r="G238" s="58"/>
      <c r="H238" s="173"/>
      <c r="I238" s="173"/>
      <c r="J238" s="175" t="str">
        <f t="shared" si="11"/>
        <v xml:space="preserve"> </v>
      </c>
      <c r="K238" s="169">
        <v>0</v>
      </c>
      <c r="L238" s="169"/>
      <c r="M238" s="173">
        <f t="shared" si="13"/>
        <v>0</v>
      </c>
      <c r="N238" s="169"/>
      <c r="O238" s="153" t="str">
        <f t="shared" si="12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58"/>
      <c r="G239" s="58"/>
      <c r="H239" s="173"/>
      <c r="I239" s="173"/>
      <c r="J239" s="175" t="str">
        <f t="shared" si="11"/>
        <v xml:space="preserve"> </v>
      </c>
      <c r="K239" s="169">
        <v>0</v>
      </c>
      <c r="L239" s="169"/>
      <c r="M239" s="173">
        <f t="shared" si="13"/>
        <v>0</v>
      </c>
      <c r="N239" s="169"/>
      <c r="O239" s="153" t="str">
        <f t="shared" si="12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58"/>
      <c r="G240" s="58"/>
      <c r="H240" s="173"/>
      <c r="I240" s="173"/>
      <c r="J240" s="175" t="str">
        <f t="shared" si="11"/>
        <v xml:space="preserve"> </v>
      </c>
      <c r="K240" s="169">
        <v>0</v>
      </c>
      <c r="L240" s="169"/>
      <c r="M240" s="173">
        <f t="shared" si="13"/>
        <v>0</v>
      </c>
      <c r="N240" s="169"/>
      <c r="O240" s="153" t="str">
        <f t="shared" si="12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58"/>
      <c r="G241" s="58"/>
      <c r="H241" s="173"/>
      <c r="I241" s="173"/>
      <c r="J241" s="175" t="str">
        <f t="shared" ref="J241:J304" si="20">IF(H241=0," ",I241/H241)</f>
        <v xml:space="preserve"> </v>
      </c>
      <c r="K241" s="169">
        <v>0</v>
      </c>
      <c r="L241" s="169"/>
      <c r="M241" s="173">
        <f t="shared" si="13"/>
        <v>0</v>
      </c>
      <c r="N241" s="169"/>
      <c r="O241" s="153" t="str">
        <f t="shared" si="12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58"/>
      <c r="G242" s="58"/>
      <c r="H242" s="173"/>
      <c r="I242" s="173"/>
      <c r="J242" s="175" t="str">
        <f t="shared" si="20"/>
        <v xml:space="preserve"> </v>
      </c>
      <c r="K242" s="169">
        <v>0</v>
      </c>
      <c r="L242" s="169"/>
      <c r="M242" s="173">
        <f t="shared" si="13"/>
        <v>0</v>
      </c>
      <c r="N242" s="169"/>
      <c r="O242" s="153" t="str">
        <f t="shared" si="12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58"/>
      <c r="G243" s="58"/>
      <c r="H243" s="173"/>
      <c r="I243" s="173"/>
      <c r="J243" s="175" t="str">
        <f t="shared" si="20"/>
        <v xml:space="preserve"> </v>
      </c>
      <c r="K243" s="169">
        <v>0</v>
      </c>
      <c r="L243" s="169"/>
      <c r="M243" s="173">
        <f t="shared" si="13"/>
        <v>0</v>
      </c>
      <c r="N243" s="169"/>
      <c r="O243" s="153" t="str">
        <f t="shared" ref="O243:O272" si="21">IF(M243=0," ",N243/M243)</f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58"/>
      <c r="G244" s="58"/>
      <c r="H244" s="173"/>
      <c r="I244" s="173"/>
      <c r="J244" s="175" t="str">
        <f t="shared" si="20"/>
        <v xml:space="preserve"> </v>
      </c>
      <c r="K244" s="169">
        <v>0</v>
      </c>
      <c r="L244" s="169"/>
      <c r="M244" s="173">
        <f t="shared" ref="M244:M271" si="22">SUM(K244:L244)</f>
        <v>0</v>
      </c>
      <c r="N244" s="169"/>
      <c r="O244" s="153" t="str">
        <f t="shared" si="21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58"/>
      <c r="G245" s="58"/>
      <c r="H245" s="173"/>
      <c r="I245" s="173"/>
      <c r="J245" s="175" t="str">
        <f t="shared" si="20"/>
        <v xml:space="preserve"> </v>
      </c>
      <c r="K245" s="169">
        <v>0</v>
      </c>
      <c r="L245" s="169"/>
      <c r="M245" s="173">
        <f t="shared" si="22"/>
        <v>0</v>
      </c>
      <c r="N245" s="169"/>
      <c r="O245" s="153" t="str">
        <f t="shared" si="21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58"/>
      <c r="G246" s="58"/>
      <c r="H246" s="173"/>
      <c r="I246" s="173"/>
      <c r="J246" s="175" t="str">
        <f t="shared" si="20"/>
        <v xml:space="preserve"> </v>
      </c>
      <c r="K246" s="169">
        <v>0</v>
      </c>
      <c r="L246" s="169"/>
      <c r="M246" s="173">
        <f t="shared" si="22"/>
        <v>0</v>
      </c>
      <c r="N246" s="169"/>
      <c r="O246" s="153" t="str">
        <f t="shared" si="21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116">
        <f>F224+F225+F236</f>
        <v>0</v>
      </c>
      <c r="G247" s="116">
        <f t="shared" ref="G247:H247" si="23">G224+G225+G236</f>
        <v>0</v>
      </c>
      <c r="H247" s="174">
        <f t="shared" si="23"/>
        <v>0</v>
      </c>
      <c r="I247" s="174">
        <f t="shared" ref="I247" si="24">I224+I225+I236</f>
        <v>0</v>
      </c>
      <c r="J247" s="175" t="str">
        <f t="shared" si="20"/>
        <v xml:space="preserve"> </v>
      </c>
      <c r="K247" s="169">
        <v>0</v>
      </c>
      <c r="L247" s="169"/>
      <c r="M247" s="173">
        <f t="shared" si="22"/>
        <v>0</v>
      </c>
      <c r="N247" s="169"/>
      <c r="O247" s="153" t="str">
        <f t="shared" si="21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115"/>
      <c r="G248" s="115"/>
      <c r="H248" s="173"/>
      <c r="I248" s="173"/>
      <c r="J248" s="175" t="str">
        <f t="shared" si="20"/>
        <v xml:space="preserve"> </v>
      </c>
      <c r="K248" s="169">
        <v>0</v>
      </c>
      <c r="L248" s="169"/>
      <c r="M248" s="173">
        <f t="shared" si="22"/>
        <v>0</v>
      </c>
      <c r="N248" s="169"/>
      <c r="O248" s="153" t="str">
        <f t="shared" si="21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115">
        <f>SUM(F250:F259)</f>
        <v>0</v>
      </c>
      <c r="G249" s="115">
        <f t="shared" ref="G249:H249" si="25">SUM(G250:G259)</f>
        <v>0</v>
      </c>
      <c r="H249" s="173">
        <f t="shared" si="25"/>
        <v>0</v>
      </c>
      <c r="I249" s="173">
        <f t="shared" ref="I249" si="26">SUM(I250:I259)</f>
        <v>0</v>
      </c>
      <c r="J249" s="175" t="str">
        <f t="shared" si="20"/>
        <v xml:space="preserve"> </v>
      </c>
      <c r="K249" s="169">
        <v>0</v>
      </c>
      <c r="L249" s="169"/>
      <c r="M249" s="173">
        <f t="shared" si="22"/>
        <v>0</v>
      </c>
      <c r="N249" s="169"/>
      <c r="O249" s="153" t="str">
        <f t="shared" si="21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58"/>
      <c r="G250" s="58"/>
      <c r="H250" s="173"/>
      <c r="I250" s="173"/>
      <c r="J250" s="175" t="str">
        <f t="shared" si="20"/>
        <v xml:space="preserve"> </v>
      </c>
      <c r="K250" s="169">
        <v>0</v>
      </c>
      <c r="L250" s="169"/>
      <c r="M250" s="173">
        <f t="shared" si="22"/>
        <v>0</v>
      </c>
      <c r="N250" s="169"/>
      <c r="O250" s="153" t="str">
        <f t="shared" si="21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58"/>
      <c r="G251" s="58"/>
      <c r="H251" s="173"/>
      <c r="I251" s="173"/>
      <c r="J251" s="175" t="str">
        <f t="shared" si="20"/>
        <v xml:space="preserve"> </v>
      </c>
      <c r="K251" s="169">
        <v>0</v>
      </c>
      <c r="L251" s="169"/>
      <c r="M251" s="173">
        <f t="shared" si="22"/>
        <v>0</v>
      </c>
      <c r="N251" s="169"/>
      <c r="O251" s="153" t="str">
        <f t="shared" si="21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58"/>
      <c r="G252" s="58"/>
      <c r="H252" s="173"/>
      <c r="I252" s="173"/>
      <c r="J252" s="175" t="str">
        <f t="shared" si="20"/>
        <v xml:space="preserve"> </v>
      </c>
      <c r="K252" s="169">
        <v>0</v>
      </c>
      <c r="L252" s="169"/>
      <c r="M252" s="173">
        <f t="shared" si="22"/>
        <v>0</v>
      </c>
      <c r="N252" s="169"/>
      <c r="O252" s="153" t="str">
        <f t="shared" si="21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58"/>
      <c r="G253" s="58"/>
      <c r="H253" s="173"/>
      <c r="I253" s="173"/>
      <c r="J253" s="175" t="str">
        <f t="shared" si="20"/>
        <v xml:space="preserve"> </v>
      </c>
      <c r="K253" s="169">
        <v>0</v>
      </c>
      <c r="L253" s="169"/>
      <c r="M253" s="173">
        <f t="shared" si="22"/>
        <v>0</v>
      </c>
      <c r="N253" s="169"/>
      <c r="O253" s="153" t="str">
        <f t="shared" si="21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58"/>
      <c r="G254" s="58"/>
      <c r="H254" s="173"/>
      <c r="I254" s="173"/>
      <c r="J254" s="175" t="str">
        <f t="shared" si="20"/>
        <v xml:space="preserve"> </v>
      </c>
      <c r="K254" s="169">
        <v>0</v>
      </c>
      <c r="L254" s="169"/>
      <c r="M254" s="173">
        <f t="shared" si="22"/>
        <v>0</v>
      </c>
      <c r="N254" s="169"/>
      <c r="O254" s="153" t="str">
        <f t="shared" si="21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58"/>
      <c r="G255" s="58"/>
      <c r="H255" s="173"/>
      <c r="I255" s="173"/>
      <c r="J255" s="175" t="str">
        <f t="shared" si="20"/>
        <v xml:space="preserve"> </v>
      </c>
      <c r="K255" s="169">
        <v>0</v>
      </c>
      <c r="L255" s="169"/>
      <c r="M255" s="173">
        <f t="shared" si="22"/>
        <v>0</v>
      </c>
      <c r="N255" s="169"/>
      <c r="O255" s="153" t="str">
        <f t="shared" si="21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58"/>
      <c r="G256" s="58"/>
      <c r="H256" s="173"/>
      <c r="I256" s="173"/>
      <c r="J256" s="175" t="str">
        <f t="shared" si="20"/>
        <v xml:space="preserve"> </v>
      </c>
      <c r="K256" s="169">
        <v>0</v>
      </c>
      <c r="L256" s="169"/>
      <c r="M256" s="173">
        <f t="shared" si="22"/>
        <v>0</v>
      </c>
      <c r="N256" s="169"/>
      <c r="O256" s="153" t="str">
        <f t="shared" si="21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58"/>
      <c r="G257" s="58"/>
      <c r="H257" s="173"/>
      <c r="I257" s="173"/>
      <c r="J257" s="175" t="str">
        <f t="shared" si="20"/>
        <v xml:space="preserve"> </v>
      </c>
      <c r="K257" s="169">
        <v>0</v>
      </c>
      <c r="L257" s="169"/>
      <c r="M257" s="173">
        <f t="shared" si="22"/>
        <v>0</v>
      </c>
      <c r="N257" s="169"/>
      <c r="O257" s="153" t="str">
        <f t="shared" si="21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58"/>
      <c r="G258" s="58"/>
      <c r="H258" s="173"/>
      <c r="I258" s="173"/>
      <c r="J258" s="175" t="str">
        <f t="shared" si="20"/>
        <v xml:space="preserve"> </v>
      </c>
      <c r="K258" s="169">
        <v>0</v>
      </c>
      <c r="L258" s="169"/>
      <c r="M258" s="173">
        <f t="shared" si="22"/>
        <v>0</v>
      </c>
      <c r="N258" s="169"/>
      <c r="O258" s="153" t="str">
        <f t="shared" si="21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58"/>
      <c r="G259" s="58"/>
      <c r="H259" s="173"/>
      <c r="I259" s="173"/>
      <c r="J259" s="175" t="str">
        <f t="shared" si="20"/>
        <v xml:space="preserve"> </v>
      </c>
      <c r="K259" s="169">
        <v>0</v>
      </c>
      <c r="L259" s="169"/>
      <c r="M259" s="173">
        <f t="shared" si="22"/>
        <v>0</v>
      </c>
      <c r="N259" s="169"/>
      <c r="O259" s="153" t="str">
        <f t="shared" si="21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115">
        <f>SUM(F261:F270)</f>
        <v>0</v>
      </c>
      <c r="G260" s="115">
        <f t="shared" ref="G260:H260" si="27">SUM(G261:G270)</f>
        <v>0</v>
      </c>
      <c r="H260" s="173">
        <f t="shared" si="27"/>
        <v>0</v>
      </c>
      <c r="I260" s="173">
        <f t="shared" ref="I260" si="28">SUM(I261:I270)</f>
        <v>0</v>
      </c>
      <c r="J260" s="175" t="str">
        <f t="shared" si="20"/>
        <v xml:space="preserve"> </v>
      </c>
      <c r="K260" s="169">
        <v>0</v>
      </c>
      <c r="L260" s="169"/>
      <c r="M260" s="173">
        <f t="shared" si="22"/>
        <v>0</v>
      </c>
      <c r="N260" s="169"/>
      <c r="O260" s="153" t="str">
        <f t="shared" si="21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58"/>
      <c r="G261" s="58"/>
      <c r="H261" s="173"/>
      <c r="I261" s="173"/>
      <c r="J261" s="175" t="str">
        <f t="shared" si="20"/>
        <v xml:space="preserve"> </v>
      </c>
      <c r="K261" s="169">
        <v>0</v>
      </c>
      <c r="L261" s="169"/>
      <c r="M261" s="173">
        <f t="shared" si="22"/>
        <v>0</v>
      </c>
      <c r="N261" s="169"/>
      <c r="O261" s="153" t="str">
        <f t="shared" si="21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58"/>
      <c r="G262" s="58"/>
      <c r="H262" s="173"/>
      <c r="I262" s="173"/>
      <c r="J262" s="175" t="str">
        <f t="shared" si="20"/>
        <v xml:space="preserve"> </v>
      </c>
      <c r="K262" s="169">
        <v>0</v>
      </c>
      <c r="L262" s="169"/>
      <c r="M262" s="173">
        <f t="shared" si="22"/>
        <v>0</v>
      </c>
      <c r="N262" s="169"/>
      <c r="O262" s="153" t="str">
        <f t="shared" si="21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58"/>
      <c r="G263" s="58"/>
      <c r="H263" s="173"/>
      <c r="I263" s="173"/>
      <c r="J263" s="175" t="str">
        <f t="shared" si="20"/>
        <v xml:space="preserve"> </v>
      </c>
      <c r="K263" s="169">
        <v>0</v>
      </c>
      <c r="L263" s="169"/>
      <c r="M263" s="173">
        <f t="shared" si="22"/>
        <v>0</v>
      </c>
      <c r="N263" s="169"/>
      <c r="O263" s="153" t="str">
        <f t="shared" si="21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58"/>
      <c r="G264" s="58"/>
      <c r="H264" s="173"/>
      <c r="I264" s="173"/>
      <c r="J264" s="175" t="str">
        <f t="shared" si="20"/>
        <v xml:space="preserve"> </v>
      </c>
      <c r="K264" s="169">
        <v>0</v>
      </c>
      <c r="L264" s="169"/>
      <c r="M264" s="173">
        <f t="shared" si="22"/>
        <v>0</v>
      </c>
      <c r="N264" s="169"/>
      <c r="O264" s="153" t="str">
        <f t="shared" si="21"/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58"/>
      <c r="G265" s="58"/>
      <c r="H265" s="173"/>
      <c r="I265" s="173"/>
      <c r="J265" s="175" t="str">
        <f t="shared" si="20"/>
        <v xml:space="preserve"> </v>
      </c>
      <c r="K265" s="169">
        <v>0</v>
      </c>
      <c r="L265" s="169"/>
      <c r="M265" s="173">
        <f t="shared" si="22"/>
        <v>0</v>
      </c>
      <c r="N265" s="169"/>
      <c r="O265" s="153" t="str">
        <f t="shared" si="21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58"/>
      <c r="G266" s="58"/>
      <c r="H266" s="173"/>
      <c r="I266" s="173"/>
      <c r="J266" s="175" t="str">
        <f t="shared" si="20"/>
        <v xml:space="preserve"> </v>
      </c>
      <c r="K266" s="169">
        <v>0</v>
      </c>
      <c r="L266" s="169"/>
      <c r="M266" s="173">
        <f t="shared" si="22"/>
        <v>0</v>
      </c>
      <c r="N266" s="169"/>
      <c r="O266" s="153" t="str">
        <f t="shared" si="21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58"/>
      <c r="G267" s="58"/>
      <c r="H267" s="173"/>
      <c r="I267" s="173"/>
      <c r="J267" s="175" t="str">
        <f t="shared" si="20"/>
        <v xml:space="preserve"> </v>
      </c>
      <c r="K267" s="169">
        <v>0</v>
      </c>
      <c r="L267" s="169"/>
      <c r="M267" s="173">
        <f t="shared" si="22"/>
        <v>0</v>
      </c>
      <c r="N267" s="169"/>
      <c r="O267" s="153" t="str">
        <f t="shared" si="21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58"/>
      <c r="G268" s="58"/>
      <c r="H268" s="173"/>
      <c r="I268" s="173"/>
      <c r="J268" s="175" t="str">
        <f t="shared" si="20"/>
        <v xml:space="preserve"> </v>
      </c>
      <c r="K268" s="169">
        <v>0</v>
      </c>
      <c r="L268" s="169"/>
      <c r="M268" s="173">
        <f t="shared" si="22"/>
        <v>0</v>
      </c>
      <c r="N268" s="169"/>
      <c r="O268" s="153" t="str">
        <f t="shared" si="21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58"/>
      <c r="G269" s="58"/>
      <c r="H269" s="173"/>
      <c r="I269" s="173"/>
      <c r="J269" s="175" t="str">
        <f t="shared" si="20"/>
        <v xml:space="preserve"> </v>
      </c>
      <c r="K269" s="169">
        <v>0</v>
      </c>
      <c r="L269" s="169"/>
      <c r="M269" s="173">
        <f t="shared" si="22"/>
        <v>0</v>
      </c>
      <c r="N269" s="169"/>
      <c r="O269" s="153" t="str">
        <f t="shared" si="21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58"/>
      <c r="G270" s="58"/>
      <c r="H270" s="173"/>
      <c r="I270" s="173"/>
      <c r="J270" s="175" t="str">
        <f t="shared" si="20"/>
        <v xml:space="preserve"> </v>
      </c>
      <c r="K270" s="169">
        <v>0</v>
      </c>
      <c r="L270" s="169"/>
      <c r="M270" s="173">
        <f t="shared" si="22"/>
        <v>0</v>
      </c>
      <c r="N270" s="169"/>
      <c r="O270" s="153" t="str">
        <f t="shared" si="21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116">
        <f>F248+F249+F260</f>
        <v>0</v>
      </c>
      <c r="G271" s="116">
        <f t="shared" ref="G271:H271" si="29">G248+G249+G260</f>
        <v>0</v>
      </c>
      <c r="H271" s="174">
        <f t="shared" si="29"/>
        <v>0</v>
      </c>
      <c r="I271" s="174">
        <f t="shared" ref="I271" si="30">I248+I249+I260</f>
        <v>0</v>
      </c>
      <c r="J271" s="175" t="str">
        <f t="shared" si="20"/>
        <v xml:space="preserve"> </v>
      </c>
      <c r="K271" s="169">
        <v>0</v>
      </c>
      <c r="L271" s="169"/>
      <c r="M271" s="173">
        <f t="shared" si="22"/>
        <v>0</v>
      </c>
      <c r="N271" s="169"/>
      <c r="O271" s="153" t="str">
        <f t="shared" si="21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116">
        <f>F50+F86+F184+F214+F223+F247+F271</f>
        <v>3400</v>
      </c>
      <c r="G272" s="116">
        <f t="shared" ref="G272:N272" si="31">G50+G86+G184+G214+G223+G247+G271</f>
        <v>2084</v>
      </c>
      <c r="H272" s="174">
        <f t="shared" si="31"/>
        <v>5484</v>
      </c>
      <c r="I272" s="174">
        <f t="shared" si="31"/>
        <v>5349</v>
      </c>
      <c r="J272" s="174" t="e">
        <f t="shared" si="31"/>
        <v>#VALUE!</v>
      </c>
      <c r="K272" s="174">
        <v>4224</v>
      </c>
      <c r="L272" s="174">
        <f t="shared" si="31"/>
        <v>1361</v>
      </c>
      <c r="M272" s="174">
        <f t="shared" si="31"/>
        <v>5621</v>
      </c>
      <c r="N272" s="174">
        <f t="shared" si="31"/>
        <v>5621</v>
      </c>
      <c r="O272" s="153">
        <f t="shared" si="21"/>
        <v>1</v>
      </c>
    </row>
    <row r="273" spans="1:15" hidden="1" x14ac:dyDescent="0.2">
      <c r="J273" s="153" t="str">
        <f t="shared" si="20"/>
        <v xml:space="preserve"> </v>
      </c>
    </row>
    <row r="274" spans="1:15" ht="25.5" hidden="1" customHeight="1" x14ac:dyDescent="0.2">
      <c r="A274" s="210" t="s">
        <v>0</v>
      </c>
      <c r="B274" s="210"/>
      <c r="C274" s="211" t="s">
        <v>1</v>
      </c>
      <c r="D274" s="213" t="s">
        <v>2</v>
      </c>
      <c r="E274" s="21"/>
      <c r="F274" s="210" t="s">
        <v>512</v>
      </c>
      <c r="G274" s="44"/>
      <c r="J274" s="153" t="str">
        <f t="shared" si="20"/>
        <v xml:space="preserve"> </v>
      </c>
    </row>
    <row r="275" spans="1:15" hidden="1" x14ac:dyDescent="0.2">
      <c r="A275" s="210"/>
      <c r="B275" s="210"/>
      <c r="C275" s="212"/>
      <c r="D275" s="214"/>
      <c r="E275" s="22"/>
      <c r="F275" s="210"/>
      <c r="G275" s="44"/>
      <c r="J275" s="153" t="str">
        <f t="shared" si="20"/>
        <v xml:space="preserve"> </v>
      </c>
    </row>
    <row r="276" spans="1:15" hidden="1" x14ac:dyDescent="0.2">
      <c r="A276" s="209" t="s">
        <v>3</v>
      </c>
      <c r="B276" s="209"/>
      <c r="C276" s="89" t="s">
        <v>4</v>
      </c>
      <c r="D276" s="89" t="s">
        <v>5</v>
      </c>
      <c r="E276" s="54"/>
      <c r="F276" s="90" t="s">
        <v>513</v>
      </c>
      <c r="G276" s="45"/>
      <c r="J276" s="153" t="str">
        <f t="shared" si="20"/>
        <v xml:space="preserve"> 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46"/>
      <c r="J277" s="153" t="str">
        <f t="shared" si="20"/>
        <v xml:space="preserve"> </v>
      </c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46"/>
      <c r="J278" s="153" t="str">
        <f t="shared" si="20"/>
        <v xml:space="preserve"> </v>
      </c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46"/>
      <c r="J279" s="153" t="str">
        <f t="shared" si="20"/>
        <v xml:space="preserve"> </v>
      </c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46"/>
      <c r="J280" s="153" t="str">
        <f t="shared" si="20"/>
        <v xml:space="preserve"> </v>
      </c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46"/>
      <c r="J281" s="153" t="str">
        <f t="shared" si="20"/>
        <v xml:space="preserve"> </v>
      </c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46"/>
      <c r="J282" s="153" t="str">
        <f t="shared" si="20"/>
        <v xml:space="preserve"> </v>
      </c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46"/>
      <c r="J283" s="153" t="str">
        <f t="shared" si="20"/>
        <v xml:space="preserve"> </v>
      </c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46"/>
      <c r="J284" s="153" t="str">
        <f t="shared" si="20"/>
        <v xml:space="preserve"> </v>
      </c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46"/>
      <c r="J285" s="153" t="str">
        <f t="shared" si="20"/>
        <v xml:space="preserve"> </v>
      </c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46"/>
      <c r="J286" s="153" t="str">
        <f t="shared" si="20"/>
        <v xml:space="preserve"> </v>
      </c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46"/>
      <c r="J287" s="153" t="str">
        <f t="shared" si="20"/>
        <v xml:space="preserve"> </v>
      </c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46"/>
      <c r="J288" s="153" t="str">
        <f t="shared" si="20"/>
        <v xml:space="preserve"> </v>
      </c>
    </row>
    <row r="289" spans="1:10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46"/>
      <c r="J289" s="153" t="str">
        <f t="shared" si="20"/>
        <v xml:space="preserve"> </v>
      </c>
    </row>
    <row r="290" spans="1:10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47"/>
      <c r="J290" s="153" t="str">
        <f t="shared" si="20"/>
        <v xml:space="preserve"> </v>
      </c>
    </row>
    <row r="291" spans="1:10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</row>
    <row r="292" spans="1:10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46"/>
      <c r="J292" s="153" t="str">
        <f t="shared" si="20"/>
        <v xml:space="preserve"> </v>
      </c>
    </row>
    <row r="293" spans="1:10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46"/>
      <c r="J293" s="153" t="str">
        <f t="shared" si="20"/>
        <v xml:space="preserve"> </v>
      </c>
    </row>
    <row r="294" spans="1:10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46"/>
      <c r="J294" s="153" t="str">
        <f t="shared" si="20"/>
        <v xml:space="preserve"> </v>
      </c>
    </row>
    <row r="295" spans="1:10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</row>
    <row r="296" spans="1:10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</row>
    <row r="297" spans="1:10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</row>
    <row r="298" spans="1:10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/>
      <c r="G298" s="47"/>
      <c r="J298" s="153" t="str">
        <f t="shared" si="20"/>
        <v xml:space="preserve"> </v>
      </c>
    </row>
    <row r="299" spans="1:10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47"/>
      <c r="J299" s="153" t="str">
        <f t="shared" si="20"/>
        <v xml:space="preserve"> </v>
      </c>
    </row>
    <row r="300" spans="1:10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47"/>
      <c r="J300" s="153" t="str">
        <f t="shared" si="20"/>
        <v xml:space="preserve"> </v>
      </c>
    </row>
    <row r="301" spans="1:10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47"/>
      <c r="J301" s="153" t="str">
        <f t="shared" si="20"/>
        <v xml:space="preserve"> </v>
      </c>
    </row>
    <row r="302" spans="1:10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47"/>
      <c r="J302" s="153" t="str">
        <f t="shared" si="20"/>
        <v xml:space="preserve"> </v>
      </c>
    </row>
    <row r="303" spans="1:10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47"/>
      <c r="J303" s="153" t="str">
        <f t="shared" si="20"/>
        <v xml:space="preserve"> </v>
      </c>
    </row>
    <row r="304" spans="1:10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47"/>
      <c r="J304" s="153" t="str">
        <f t="shared" si="20"/>
        <v xml:space="preserve"> </v>
      </c>
    </row>
    <row r="305" spans="1:10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46"/>
      <c r="J305" s="153" t="str">
        <f t="shared" ref="J305:J368" si="32">IF(H305=0," ",I305/H305)</f>
        <v xml:space="preserve"> </v>
      </c>
    </row>
    <row r="306" spans="1:10" hidden="1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46"/>
      <c r="J306" s="153" t="str">
        <f t="shared" si="32"/>
        <v xml:space="preserve"> </v>
      </c>
    </row>
    <row r="307" spans="1:10" hidden="1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46"/>
      <c r="J307" s="153" t="str">
        <f t="shared" si="32"/>
        <v xml:space="preserve"> </v>
      </c>
    </row>
    <row r="308" spans="1:10" hidden="1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48"/>
      <c r="I308"/>
    </row>
    <row r="309" spans="1:10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46"/>
      <c r="J309" s="153" t="str">
        <f t="shared" si="32"/>
        <v xml:space="preserve"> </v>
      </c>
    </row>
    <row r="310" spans="1:10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46"/>
      <c r="J310" s="153" t="str">
        <f t="shared" si="32"/>
        <v xml:space="preserve"> </v>
      </c>
    </row>
    <row r="311" spans="1:10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48"/>
      <c r="I311"/>
    </row>
    <row r="312" spans="1:10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46"/>
      <c r="J312" s="153" t="str">
        <f t="shared" si="32"/>
        <v xml:space="preserve"> </v>
      </c>
    </row>
    <row r="313" spans="1:10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46"/>
      <c r="J313" s="153" t="str">
        <f t="shared" si="32"/>
        <v xml:space="preserve"> </v>
      </c>
    </row>
    <row r="314" spans="1:10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46"/>
      <c r="J314" s="153" t="str">
        <f t="shared" si="32"/>
        <v xml:space="preserve"> </v>
      </c>
    </row>
    <row r="315" spans="1:10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47"/>
      <c r="J315" s="153" t="str">
        <f t="shared" si="32"/>
        <v xml:space="preserve"> </v>
      </c>
    </row>
    <row r="316" spans="1:10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46"/>
      <c r="J316" s="153" t="str">
        <f t="shared" si="32"/>
        <v xml:space="preserve"> </v>
      </c>
    </row>
    <row r="317" spans="1:10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49"/>
      <c r="J317" s="153" t="str">
        <f t="shared" si="32"/>
        <v xml:space="preserve"> </v>
      </c>
    </row>
    <row r="318" spans="1:10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47"/>
      <c r="J318" s="153" t="str">
        <f t="shared" si="32"/>
        <v xml:space="preserve"> </v>
      </c>
    </row>
    <row r="319" spans="1:10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46"/>
      <c r="J319" s="153" t="str">
        <f t="shared" si="32"/>
        <v xml:space="preserve"> </v>
      </c>
    </row>
    <row r="320" spans="1:10" hidden="1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46"/>
      <c r="J320" s="153" t="str">
        <f t="shared" si="32"/>
        <v xml:space="preserve"> </v>
      </c>
    </row>
    <row r="321" spans="1:13" hidden="1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47"/>
      <c r="J321" s="153" t="str">
        <f t="shared" si="32"/>
        <v xml:space="preserve"> </v>
      </c>
    </row>
    <row r="322" spans="1:13" hidden="1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0</v>
      </c>
      <c r="G322" s="48"/>
      <c r="I322"/>
    </row>
    <row r="323" spans="1:13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46"/>
      <c r="J323" s="153" t="str">
        <f t="shared" si="32"/>
        <v xml:space="preserve"> </v>
      </c>
    </row>
    <row r="324" spans="1:13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46"/>
      <c r="J324" s="153" t="str">
        <f t="shared" si="32"/>
        <v xml:space="preserve"> </v>
      </c>
    </row>
    <row r="325" spans="1:13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48"/>
      <c r="I325"/>
    </row>
    <row r="326" spans="1:13" hidden="1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/>
      <c r="G326" s="46"/>
      <c r="J326" s="153" t="str">
        <f t="shared" si="32"/>
        <v xml:space="preserve"> </v>
      </c>
    </row>
    <row r="327" spans="1:13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46"/>
      <c r="J327" s="153" t="str">
        <f t="shared" si="32"/>
        <v xml:space="preserve"> </v>
      </c>
    </row>
    <row r="328" spans="1:13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46"/>
      <c r="J328" s="153" t="str">
        <f t="shared" si="32"/>
        <v xml:space="preserve"> </v>
      </c>
    </row>
    <row r="329" spans="1:13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47"/>
      <c r="J329" s="153" t="str">
        <f t="shared" si="32"/>
        <v xml:space="preserve"> </v>
      </c>
    </row>
    <row r="330" spans="1:13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47"/>
      <c r="J330" s="153" t="str">
        <f t="shared" si="32"/>
        <v xml:space="preserve"> </v>
      </c>
    </row>
    <row r="331" spans="1:13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46"/>
      <c r="J331" s="153" t="str">
        <f t="shared" si="32"/>
        <v xml:space="preserve"> </v>
      </c>
    </row>
    <row r="332" spans="1:13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47"/>
      <c r="J332" s="153" t="str">
        <f t="shared" si="32"/>
        <v xml:space="preserve"> </v>
      </c>
    </row>
    <row r="333" spans="1:13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47"/>
      <c r="J333" s="153" t="str">
        <f t="shared" si="32"/>
        <v xml:space="preserve"> </v>
      </c>
    </row>
    <row r="334" spans="1:13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47"/>
      <c r="J334" s="153" t="str">
        <f t="shared" si="32"/>
        <v xml:space="preserve"> </v>
      </c>
    </row>
    <row r="335" spans="1:13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46"/>
      <c r="J335" s="153" t="str">
        <f t="shared" si="32"/>
        <v xml:space="preserve"> </v>
      </c>
    </row>
    <row r="336" spans="1:13" ht="25.5" hidden="1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0</v>
      </c>
      <c r="G336" s="48"/>
      <c r="H336">
        <f>H326+H327+H328+H331+H335</f>
        <v>0</v>
      </c>
      <c r="I336">
        <f t="shared" ref="I336:M336" si="33">I326+I327+I328+I331+I335</f>
        <v>0</v>
      </c>
      <c r="J336" t="e">
        <f t="shared" si="33"/>
        <v>#VALUE!</v>
      </c>
      <c r="K336">
        <f t="shared" si="33"/>
        <v>0</v>
      </c>
      <c r="L336">
        <f t="shared" si="33"/>
        <v>0</v>
      </c>
      <c r="M336">
        <f t="shared" si="33"/>
        <v>0</v>
      </c>
    </row>
    <row r="337" spans="1:10" hidden="1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0</v>
      </c>
      <c r="G337" s="48"/>
      <c r="I337"/>
    </row>
    <row r="338" spans="1:10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50"/>
      <c r="J338" s="153" t="str">
        <f t="shared" si="32"/>
        <v xml:space="preserve"> </v>
      </c>
    </row>
    <row r="339" spans="1:10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50"/>
      <c r="J339" s="153" t="str">
        <f t="shared" si="32"/>
        <v xml:space="preserve"> </v>
      </c>
    </row>
    <row r="340" spans="1:10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50"/>
      <c r="J340" s="153" t="str">
        <f t="shared" si="32"/>
        <v xml:space="preserve"> </v>
      </c>
    </row>
    <row r="341" spans="1:10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50"/>
      <c r="J341" s="153" t="str">
        <f t="shared" si="32"/>
        <v xml:space="preserve"> </v>
      </c>
    </row>
    <row r="342" spans="1:10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50"/>
      <c r="J342" s="153" t="str">
        <f t="shared" si="32"/>
        <v xml:space="preserve"> </v>
      </c>
    </row>
    <row r="343" spans="1:10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50"/>
      <c r="J343" s="153" t="str">
        <f t="shared" si="32"/>
        <v xml:space="preserve"> </v>
      </c>
    </row>
    <row r="344" spans="1:10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50"/>
      <c r="J344" s="153" t="str">
        <f t="shared" si="32"/>
        <v xml:space="preserve"> </v>
      </c>
    </row>
    <row r="345" spans="1:10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50"/>
      <c r="J345" s="153" t="str">
        <f t="shared" si="32"/>
        <v xml:space="preserve"> </v>
      </c>
    </row>
    <row r="346" spans="1:10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50"/>
      <c r="J346" s="153" t="str">
        <f t="shared" si="32"/>
        <v xml:space="preserve"> </v>
      </c>
    </row>
    <row r="347" spans="1:10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50"/>
      <c r="J347" s="153" t="str">
        <f t="shared" si="32"/>
        <v xml:space="preserve"> </v>
      </c>
    </row>
    <row r="348" spans="1:10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50"/>
      <c r="J348" s="153" t="str">
        <f t="shared" si="32"/>
        <v xml:space="preserve"> </v>
      </c>
    </row>
    <row r="349" spans="1:10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50"/>
      <c r="J349" s="153" t="str">
        <f t="shared" si="32"/>
        <v xml:space="preserve"> </v>
      </c>
    </row>
    <row r="350" spans="1:10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50"/>
      <c r="J350" s="153" t="str">
        <f t="shared" si="32"/>
        <v xml:space="preserve"> </v>
      </c>
    </row>
    <row r="351" spans="1:10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50"/>
      <c r="J351" s="153" t="str">
        <f t="shared" si="32"/>
        <v xml:space="preserve"> </v>
      </c>
    </row>
    <row r="352" spans="1:10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50"/>
      <c r="J352" s="153" t="str">
        <f t="shared" si="32"/>
        <v xml:space="preserve"> </v>
      </c>
    </row>
    <row r="353" spans="1:10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50"/>
      <c r="J353" s="153" t="str">
        <f t="shared" si="32"/>
        <v xml:space="preserve"> </v>
      </c>
    </row>
    <row r="354" spans="1:10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50"/>
      <c r="J354" s="153" t="str">
        <f t="shared" si="32"/>
        <v xml:space="preserve"> </v>
      </c>
    </row>
    <row r="355" spans="1:10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50"/>
      <c r="J355" s="153" t="str">
        <f t="shared" si="32"/>
        <v xml:space="preserve"> </v>
      </c>
    </row>
    <row r="356" spans="1:10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51"/>
      <c r="J356" s="153" t="str">
        <f t="shared" si="32"/>
        <v xml:space="preserve"> </v>
      </c>
    </row>
    <row r="357" spans="1:10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50"/>
      <c r="J357" s="153" t="str">
        <f t="shared" si="32"/>
        <v xml:space="preserve"> </v>
      </c>
    </row>
    <row r="358" spans="1:10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50"/>
      <c r="J358" s="153" t="str">
        <f t="shared" si="32"/>
        <v xml:space="preserve"> </v>
      </c>
    </row>
    <row r="359" spans="1:10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50"/>
      <c r="J359" s="153" t="str">
        <f t="shared" si="32"/>
        <v xml:space="preserve"> </v>
      </c>
    </row>
    <row r="360" spans="1:10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50"/>
      <c r="J360" s="153" t="str">
        <f t="shared" si="32"/>
        <v xml:space="preserve"> </v>
      </c>
    </row>
    <row r="361" spans="1:10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47"/>
      <c r="J361" s="153" t="str">
        <f t="shared" si="32"/>
        <v xml:space="preserve"> </v>
      </c>
    </row>
    <row r="362" spans="1:10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50"/>
      <c r="J362" s="153" t="str">
        <f t="shared" si="32"/>
        <v xml:space="preserve"> </v>
      </c>
    </row>
    <row r="363" spans="1:10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50"/>
      <c r="J363" s="153" t="str">
        <f t="shared" si="32"/>
        <v xml:space="preserve"> </v>
      </c>
    </row>
    <row r="364" spans="1:10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50"/>
      <c r="J364" s="153" t="str">
        <f t="shared" si="32"/>
        <v xml:space="preserve"> </v>
      </c>
    </row>
    <row r="365" spans="1:10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50"/>
      <c r="J365" s="153" t="str">
        <f t="shared" si="32"/>
        <v xml:space="preserve"> </v>
      </c>
    </row>
    <row r="366" spans="1:10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50"/>
      <c r="J366" s="153" t="str">
        <f t="shared" si="32"/>
        <v xml:space="preserve"> </v>
      </c>
    </row>
    <row r="367" spans="1:10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50"/>
      <c r="J367" s="153" t="str">
        <f t="shared" si="32"/>
        <v xml:space="preserve"> </v>
      </c>
    </row>
    <row r="368" spans="1:10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50"/>
      <c r="J368" s="153" t="str">
        <f t="shared" si="32"/>
        <v xml:space="preserve"> </v>
      </c>
    </row>
    <row r="369" spans="1:10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50"/>
      <c r="J369" s="153" t="str">
        <f t="shared" ref="J369:J432" si="34">IF(H369=0," ",I369/H369)</f>
        <v xml:space="preserve"> </v>
      </c>
    </row>
    <row r="370" spans="1:10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52"/>
      <c r="J370" s="153" t="str">
        <f t="shared" si="34"/>
        <v xml:space="preserve"> </v>
      </c>
    </row>
    <row r="371" spans="1:10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50"/>
      <c r="J371" s="153" t="str">
        <f t="shared" si="34"/>
        <v xml:space="preserve"> </v>
      </c>
    </row>
    <row r="372" spans="1:10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50"/>
      <c r="J372" s="153" t="str">
        <f t="shared" si="34"/>
        <v xml:space="preserve"> </v>
      </c>
    </row>
    <row r="373" spans="1:10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50"/>
      <c r="J373" s="153" t="str">
        <f t="shared" si="34"/>
        <v xml:space="preserve"> </v>
      </c>
    </row>
    <row r="374" spans="1:10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50"/>
      <c r="J374" s="153" t="str">
        <f t="shared" si="34"/>
        <v xml:space="preserve"> </v>
      </c>
    </row>
    <row r="375" spans="1:10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50"/>
      <c r="J375" s="153" t="str">
        <f t="shared" si="34"/>
        <v xml:space="preserve"> </v>
      </c>
    </row>
    <row r="376" spans="1:10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50"/>
      <c r="J376" s="153" t="str">
        <f t="shared" si="34"/>
        <v xml:space="preserve"> </v>
      </c>
    </row>
    <row r="377" spans="1:10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50"/>
      <c r="J377" s="153" t="str">
        <f t="shared" si="34"/>
        <v xml:space="preserve"> </v>
      </c>
    </row>
    <row r="378" spans="1:10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50"/>
      <c r="J378" s="153" t="str">
        <f t="shared" si="34"/>
        <v xml:space="preserve"> </v>
      </c>
    </row>
    <row r="379" spans="1:10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50"/>
      <c r="J379" s="153" t="str">
        <f t="shared" si="34"/>
        <v xml:space="preserve"> </v>
      </c>
    </row>
    <row r="380" spans="1:10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50"/>
      <c r="J380" s="153" t="str">
        <f t="shared" si="34"/>
        <v xml:space="preserve"> </v>
      </c>
    </row>
    <row r="381" spans="1:10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50"/>
      <c r="J381" s="153" t="str">
        <f t="shared" si="34"/>
        <v xml:space="preserve"> </v>
      </c>
    </row>
    <row r="382" spans="1:10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50"/>
      <c r="J382" s="153" t="str">
        <f t="shared" si="34"/>
        <v xml:space="preserve"> </v>
      </c>
    </row>
    <row r="383" spans="1:10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50"/>
      <c r="J383" s="153" t="str">
        <f t="shared" si="34"/>
        <v xml:space="preserve"> </v>
      </c>
    </row>
    <row r="384" spans="1:10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50"/>
      <c r="J384" s="153" t="str">
        <f t="shared" si="34"/>
        <v xml:space="preserve"> </v>
      </c>
    </row>
    <row r="385" spans="1:10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50"/>
      <c r="J385" s="153" t="str">
        <f t="shared" si="34"/>
        <v xml:space="preserve"> </v>
      </c>
    </row>
    <row r="386" spans="1:10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52"/>
      <c r="J386" s="153" t="str">
        <f t="shared" si="34"/>
        <v xml:space="preserve"> </v>
      </c>
    </row>
    <row r="387" spans="1:10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50"/>
      <c r="J387" s="153" t="str">
        <f t="shared" si="34"/>
        <v xml:space="preserve"> </v>
      </c>
    </row>
    <row r="388" spans="1:10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50"/>
      <c r="J388" s="153" t="str">
        <f t="shared" si="34"/>
        <v xml:space="preserve"> </v>
      </c>
    </row>
    <row r="389" spans="1:10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50"/>
      <c r="J389" s="153" t="str">
        <f t="shared" si="34"/>
        <v xml:space="preserve"> </v>
      </c>
    </row>
    <row r="390" spans="1:10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50"/>
      <c r="J390" s="153" t="str">
        <f t="shared" si="34"/>
        <v xml:space="preserve"> </v>
      </c>
    </row>
    <row r="391" spans="1:10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50"/>
      <c r="J391" s="153" t="str">
        <f t="shared" si="34"/>
        <v xml:space="preserve"> </v>
      </c>
    </row>
    <row r="392" spans="1:10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50"/>
      <c r="J392" s="153" t="str">
        <f t="shared" si="34"/>
        <v xml:space="preserve"> </v>
      </c>
    </row>
    <row r="393" spans="1:10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50"/>
      <c r="J393" s="153" t="str">
        <f t="shared" si="34"/>
        <v xml:space="preserve"> </v>
      </c>
    </row>
    <row r="394" spans="1:10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50"/>
      <c r="J394" s="153" t="str">
        <f t="shared" si="34"/>
        <v xml:space="preserve"> </v>
      </c>
    </row>
    <row r="395" spans="1:10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50"/>
      <c r="J395" s="153" t="str">
        <f t="shared" si="34"/>
        <v xml:space="preserve"> </v>
      </c>
    </row>
    <row r="396" spans="1:10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50"/>
      <c r="J396" s="153" t="str">
        <f t="shared" si="34"/>
        <v xml:space="preserve"> </v>
      </c>
    </row>
    <row r="397" spans="1:10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50"/>
      <c r="J397" s="153" t="str">
        <f t="shared" si="34"/>
        <v xml:space="preserve"> </v>
      </c>
    </row>
    <row r="398" spans="1:10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50"/>
      <c r="J398" s="153" t="str">
        <f t="shared" si="34"/>
        <v xml:space="preserve"> </v>
      </c>
    </row>
    <row r="399" spans="1:10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50"/>
      <c r="J399" s="153" t="str">
        <f t="shared" si="34"/>
        <v xml:space="preserve"> </v>
      </c>
    </row>
    <row r="400" spans="1:10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50"/>
      <c r="J400" s="153" t="str">
        <f t="shared" si="34"/>
        <v xml:space="preserve"> </v>
      </c>
    </row>
    <row r="401" spans="1:10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50"/>
      <c r="J401" s="153" t="str">
        <f t="shared" si="34"/>
        <v xml:space="preserve"> </v>
      </c>
    </row>
    <row r="402" spans="1:10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50"/>
      <c r="J402" s="153" t="str">
        <f t="shared" si="34"/>
        <v xml:space="preserve"> </v>
      </c>
    </row>
    <row r="403" spans="1:10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50"/>
      <c r="J403" s="153" t="str">
        <f t="shared" si="34"/>
        <v xml:space="preserve"> </v>
      </c>
    </row>
    <row r="404" spans="1:10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50"/>
      <c r="J404" s="153" t="str">
        <f t="shared" si="34"/>
        <v xml:space="preserve"> </v>
      </c>
    </row>
    <row r="405" spans="1:10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50"/>
      <c r="J405" s="153" t="str">
        <f t="shared" si="34"/>
        <v xml:space="preserve"> </v>
      </c>
    </row>
    <row r="406" spans="1:10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50"/>
      <c r="J406" s="153" t="str">
        <f t="shared" si="34"/>
        <v xml:space="preserve"> </v>
      </c>
    </row>
    <row r="407" spans="1:10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50"/>
      <c r="J407" s="153" t="str">
        <f t="shared" si="34"/>
        <v xml:space="preserve"> </v>
      </c>
    </row>
    <row r="408" spans="1:10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50"/>
      <c r="J408" s="153" t="str">
        <f t="shared" si="34"/>
        <v xml:space="preserve"> </v>
      </c>
    </row>
    <row r="409" spans="1:10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50"/>
      <c r="J409" s="153" t="str">
        <f t="shared" si="34"/>
        <v xml:space="preserve"> </v>
      </c>
    </row>
    <row r="410" spans="1:10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50"/>
      <c r="J410" s="153" t="str">
        <f t="shared" si="34"/>
        <v xml:space="preserve"> </v>
      </c>
    </row>
    <row r="411" spans="1:10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50"/>
      <c r="J411" s="153" t="str">
        <f t="shared" si="34"/>
        <v xml:space="preserve"> </v>
      </c>
    </row>
    <row r="412" spans="1:10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50"/>
      <c r="J412" s="153" t="str">
        <f t="shared" si="34"/>
        <v xml:space="preserve"> </v>
      </c>
    </row>
    <row r="413" spans="1:10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50"/>
      <c r="J413" s="153" t="str">
        <f t="shared" si="34"/>
        <v xml:space="preserve"> </v>
      </c>
    </row>
    <row r="414" spans="1:10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50"/>
      <c r="J414" s="153" t="str">
        <f t="shared" si="34"/>
        <v xml:space="preserve"> </v>
      </c>
    </row>
    <row r="415" spans="1:10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50"/>
      <c r="J415" s="153" t="str">
        <f t="shared" si="34"/>
        <v xml:space="preserve"> </v>
      </c>
    </row>
    <row r="416" spans="1:10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53"/>
      <c r="J416" s="153" t="str">
        <f t="shared" si="34"/>
        <v xml:space="preserve"> </v>
      </c>
    </row>
    <row r="417" spans="1:10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50"/>
      <c r="J417" s="153" t="str">
        <f t="shared" si="34"/>
        <v xml:space="preserve"> </v>
      </c>
    </row>
    <row r="418" spans="1:10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50"/>
      <c r="J418" s="153" t="str">
        <f t="shared" si="34"/>
        <v xml:space="preserve"> </v>
      </c>
    </row>
    <row r="419" spans="1:10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50"/>
      <c r="J419" s="153" t="str">
        <f t="shared" si="34"/>
        <v xml:space="preserve"> </v>
      </c>
    </row>
    <row r="420" spans="1:10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50"/>
      <c r="J420" s="153" t="str">
        <f t="shared" si="34"/>
        <v xml:space="preserve"> </v>
      </c>
    </row>
    <row r="421" spans="1:10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50"/>
      <c r="J421" s="153" t="str">
        <f t="shared" si="34"/>
        <v xml:space="preserve"> </v>
      </c>
    </row>
    <row r="422" spans="1:10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50"/>
      <c r="J422" s="153" t="str">
        <f t="shared" si="34"/>
        <v xml:space="preserve"> </v>
      </c>
    </row>
    <row r="423" spans="1:10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50"/>
      <c r="J423" s="153" t="str">
        <f t="shared" si="34"/>
        <v xml:space="preserve"> </v>
      </c>
    </row>
    <row r="424" spans="1:10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50"/>
      <c r="J424" s="153" t="str">
        <f t="shared" si="34"/>
        <v xml:space="preserve"> </v>
      </c>
    </row>
    <row r="425" spans="1:10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50"/>
      <c r="J425" s="153" t="str">
        <f t="shared" si="34"/>
        <v xml:space="preserve"> </v>
      </c>
    </row>
    <row r="426" spans="1:10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50"/>
      <c r="J426" s="153" t="str">
        <f t="shared" si="34"/>
        <v xml:space="preserve"> </v>
      </c>
    </row>
    <row r="427" spans="1:10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50"/>
      <c r="J427" s="153" t="str">
        <f t="shared" si="34"/>
        <v xml:space="preserve"> </v>
      </c>
    </row>
    <row r="428" spans="1:10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50"/>
      <c r="J428" s="153" t="str">
        <f t="shared" si="34"/>
        <v xml:space="preserve"> </v>
      </c>
    </row>
    <row r="429" spans="1:10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50"/>
      <c r="J429" s="153" t="str">
        <f t="shared" si="34"/>
        <v xml:space="preserve"> </v>
      </c>
    </row>
    <row r="430" spans="1:10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50"/>
      <c r="J430" s="153" t="str">
        <f t="shared" si="34"/>
        <v xml:space="preserve"> </v>
      </c>
    </row>
    <row r="431" spans="1:10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50"/>
      <c r="J431" s="153" t="str">
        <f t="shared" si="34"/>
        <v xml:space="preserve"> </v>
      </c>
    </row>
    <row r="432" spans="1:10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50"/>
      <c r="J432" s="153" t="str">
        <f t="shared" si="34"/>
        <v xml:space="preserve"> </v>
      </c>
    </row>
    <row r="433" spans="1:10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50"/>
      <c r="J433" s="153" t="str">
        <f t="shared" ref="J433:J496" si="35">IF(H433=0," ",I433/H433)</f>
        <v xml:space="preserve"> </v>
      </c>
    </row>
    <row r="434" spans="1:10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50"/>
      <c r="J434" s="153" t="str">
        <f t="shared" si="35"/>
        <v xml:space="preserve"> </v>
      </c>
    </row>
    <row r="435" spans="1:10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50"/>
      <c r="J435" s="153" t="str">
        <f t="shared" si="35"/>
        <v xml:space="preserve"> </v>
      </c>
    </row>
    <row r="436" spans="1:10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50"/>
      <c r="J436" s="153" t="str">
        <f t="shared" si="35"/>
        <v xml:space="preserve"> </v>
      </c>
    </row>
    <row r="437" spans="1:10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50"/>
      <c r="J437" s="153" t="str">
        <f t="shared" si="35"/>
        <v xml:space="preserve"> </v>
      </c>
    </row>
    <row r="438" spans="1:10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50"/>
      <c r="J438" s="153" t="str">
        <f t="shared" si="35"/>
        <v xml:space="preserve"> </v>
      </c>
    </row>
    <row r="439" spans="1:10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50"/>
      <c r="J439" s="153" t="str">
        <f t="shared" si="35"/>
        <v xml:space="preserve"> </v>
      </c>
    </row>
    <row r="440" spans="1:10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50"/>
      <c r="J440" s="153" t="str">
        <f t="shared" si="35"/>
        <v xml:space="preserve"> </v>
      </c>
    </row>
    <row r="441" spans="1:10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50"/>
      <c r="J441" s="153" t="str">
        <f t="shared" si="35"/>
        <v xml:space="preserve"> </v>
      </c>
    </row>
    <row r="442" spans="1:10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50"/>
      <c r="J442" s="153" t="str">
        <f t="shared" si="35"/>
        <v xml:space="preserve"> </v>
      </c>
    </row>
    <row r="443" spans="1:10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50"/>
      <c r="J443" s="153" t="str">
        <f t="shared" si="35"/>
        <v xml:space="preserve"> </v>
      </c>
    </row>
    <row r="444" spans="1:10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50"/>
      <c r="J444" s="153" t="str">
        <f t="shared" si="35"/>
        <v xml:space="preserve"> </v>
      </c>
    </row>
    <row r="445" spans="1:10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50"/>
      <c r="J445" s="153" t="str">
        <f t="shared" si="35"/>
        <v xml:space="preserve"> </v>
      </c>
    </row>
    <row r="446" spans="1:10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50"/>
      <c r="J446" s="153" t="str">
        <f t="shared" si="35"/>
        <v xml:space="preserve"> </v>
      </c>
    </row>
    <row r="447" spans="1:10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50"/>
      <c r="J447" s="153" t="str">
        <f t="shared" si="35"/>
        <v xml:space="preserve"> </v>
      </c>
    </row>
    <row r="448" spans="1:10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50"/>
      <c r="J448" s="153" t="str">
        <f t="shared" si="35"/>
        <v xml:space="preserve"> </v>
      </c>
    </row>
    <row r="449" spans="1:10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50"/>
      <c r="J449" s="153" t="str">
        <f t="shared" si="35"/>
        <v xml:space="preserve"> </v>
      </c>
    </row>
    <row r="450" spans="1:10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50"/>
      <c r="J450" s="153" t="str">
        <f t="shared" si="35"/>
        <v xml:space="preserve"> </v>
      </c>
    </row>
    <row r="451" spans="1:10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50"/>
      <c r="J451" s="153" t="str">
        <f t="shared" si="35"/>
        <v xml:space="preserve"> </v>
      </c>
    </row>
    <row r="452" spans="1:10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50"/>
      <c r="J452" s="153" t="str">
        <f t="shared" si="35"/>
        <v xml:space="preserve"> </v>
      </c>
    </row>
    <row r="453" spans="1:10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50"/>
      <c r="J453" s="153" t="str">
        <f t="shared" si="35"/>
        <v xml:space="preserve"> </v>
      </c>
    </row>
    <row r="454" spans="1:10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50"/>
      <c r="J454" s="153" t="str">
        <f t="shared" si="35"/>
        <v xml:space="preserve"> </v>
      </c>
    </row>
    <row r="455" spans="1:10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50"/>
      <c r="J455" s="153" t="str">
        <f t="shared" si="35"/>
        <v xml:space="preserve"> </v>
      </c>
    </row>
    <row r="456" spans="1:10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50"/>
      <c r="J456" s="153" t="str">
        <f t="shared" si="35"/>
        <v xml:space="preserve"> </v>
      </c>
    </row>
    <row r="457" spans="1:10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50"/>
      <c r="J457" s="153" t="str">
        <f t="shared" si="35"/>
        <v xml:space="preserve"> </v>
      </c>
    </row>
    <row r="458" spans="1:10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50"/>
      <c r="J458" s="153" t="str">
        <f t="shared" si="35"/>
        <v xml:space="preserve"> </v>
      </c>
    </row>
    <row r="459" spans="1:10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50"/>
      <c r="J459" s="153" t="str">
        <f t="shared" si="35"/>
        <v xml:space="preserve"> </v>
      </c>
    </row>
    <row r="460" spans="1:10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46"/>
      <c r="J460" s="153" t="str">
        <f t="shared" si="35"/>
        <v xml:space="preserve"> </v>
      </c>
    </row>
    <row r="461" spans="1:10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46"/>
      <c r="J461" s="153" t="str">
        <f t="shared" si="35"/>
        <v xml:space="preserve"> </v>
      </c>
    </row>
    <row r="462" spans="1:10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46"/>
      <c r="J462" s="153" t="str">
        <f t="shared" si="35"/>
        <v xml:space="preserve"> </v>
      </c>
    </row>
    <row r="463" spans="1:10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50"/>
      <c r="J463" s="153" t="str">
        <f t="shared" si="35"/>
        <v xml:space="preserve"> </v>
      </c>
    </row>
    <row r="464" spans="1:10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50"/>
      <c r="J464" s="153" t="str">
        <f t="shared" si="35"/>
        <v xml:space="preserve"> </v>
      </c>
    </row>
    <row r="465" spans="1:10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50"/>
      <c r="J465" s="153" t="str">
        <f t="shared" si="35"/>
        <v xml:space="preserve"> </v>
      </c>
    </row>
    <row r="466" spans="1:10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50"/>
      <c r="J466" s="153" t="str">
        <f t="shared" si="35"/>
        <v xml:space="preserve"> </v>
      </c>
    </row>
    <row r="467" spans="1:10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50"/>
      <c r="J467" s="153" t="str">
        <f t="shared" si="35"/>
        <v xml:space="preserve"> </v>
      </c>
    </row>
    <row r="468" spans="1:10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50"/>
      <c r="J468" s="153" t="str">
        <f t="shared" si="35"/>
        <v xml:space="preserve"> </v>
      </c>
    </row>
    <row r="469" spans="1:10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50"/>
      <c r="J469" s="153" t="str">
        <f t="shared" si="35"/>
        <v xml:space="preserve"> </v>
      </c>
    </row>
    <row r="470" spans="1:10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50"/>
      <c r="J470" s="153" t="str">
        <f t="shared" si="35"/>
        <v xml:space="preserve"> </v>
      </c>
    </row>
    <row r="471" spans="1:10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50"/>
      <c r="J471" s="153" t="str">
        <f t="shared" si="35"/>
        <v xml:space="preserve"> </v>
      </c>
    </row>
    <row r="472" spans="1:10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50"/>
      <c r="J472" s="153" t="str">
        <f t="shared" si="35"/>
        <v xml:space="preserve"> </v>
      </c>
    </row>
    <row r="473" spans="1:10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46"/>
      <c r="J473" s="153" t="str">
        <f t="shared" si="35"/>
        <v xml:space="preserve"> </v>
      </c>
    </row>
    <row r="474" spans="1:10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46"/>
      <c r="J474" s="153" t="str">
        <f t="shared" si="35"/>
        <v xml:space="preserve"> </v>
      </c>
    </row>
    <row r="475" spans="1:10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46"/>
      <c r="J475" s="153" t="str">
        <f t="shared" si="35"/>
        <v xml:space="preserve"> </v>
      </c>
    </row>
    <row r="476" spans="1:10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50"/>
      <c r="J476" s="153" t="str">
        <f t="shared" si="35"/>
        <v xml:space="preserve"> </v>
      </c>
    </row>
    <row r="477" spans="1:10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50"/>
      <c r="J477" s="153" t="str">
        <f t="shared" si="35"/>
        <v xml:space="preserve"> </v>
      </c>
    </row>
    <row r="478" spans="1:10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50"/>
      <c r="J478" s="153" t="str">
        <f t="shared" si="35"/>
        <v xml:space="preserve"> </v>
      </c>
    </row>
    <row r="479" spans="1:10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50"/>
      <c r="J479" s="153" t="str">
        <f t="shared" si="35"/>
        <v xml:space="preserve"> </v>
      </c>
    </row>
    <row r="480" spans="1:10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50"/>
      <c r="J480" s="153" t="str">
        <f t="shared" si="35"/>
        <v xml:space="preserve"> </v>
      </c>
    </row>
    <row r="481" spans="1:10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53"/>
      <c r="I481"/>
    </row>
    <row r="482" spans="1:10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50"/>
      <c r="J482" s="153" t="str">
        <f t="shared" si="35"/>
        <v xml:space="preserve"> </v>
      </c>
    </row>
    <row r="483" spans="1:10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50"/>
      <c r="J483" s="153" t="str">
        <f t="shared" si="35"/>
        <v xml:space="preserve"> </v>
      </c>
    </row>
    <row r="484" spans="1:10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50"/>
      <c r="J484" s="153" t="str">
        <f t="shared" si="35"/>
        <v xml:space="preserve"> </v>
      </c>
    </row>
    <row r="485" spans="1:10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46"/>
      <c r="J485" s="153" t="str">
        <f t="shared" si="35"/>
        <v xml:space="preserve"> </v>
      </c>
    </row>
    <row r="486" spans="1:10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50"/>
      <c r="J486" s="153" t="str">
        <f t="shared" si="35"/>
        <v xml:space="preserve"> </v>
      </c>
    </row>
    <row r="487" spans="1:10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50"/>
      <c r="J487" s="153" t="str">
        <f t="shared" si="35"/>
        <v xml:space="preserve"> </v>
      </c>
    </row>
    <row r="488" spans="1:10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46"/>
      <c r="J488" s="153" t="str">
        <f t="shared" si="35"/>
        <v xml:space="preserve"> </v>
      </c>
    </row>
    <row r="489" spans="1:10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46"/>
      <c r="J489" s="153" t="str">
        <f t="shared" si="35"/>
        <v xml:space="preserve"> </v>
      </c>
    </row>
    <row r="490" spans="1:10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53"/>
      <c r="J490" s="153" t="str">
        <f t="shared" si="35"/>
        <v xml:space="preserve"> </v>
      </c>
    </row>
    <row r="491" spans="1:10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50"/>
      <c r="J491" s="153" t="str">
        <f t="shared" si="35"/>
        <v xml:space="preserve"> </v>
      </c>
    </row>
    <row r="492" spans="1:10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50"/>
      <c r="J492" s="153" t="str">
        <f t="shared" si="35"/>
        <v xml:space="preserve"> </v>
      </c>
    </row>
    <row r="493" spans="1:10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50"/>
      <c r="J493" s="153" t="str">
        <f t="shared" si="35"/>
        <v xml:space="preserve"> </v>
      </c>
    </row>
    <row r="494" spans="1:10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50"/>
      <c r="J494" s="153" t="str">
        <f t="shared" si="35"/>
        <v xml:space="preserve"> </v>
      </c>
    </row>
    <row r="495" spans="1:10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53"/>
      <c r="J495" s="153" t="str">
        <f t="shared" si="35"/>
        <v xml:space="preserve"> </v>
      </c>
    </row>
    <row r="496" spans="1:10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50"/>
      <c r="J496" s="153" t="str">
        <f t="shared" si="35"/>
        <v xml:space="preserve"> </v>
      </c>
    </row>
    <row r="497" spans="1:10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50"/>
      <c r="J497" s="153" t="str">
        <f t="shared" ref="J497:J560" si="36">IF(H497=0," ",I497/H497)</f>
        <v xml:space="preserve"> </v>
      </c>
    </row>
    <row r="498" spans="1:10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50"/>
      <c r="J498" s="153" t="str">
        <f t="shared" si="36"/>
        <v xml:space="preserve"> </v>
      </c>
    </row>
    <row r="499" spans="1:10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50"/>
      <c r="J499" s="153" t="str">
        <f t="shared" si="36"/>
        <v xml:space="preserve"> </v>
      </c>
    </row>
    <row r="500" spans="1:10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50"/>
      <c r="J500" s="153" t="str">
        <f t="shared" si="36"/>
        <v xml:space="preserve"> </v>
      </c>
    </row>
    <row r="501" spans="1:10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50"/>
      <c r="J501" s="153" t="str">
        <f t="shared" si="36"/>
        <v xml:space="preserve"> </v>
      </c>
    </row>
    <row r="502" spans="1:10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50"/>
      <c r="J502" s="153" t="str">
        <f t="shared" si="36"/>
        <v xml:space="preserve"> </v>
      </c>
    </row>
    <row r="503" spans="1:10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50"/>
      <c r="J503" s="153" t="str">
        <f t="shared" si="36"/>
        <v xml:space="preserve"> </v>
      </c>
    </row>
    <row r="504" spans="1:10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50"/>
      <c r="J504" s="153" t="str">
        <f t="shared" si="36"/>
        <v xml:space="preserve"> </v>
      </c>
    </row>
    <row r="505" spans="1:10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50"/>
      <c r="J505" s="153" t="str">
        <f t="shared" si="36"/>
        <v xml:space="preserve"> </v>
      </c>
    </row>
    <row r="506" spans="1:10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50"/>
      <c r="J506" s="153" t="str">
        <f t="shared" si="36"/>
        <v xml:space="preserve"> </v>
      </c>
    </row>
    <row r="507" spans="1:10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50"/>
      <c r="J507" s="153" t="str">
        <f t="shared" si="36"/>
        <v xml:space="preserve"> </v>
      </c>
    </row>
    <row r="508" spans="1:10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50"/>
      <c r="J508" s="153" t="str">
        <f t="shared" si="36"/>
        <v xml:space="preserve"> </v>
      </c>
    </row>
    <row r="509" spans="1:10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50"/>
      <c r="J509" s="153" t="str">
        <f t="shared" si="36"/>
        <v xml:space="preserve"> </v>
      </c>
    </row>
    <row r="510" spans="1:10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50"/>
      <c r="J510" s="153" t="str">
        <f t="shared" si="36"/>
        <v xml:space="preserve"> </v>
      </c>
    </row>
    <row r="511" spans="1:10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50"/>
      <c r="J511" s="153" t="str">
        <f t="shared" si="36"/>
        <v xml:space="preserve"> </v>
      </c>
    </row>
    <row r="512" spans="1:10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50"/>
      <c r="J512" s="153" t="str">
        <f t="shared" si="36"/>
        <v xml:space="preserve"> </v>
      </c>
    </row>
    <row r="513" spans="1:10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50"/>
      <c r="J513" s="153" t="str">
        <f t="shared" si="36"/>
        <v xml:space="preserve"> </v>
      </c>
    </row>
    <row r="514" spans="1:10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50"/>
      <c r="J514" s="153" t="str">
        <f t="shared" si="36"/>
        <v xml:space="preserve"> </v>
      </c>
    </row>
    <row r="515" spans="1:10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50"/>
      <c r="J515" s="153" t="str">
        <f t="shared" si="36"/>
        <v xml:space="preserve"> </v>
      </c>
    </row>
    <row r="516" spans="1:10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50"/>
      <c r="J516" s="153" t="str">
        <f t="shared" si="36"/>
        <v xml:space="preserve"> </v>
      </c>
    </row>
    <row r="517" spans="1:10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50"/>
      <c r="J517" s="153" t="str">
        <f t="shared" si="36"/>
        <v xml:space="preserve"> </v>
      </c>
    </row>
    <row r="518" spans="1:10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50"/>
      <c r="J518" s="153" t="str">
        <f t="shared" si="36"/>
        <v xml:space="preserve"> </v>
      </c>
    </row>
    <row r="519" spans="1:10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50"/>
      <c r="J519" s="153" t="str">
        <f t="shared" si="36"/>
        <v xml:space="preserve"> </v>
      </c>
    </row>
    <row r="520" spans="1:10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50"/>
      <c r="J520" s="153" t="str">
        <f t="shared" si="36"/>
        <v xml:space="preserve"> </v>
      </c>
    </row>
    <row r="521" spans="1:10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50"/>
      <c r="J521" s="153" t="str">
        <f t="shared" si="36"/>
        <v xml:space="preserve"> </v>
      </c>
    </row>
    <row r="522" spans="1:10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50"/>
      <c r="J522" s="153" t="str">
        <f t="shared" si="36"/>
        <v xml:space="preserve"> </v>
      </c>
    </row>
    <row r="523" spans="1:10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50"/>
      <c r="J523" s="153" t="str">
        <f t="shared" si="36"/>
        <v xml:space="preserve"> </v>
      </c>
    </row>
    <row r="524" spans="1:10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50"/>
      <c r="J524" s="153" t="str">
        <f t="shared" si="36"/>
        <v xml:space="preserve"> </v>
      </c>
    </row>
    <row r="525" spans="1:10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50"/>
      <c r="J525" s="153" t="str">
        <f t="shared" si="36"/>
        <v xml:space="preserve"> </v>
      </c>
    </row>
    <row r="526" spans="1:10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50"/>
      <c r="J526" s="153" t="str">
        <f t="shared" si="36"/>
        <v xml:space="preserve"> </v>
      </c>
    </row>
    <row r="527" spans="1:10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50"/>
      <c r="J527" s="153" t="str">
        <f t="shared" si="36"/>
        <v xml:space="preserve"> </v>
      </c>
    </row>
    <row r="528" spans="1:10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50"/>
      <c r="J528" s="153" t="str">
        <f t="shared" si="36"/>
        <v xml:space="preserve"> </v>
      </c>
    </row>
    <row r="529" spans="1:10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50"/>
      <c r="J529" s="153" t="str">
        <f t="shared" si="36"/>
        <v xml:space="preserve"> </v>
      </c>
    </row>
    <row r="530" spans="1:10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50"/>
      <c r="J530" s="153" t="str">
        <f t="shared" si="36"/>
        <v xml:space="preserve"> </v>
      </c>
    </row>
    <row r="531" spans="1:10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50"/>
      <c r="J531" s="153" t="str">
        <f t="shared" si="36"/>
        <v xml:space="preserve"> </v>
      </c>
    </row>
    <row r="532" spans="1:10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50"/>
      <c r="J532" s="153" t="str">
        <f t="shared" si="36"/>
        <v xml:space="preserve"> </v>
      </c>
    </row>
    <row r="533" spans="1:10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50"/>
      <c r="J533" s="153" t="str">
        <f t="shared" si="36"/>
        <v xml:space="preserve"> </v>
      </c>
    </row>
    <row r="534" spans="1:10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50"/>
      <c r="J534" s="153" t="str">
        <f t="shared" si="36"/>
        <v xml:space="preserve"> </v>
      </c>
    </row>
    <row r="535" spans="1:10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50"/>
      <c r="J535" s="153" t="str">
        <f t="shared" si="36"/>
        <v xml:space="preserve"> </v>
      </c>
    </row>
    <row r="536" spans="1:10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46"/>
      <c r="J536" s="153" t="str">
        <f t="shared" si="36"/>
        <v xml:space="preserve"> </v>
      </c>
    </row>
    <row r="537" spans="1:10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46"/>
      <c r="J537" s="153" t="str">
        <f t="shared" si="36"/>
        <v xml:space="preserve"> </v>
      </c>
    </row>
    <row r="538" spans="1:10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46"/>
      <c r="J538" s="153" t="str">
        <f t="shared" si="36"/>
        <v xml:space="preserve"> </v>
      </c>
    </row>
    <row r="539" spans="1:10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50"/>
      <c r="J539" s="153" t="str">
        <f t="shared" si="36"/>
        <v xml:space="preserve"> </v>
      </c>
    </row>
    <row r="540" spans="1:10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50"/>
      <c r="J540" s="153" t="str">
        <f t="shared" si="36"/>
        <v xml:space="preserve"> </v>
      </c>
    </row>
    <row r="541" spans="1:10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50"/>
      <c r="J541" s="153" t="str">
        <f t="shared" si="36"/>
        <v xml:space="preserve"> </v>
      </c>
    </row>
    <row r="542" spans="1:10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50"/>
      <c r="J542" s="153" t="str">
        <f t="shared" si="36"/>
        <v xml:space="preserve"> </v>
      </c>
    </row>
    <row r="543" spans="1:10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50"/>
      <c r="J543" s="153" t="str">
        <f t="shared" si="36"/>
        <v xml:space="preserve"> </v>
      </c>
    </row>
    <row r="544" spans="1:10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50"/>
      <c r="J544" s="153" t="str">
        <f t="shared" si="36"/>
        <v xml:space="preserve"> </v>
      </c>
    </row>
    <row r="545" spans="1:10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50"/>
      <c r="J545" s="153" t="str">
        <f t="shared" si="36"/>
        <v xml:space="preserve"> </v>
      </c>
    </row>
    <row r="546" spans="1:10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50"/>
      <c r="J546" s="153" t="str">
        <f t="shared" si="36"/>
        <v xml:space="preserve"> </v>
      </c>
    </row>
    <row r="547" spans="1:10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50"/>
      <c r="J547" s="153" t="str">
        <f t="shared" si="36"/>
        <v xml:space="preserve"> </v>
      </c>
    </row>
    <row r="548" spans="1:10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46"/>
      <c r="J548" s="153" t="str">
        <f t="shared" si="36"/>
        <v xml:space="preserve"> </v>
      </c>
    </row>
    <row r="549" spans="1:10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46"/>
      <c r="J549" s="153" t="str">
        <f t="shared" si="36"/>
        <v xml:space="preserve"> </v>
      </c>
    </row>
    <row r="550" spans="1:10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46"/>
      <c r="J550" s="153" t="str">
        <f t="shared" si="36"/>
        <v xml:space="preserve"> </v>
      </c>
    </row>
    <row r="551" spans="1:10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50"/>
      <c r="J551" s="153" t="str">
        <f t="shared" si="36"/>
        <v xml:space="preserve"> </v>
      </c>
    </row>
    <row r="552" spans="1:10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50"/>
      <c r="J552" s="153" t="str">
        <f t="shared" si="36"/>
        <v xml:space="preserve"> </v>
      </c>
    </row>
    <row r="553" spans="1:10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50"/>
      <c r="J553" s="153" t="str">
        <f t="shared" si="36"/>
        <v xml:space="preserve"> </v>
      </c>
    </row>
    <row r="554" spans="1:10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50"/>
      <c r="J554" s="153" t="str">
        <f t="shared" si="36"/>
        <v xml:space="preserve"> </v>
      </c>
    </row>
    <row r="555" spans="1:10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53"/>
      <c r="J555" s="153" t="str">
        <f t="shared" si="36"/>
        <v xml:space="preserve"> </v>
      </c>
    </row>
    <row r="556" spans="1:10" hidden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0</v>
      </c>
      <c r="G556" s="53"/>
      <c r="J556" s="153" t="str">
        <f t="shared" si="36"/>
        <v xml:space="preserve"> </v>
      </c>
    </row>
    <row r="557" spans="1:10" hidden="1" x14ac:dyDescent="0.2">
      <c r="D557" s="11"/>
      <c r="J557" s="153" t="str">
        <f t="shared" si="36"/>
        <v xml:space="preserve"> </v>
      </c>
    </row>
    <row r="558" spans="1:10" ht="15.75" hidden="1" x14ac:dyDescent="0.25">
      <c r="A558" s="80"/>
      <c r="B558" s="80"/>
      <c r="C558" s="7" t="s">
        <v>800</v>
      </c>
      <c r="D558" s="87"/>
      <c r="E558" s="81"/>
      <c r="F558" s="81"/>
      <c r="J558" s="153" t="str">
        <f t="shared" si="36"/>
        <v xml:space="preserve"> </v>
      </c>
    </row>
    <row r="559" spans="1:10" hidden="1" x14ac:dyDescent="0.2">
      <c r="A559" s="80"/>
      <c r="B559" s="80"/>
      <c r="C559" s="5" t="s">
        <v>801</v>
      </c>
      <c r="D559" s="87"/>
      <c r="E559" s="80"/>
      <c r="F559" s="80"/>
      <c r="J559" s="153" t="str">
        <f t="shared" si="36"/>
        <v xml:space="preserve"> </v>
      </c>
    </row>
    <row r="560" spans="1:10" hidden="1" x14ac:dyDescent="0.2">
      <c r="D560" s="11"/>
      <c r="J560" s="153" t="str">
        <f t="shared" si="36"/>
        <v xml:space="preserve"> </v>
      </c>
    </row>
    <row r="561" spans="3:10" hidden="1" x14ac:dyDescent="0.2">
      <c r="D561" s="11"/>
      <c r="J561" s="153" t="str">
        <f t="shared" ref="J561:J624" si="37">IF(H561=0," ",I561/H561)</f>
        <v xml:space="preserve"> </v>
      </c>
    </row>
    <row r="562" spans="3:10" hidden="1" x14ac:dyDescent="0.2">
      <c r="C562"/>
      <c r="D562" s="11"/>
      <c r="J562" s="153" t="str">
        <f t="shared" si="37"/>
        <v xml:space="preserve"> </v>
      </c>
    </row>
    <row r="563" spans="3:10" hidden="1" x14ac:dyDescent="0.2">
      <c r="C563"/>
      <c r="D563" s="11"/>
      <c r="J563" s="153" t="str">
        <f t="shared" si="37"/>
        <v xml:space="preserve"> </v>
      </c>
    </row>
    <row r="564" spans="3:10" hidden="1" x14ac:dyDescent="0.2">
      <c r="C564"/>
      <c r="D564" s="11"/>
      <c r="J564" s="153" t="str">
        <f t="shared" si="37"/>
        <v xml:space="preserve"> </v>
      </c>
    </row>
    <row r="565" spans="3:10" hidden="1" x14ac:dyDescent="0.2">
      <c r="C565"/>
      <c r="D565" s="11"/>
      <c r="J565" s="153" t="str">
        <f t="shared" si="37"/>
        <v xml:space="preserve"> </v>
      </c>
    </row>
    <row r="566" spans="3:10" hidden="1" x14ac:dyDescent="0.2">
      <c r="C566"/>
      <c r="D566" s="11"/>
      <c r="J566" s="153" t="str">
        <f t="shared" si="37"/>
        <v xml:space="preserve"> </v>
      </c>
    </row>
    <row r="567" spans="3:10" hidden="1" x14ac:dyDescent="0.2">
      <c r="C567"/>
      <c r="D567" s="11"/>
      <c r="J567" s="153" t="str">
        <f t="shared" si="37"/>
        <v xml:space="preserve"> </v>
      </c>
    </row>
    <row r="568" spans="3:10" hidden="1" x14ac:dyDescent="0.2">
      <c r="C568"/>
      <c r="D568" s="11"/>
      <c r="J568" s="153" t="str">
        <f t="shared" si="37"/>
        <v xml:space="preserve"> </v>
      </c>
    </row>
    <row r="569" spans="3:10" hidden="1" x14ac:dyDescent="0.2">
      <c r="C569"/>
      <c r="D569" s="11"/>
      <c r="J569" s="153" t="str">
        <f t="shared" si="37"/>
        <v xml:space="preserve"> </v>
      </c>
    </row>
    <row r="570" spans="3:10" hidden="1" x14ac:dyDescent="0.2">
      <c r="C570"/>
      <c r="D570" s="11"/>
      <c r="J570" s="153" t="str">
        <f t="shared" si="37"/>
        <v xml:space="preserve"> </v>
      </c>
    </row>
    <row r="571" spans="3:10" hidden="1" x14ac:dyDescent="0.2">
      <c r="C571"/>
      <c r="D571" s="11"/>
      <c r="J571" s="153" t="str">
        <f t="shared" si="37"/>
        <v xml:space="preserve"> </v>
      </c>
    </row>
    <row r="572" spans="3:10" hidden="1" x14ac:dyDescent="0.2">
      <c r="C572"/>
      <c r="D572" s="11"/>
      <c r="J572" s="153" t="str">
        <f t="shared" si="37"/>
        <v xml:space="preserve"> </v>
      </c>
    </row>
    <row r="573" spans="3:10" hidden="1" x14ac:dyDescent="0.2">
      <c r="C573"/>
      <c r="D573" s="11"/>
      <c r="J573" s="153" t="str">
        <f t="shared" si="37"/>
        <v xml:space="preserve"> </v>
      </c>
    </row>
    <row r="574" spans="3:10" hidden="1" x14ac:dyDescent="0.2">
      <c r="C574"/>
      <c r="D574" s="11"/>
      <c r="J574" s="153" t="str">
        <f t="shared" si="37"/>
        <v xml:space="preserve"> </v>
      </c>
    </row>
    <row r="575" spans="3:10" hidden="1" x14ac:dyDescent="0.2">
      <c r="C575"/>
      <c r="D575" s="11"/>
      <c r="J575" s="153" t="str">
        <f t="shared" si="37"/>
        <v xml:space="preserve"> </v>
      </c>
    </row>
    <row r="576" spans="3:10" hidden="1" x14ac:dyDescent="0.2">
      <c r="C576"/>
      <c r="D576" s="11"/>
      <c r="J576" s="153" t="str">
        <f t="shared" si="37"/>
        <v xml:space="preserve"> </v>
      </c>
    </row>
    <row r="577" spans="3:10" hidden="1" x14ac:dyDescent="0.2">
      <c r="C577"/>
      <c r="D577" s="11"/>
      <c r="J577" s="153" t="str">
        <f t="shared" si="37"/>
        <v xml:space="preserve"> </v>
      </c>
    </row>
    <row r="578" spans="3:10" hidden="1" x14ac:dyDescent="0.2">
      <c r="C578"/>
      <c r="D578" s="11"/>
      <c r="J578" s="153" t="str">
        <f t="shared" si="37"/>
        <v xml:space="preserve"> </v>
      </c>
    </row>
    <row r="579" spans="3:10" hidden="1" x14ac:dyDescent="0.2">
      <c r="C579"/>
      <c r="D579" s="11"/>
      <c r="J579" s="153" t="str">
        <f t="shared" si="37"/>
        <v xml:space="preserve"> </v>
      </c>
    </row>
    <row r="580" spans="3:10" hidden="1" x14ac:dyDescent="0.2">
      <c r="C580"/>
      <c r="D580" s="11"/>
      <c r="J580" s="153" t="str">
        <f t="shared" si="37"/>
        <v xml:space="preserve"> </v>
      </c>
    </row>
    <row r="581" spans="3:10" hidden="1" x14ac:dyDescent="0.2">
      <c r="C581"/>
      <c r="D581" s="11"/>
      <c r="J581" s="153" t="str">
        <f t="shared" si="37"/>
        <v xml:space="preserve"> </v>
      </c>
    </row>
    <row r="582" spans="3:10" hidden="1" x14ac:dyDescent="0.2">
      <c r="C582"/>
      <c r="D582" s="11"/>
      <c r="J582" s="153" t="str">
        <f t="shared" si="37"/>
        <v xml:space="preserve"> </v>
      </c>
    </row>
    <row r="583" spans="3:10" hidden="1" x14ac:dyDescent="0.2">
      <c r="C583"/>
      <c r="D583" s="11"/>
      <c r="J583" s="153" t="str">
        <f t="shared" si="37"/>
        <v xml:space="preserve"> </v>
      </c>
    </row>
    <row r="584" spans="3:10" hidden="1" x14ac:dyDescent="0.2">
      <c r="C584"/>
      <c r="D584" s="11"/>
      <c r="J584" s="153" t="str">
        <f t="shared" si="37"/>
        <v xml:space="preserve"> </v>
      </c>
    </row>
    <row r="585" spans="3:10" hidden="1" x14ac:dyDescent="0.2">
      <c r="C585"/>
      <c r="D585" s="11"/>
      <c r="J585" s="153" t="str">
        <f t="shared" si="37"/>
        <v xml:space="preserve"> </v>
      </c>
    </row>
    <row r="586" spans="3:10" hidden="1" x14ac:dyDescent="0.2">
      <c r="C586"/>
      <c r="D586" s="11"/>
      <c r="J586" s="153" t="str">
        <f t="shared" si="37"/>
        <v xml:space="preserve"> </v>
      </c>
    </row>
    <row r="587" spans="3:10" hidden="1" x14ac:dyDescent="0.2">
      <c r="C587"/>
      <c r="D587" s="11"/>
      <c r="J587" s="153" t="str">
        <f t="shared" si="37"/>
        <v xml:space="preserve"> </v>
      </c>
    </row>
    <row r="588" spans="3:10" hidden="1" x14ac:dyDescent="0.2">
      <c r="C588"/>
      <c r="D588" s="11"/>
      <c r="J588" s="153" t="str">
        <f t="shared" si="37"/>
        <v xml:space="preserve"> </v>
      </c>
    </row>
    <row r="589" spans="3:10" hidden="1" x14ac:dyDescent="0.2">
      <c r="C589"/>
      <c r="D589" s="11"/>
      <c r="J589" s="153" t="str">
        <f t="shared" si="37"/>
        <v xml:space="preserve"> </v>
      </c>
    </row>
    <row r="590" spans="3:10" hidden="1" x14ac:dyDescent="0.2">
      <c r="C590"/>
      <c r="D590" s="11"/>
      <c r="J590" s="153" t="str">
        <f t="shared" si="37"/>
        <v xml:space="preserve"> </v>
      </c>
    </row>
    <row r="591" spans="3:10" hidden="1" x14ac:dyDescent="0.2">
      <c r="C591"/>
      <c r="D591" s="11"/>
      <c r="J591" s="153" t="str">
        <f t="shared" si="37"/>
        <v xml:space="preserve"> </v>
      </c>
    </row>
    <row r="592" spans="3:10" hidden="1" x14ac:dyDescent="0.2">
      <c r="C592"/>
      <c r="D592" s="11"/>
      <c r="J592" s="153" t="str">
        <f t="shared" si="37"/>
        <v xml:space="preserve"> </v>
      </c>
    </row>
    <row r="593" spans="3:10" hidden="1" x14ac:dyDescent="0.2">
      <c r="C593"/>
      <c r="D593" s="11"/>
      <c r="J593" s="153" t="str">
        <f t="shared" si="37"/>
        <v xml:space="preserve"> </v>
      </c>
    </row>
    <row r="594" spans="3:10" hidden="1" x14ac:dyDescent="0.2">
      <c r="C594"/>
      <c r="D594" s="11"/>
      <c r="J594" s="153" t="str">
        <f t="shared" si="37"/>
        <v xml:space="preserve"> </v>
      </c>
    </row>
    <row r="595" spans="3:10" hidden="1" x14ac:dyDescent="0.2">
      <c r="C595"/>
      <c r="D595" s="11"/>
      <c r="J595" s="153" t="str">
        <f t="shared" si="37"/>
        <v xml:space="preserve"> </v>
      </c>
    </row>
    <row r="596" spans="3:10" hidden="1" x14ac:dyDescent="0.2">
      <c r="C596"/>
      <c r="D596" s="11"/>
      <c r="J596" s="153" t="str">
        <f t="shared" si="37"/>
        <v xml:space="preserve"> </v>
      </c>
    </row>
    <row r="597" spans="3:10" hidden="1" x14ac:dyDescent="0.2">
      <c r="C597"/>
      <c r="D597" s="11"/>
      <c r="J597" s="153" t="str">
        <f t="shared" si="37"/>
        <v xml:space="preserve"> </v>
      </c>
    </row>
    <row r="598" spans="3:10" hidden="1" x14ac:dyDescent="0.2">
      <c r="C598"/>
      <c r="D598" s="11"/>
      <c r="J598" s="153" t="str">
        <f t="shared" si="37"/>
        <v xml:space="preserve"> </v>
      </c>
    </row>
    <row r="599" spans="3:10" hidden="1" x14ac:dyDescent="0.2">
      <c r="C599"/>
      <c r="D599" s="11"/>
      <c r="J599" s="153" t="str">
        <f t="shared" si="37"/>
        <v xml:space="preserve"> </v>
      </c>
    </row>
    <row r="600" spans="3:10" hidden="1" x14ac:dyDescent="0.2">
      <c r="C600"/>
      <c r="D600" s="11"/>
      <c r="J600" s="153" t="str">
        <f t="shared" si="37"/>
        <v xml:space="preserve"> </v>
      </c>
    </row>
    <row r="601" spans="3:10" hidden="1" x14ac:dyDescent="0.2">
      <c r="C601"/>
      <c r="D601" s="11"/>
      <c r="J601" s="153" t="str">
        <f t="shared" si="37"/>
        <v xml:space="preserve"> </v>
      </c>
    </row>
    <row r="602" spans="3:10" hidden="1" x14ac:dyDescent="0.2">
      <c r="C602"/>
      <c r="D602" s="11"/>
      <c r="J602" s="153" t="str">
        <f t="shared" si="37"/>
        <v xml:space="preserve"> </v>
      </c>
    </row>
    <row r="603" spans="3:10" hidden="1" x14ac:dyDescent="0.2">
      <c r="C603"/>
      <c r="D603" s="11"/>
      <c r="J603" s="153" t="str">
        <f t="shared" si="37"/>
        <v xml:space="preserve"> </v>
      </c>
    </row>
    <row r="604" spans="3:10" hidden="1" x14ac:dyDescent="0.2">
      <c r="C604"/>
      <c r="D604" s="11"/>
      <c r="J604" s="153" t="str">
        <f t="shared" si="37"/>
        <v xml:space="preserve"> </v>
      </c>
    </row>
    <row r="605" spans="3:10" hidden="1" x14ac:dyDescent="0.2">
      <c r="C605"/>
      <c r="D605" s="11"/>
      <c r="J605" s="153" t="str">
        <f t="shared" si="37"/>
        <v xml:space="preserve"> </v>
      </c>
    </row>
    <row r="606" spans="3:10" hidden="1" x14ac:dyDescent="0.2">
      <c r="C606"/>
      <c r="D606" s="11"/>
      <c r="J606" s="153" t="str">
        <f t="shared" si="37"/>
        <v xml:space="preserve"> </v>
      </c>
    </row>
    <row r="607" spans="3:10" hidden="1" x14ac:dyDescent="0.2">
      <c r="C607"/>
      <c r="D607" s="11"/>
      <c r="J607" s="153" t="str">
        <f t="shared" si="37"/>
        <v xml:space="preserve"> </v>
      </c>
    </row>
    <row r="608" spans="3:10" hidden="1" x14ac:dyDescent="0.2">
      <c r="C608"/>
      <c r="D608" s="11"/>
      <c r="J608" s="153" t="str">
        <f t="shared" si="37"/>
        <v xml:space="preserve"> </v>
      </c>
    </row>
    <row r="609" spans="3:10" hidden="1" x14ac:dyDescent="0.2">
      <c r="C609"/>
      <c r="D609" s="11"/>
      <c r="J609" s="153" t="str">
        <f t="shared" si="37"/>
        <v xml:space="preserve"> </v>
      </c>
    </row>
    <row r="610" spans="3:10" hidden="1" x14ac:dyDescent="0.2">
      <c r="C610"/>
      <c r="D610" s="11"/>
      <c r="J610" s="153" t="str">
        <f t="shared" si="37"/>
        <v xml:space="preserve"> </v>
      </c>
    </row>
    <row r="611" spans="3:10" hidden="1" x14ac:dyDescent="0.2">
      <c r="C611"/>
      <c r="D611" s="11"/>
      <c r="J611" s="153" t="str">
        <f t="shared" si="37"/>
        <v xml:space="preserve"> </v>
      </c>
    </row>
    <row r="612" spans="3:10" hidden="1" x14ac:dyDescent="0.2">
      <c r="C612"/>
      <c r="D612" s="11"/>
      <c r="J612" s="153" t="str">
        <f t="shared" si="37"/>
        <v xml:space="preserve"> </v>
      </c>
    </row>
    <row r="613" spans="3:10" hidden="1" x14ac:dyDescent="0.2">
      <c r="C613"/>
      <c r="D613" s="11"/>
      <c r="J613" s="153" t="str">
        <f t="shared" si="37"/>
        <v xml:space="preserve"> </v>
      </c>
    </row>
    <row r="614" spans="3:10" hidden="1" x14ac:dyDescent="0.2">
      <c r="C614"/>
      <c r="D614" s="11"/>
      <c r="J614" s="153" t="str">
        <f t="shared" si="37"/>
        <v xml:space="preserve"> </v>
      </c>
    </row>
    <row r="615" spans="3:10" hidden="1" x14ac:dyDescent="0.2">
      <c r="C615"/>
      <c r="D615" s="11"/>
      <c r="J615" s="153" t="str">
        <f t="shared" si="37"/>
        <v xml:space="preserve"> </v>
      </c>
    </row>
    <row r="616" spans="3:10" hidden="1" x14ac:dyDescent="0.2">
      <c r="C616"/>
      <c r="D616" s="11"/>
      <c r="J616" s="153" t="str">
        <f t="shared" si="37"/>
        <v xml:space="preserve"> </v>
      </c>
    </row>
    <row r="617" spans="3:10" hidden="1" x14ac:dyDescent="0.2">
      <c r="C617"/>
      <c r="D617" s="11"/>
      <c r="J617" s="153" t="str">
        <f t="shared" si="37"/>
        <v xml:space="preserve"> </v>
      </c>
    </row>
    <row r="618" spans="3:10" hidden="1" x14ac:dyDescent="0.2">
      <c r="C618"/>
      <c r="D618" s="11"/>
      <c r="J618" s="153" t="str">
        <f t="shared" si="37"/>
        <v xml:space="preserve"> </v>
      </c>
    </row>
    <row r="619" spans="3:10" hidden="1" x14ac:dyDescent="0.2">
      <c r="C619"/>
      <c r="D619" s="11"/>
      <c r="J619" s="153" t="str">
        <f t="shared" si="37"/>
        <v xml:space="preserve"> </v>
      </c>
    </row>
    <row r="620" spans="3:10" hidden="1" x14ac:dyDescent="0.2">
      <c r="C620"/>
      <c r="D620" s="11"/>
      <c r="J620" s="153" t="str">
        <f t="shared" si="37"/>
        <v xml:space="preserve"> </v>
      </c>
    </row>
    <row r="621" spans="3:10" hidden="1" x14ac:dyDescent="0.2">
      <c r="C621"/>
      <c r="D621" s="11"/>
      <c r="J621" s="153" t="str">
        <f t="shared" si="37"/>
        <v xml:space="preserve"> </v>
      </c>
    </row>
    <row r="622" spans="3:10" hidden="1" x14ac:dyDescent="0.2">
      <c r="C622"/>
      <c r="D622" s="11"/>
      <c r="J622" s="153" t="str">
        <f t="shared" si="37"/>
        <v xml:space="preserve"> </v>
      </c>
    </row>
    <row r="623" spans="3:10" hidden="1" x14ac:dyDescent="0.2">
      <c r="C623"/>
      <c r="D623" s="11"/>
      <c r="J623" s="153" t="str">
        <f t="shared" si="37"/>
        <v xml:space="preserve"> </v>
      </c>
    </row>
    <row r="624" spans="3:10" hidden="1" x14ac:dyDescent="0.2">
      <c r="C624"/>
      <c r="D624" s="11"/>
      <c r="J624" s="153" t="str">
        <f t="shared" si="37"/>
        <v xml:space="preserve"> </v>
      </c>
    </row>
    <row r="625" spans="3:10" hidden="1" x14ac:dyDescent="0.2">
      <c r="C625"/>
      <c r="D625" s="11"/>
      <c r="J625" s="153" t="str">
        <f t="shared" ref="J625:J688" si="38">IF(H625=0," ",I625/H625)</f>
        <v xml:space="preserve"> </v>
      </c>
    </row>
    <row r="626" spans="3:10" hidden="1" x14ac:dyDescent="0.2">
      <c r="C626"/>
      <c r="D626" s="11"/>
      <c r="J626" s="153" t="str">
        <f t="shared" si="38"/>
        <v xml:space="preserve"> </v>
      </c>
    </row>
    <row r="627" spans="3:10" hidden="1" x14ac:dyDescent="0.2">
      <c r="C627"/>
      <c r="D627" s="11"/>
      <c r="J627" s="153" t="str">
        <f t="shared" si="38"/>
        <v xml:space="preserve"> </v>
      </c>
    </row>
    <row r="628" spans="3:10" hidden="1" x14ac:dyDescent="0.2">
      <c r="C628"/>
      <c r="D628" s="11"/>
      <c r="J628" s="153" t="str">
        <f t="shared" si="38"/>
        <v xml:space="preserve"> </v>
      </c>
    </row>
    <row r="629" spans="3:10" hidden="1" x14ac:dyDescent="0.2">
      <c r="C629"/>
      <c r="D629" s="11"/>
      <c r="J629" s="153" t="str">
        <f t="shared" si="38"/>
        <v xml:space="preserve"> </v>
      </c>
    </row>
    <row r="630" spans="3:10" hidden="1" x14ac:dyDescent="0.2">
      <c r="C630"/>
      <c r="D630" s="11"/>
      <c r="J630" s="153" t="str">
        <f t="shared" si="38"/>
        <v xml:space="preserve"> </v>
      </c>
    </row>
    <row r="631" spans="3:10" hidden="1" x14ac:dyDescent="0.2">
      <c r="C631"/>
      <c r="D631" s="11"/>
      <c r="J631" s="153" t="str">
        <f t="shared" si="38"/>
        <v xml:space="preserve"> </v>
      </c>
    </row>
    <row r="632" spans="3:10" hidden="1" x14ac:dyDescent="0.2">
      <c r="C632"/>
      <c r="D632" s="11"/>
      <c r="J632" s="153" t="str">
        <f t="shared" si="38"/>
        <v xml:space="preserve"> </v>
      </c>
    </row>
    <row r="633" spans="3:10" hidden="1" x14ac:dyDescent="0.2">
      <c r="C633"/>
      <c r="D633" s="11"/>
      <c r="J633" s="153" t="str">
        <f t="shared" si="38"/>
        <v xml:space="preserve"> </v>
      </c>
    </row>
    <row r="634" spans="3:10" hidden="1" x14ac:dyDescent="0.2">
      <c r="C634"/>
      <c r="D634" s="11"/>
      <c r="J634" s="153" t="str">
        <f t="shared" si="38"/>
        <v xml:space="preserve"> </v>
      </c>
    </row>
    <row r="635" spans="3:10" hidden="1" x14ac:dyDescent="0.2">
      <c r="C635"/>
      <c r="D635" s="11"/>
      <c r="J635" s="153" t="str">
        <f t="shared" si="38"/>
        <v xml:space="preserve"> </v>
      </c>
    </row>
    <row r="636" spans="3:10" hidden="1" x14ac:dyDescent="0.2">
      <c r="C636"/>
      <c r="D636" s="11"/>
      <c r="J636" s="153" t="str">
        <f t="shared" si="38"/>
        <v xml:space="preserve"> </v>
      </c>
    </row>
    <row r="637" spans="3:10" hidden="1" x14ac:dyDescent="0.2">
      <c r="C637"/>
      <c r="D637" s="11"/>
      <c r="J637" s="153" t="str">
        <f t="shared" si="38"/>
        <v xml:space="preserve"> </v>
      </c>
    </row>
    <row r="638" spans="3:10" hidden="1" x14ac:dyDescent="0.2">
      <c r="C638"/>
      <c r="D638" s="11"/>
      <c r="J638" s="153" t="str">
        <f t="shared" si="38"/>
        <v xml:space="preserve"> </v>
      </c>
    </row>
    <row r="639" spans="3:10" hidden="1" x14ac:dyDescent="0.2">
      <c r="C639"/>
      <c r="D639" s="11"/>
      <c r="J639" s="153" t="str">
        <f t="shared" si="38"/>
        <v xml:space="preserve"> </v>
      </c>
    </row>
    <row r="640" spans="3:10" hidden="1" x14ac:dyDescent="0.2">
      <c r="C640"/>
      <c r="D640" s="11"/>
      <c r="J640" s="153" t="str">
        <f t="shared" si="38"/>
        <v xml:space="preserve"> </v>
      </c>
    </row>
    <row r="641" spans="3:10" hidden="1" x14ac:dyDescent="0.2">
      <c r="C641"/>
      <c r="D641" s="11"/>
      <c r="J641" s="153" t="str">
        <f t="shared" si="38"/>
        <v xml:space="preserve"> </v>
      </c>
    </row>
    <row r="642" spans="3:10" hidden="1" x14ac:dyDescent="0.2">
      <c r="C642"/>
      <c r="D642" s="11"/>
      <c r="J642" s="153" t="str">
        <f t="shared" si="38"/>
        <v xml:space="preserve"> </v>
      </c>
    </row>
    <row r="643" spans="3:10" hidden="1" x14ac:dyDescent="0.2">
      <c r="C643"/>
      <c r="D643" s="11"/>
      <c r="J643" s="153" t="str">
        <f t="shared" si="38"/>
        <v xml:space="preserve"> </v>
      </c>
    </row>
    <row r="644" spans="3:10" hidden="1" x14ac:dyDescent="0.2">
      <c r="C644"/>
      <c r="D644" s="11"/>
      <c r="J644" s="153" t="str">
        <f t="shared" si="38"/>
        <v xml:space="preserve"> </v>
      </c>
    </row>
    <row r="645" spans="3:10" hidden="1" x14ac:dyDescent="0.2">
      <c r="C645"/>
      <c r="D645" s="11"/>
      <c r="J645" s="153" t="str">
        <f t="shared" si="38"/>
        <v xml:space="preserve"> </v>
      </c>
    </row>
    <row r="646" spans="3:10" hidden="1" x14ac:dyDescent="0.2">
      <c r="C646"/>
      <c r="D646" s="11"/>
      <c r="J646" s="153" t="str">
        <f t="shared" si="38"/>
        <v xml:space="preserve"> </v>
      </c>
    </row>
    <row r="647" spans="3:10" hidden="1" x14ac:dyDescent="0.2">
      <c r="C647"/>
      <c r="D647" s="11"/>
      <c r="J647" s="153" t="str">
        <f t="shared" si="38"/>
        <v xml:space="preserve"> </v>
      </c>
    </row>
    <row r="648" spans="3:10" hidden="1" x14ac:dyDescent="0.2">
      <c r="C648"/>
      <c r="D648" s="11"/>
      <c r="J648" s="153" t="str">
        <f t="shared" si="38"/>
        <v xml:space="preserve"> </v>
      </c>
    </row>
    <row r="649" spans="3:10" hidden="1" x14ac:dyDescent="0.2">
      <c r="C649"/>
      <c r="D649" s="11"/>
      <c r="J649" s="153" t="str">
        <f t="shared" si="38"/>
        <v xml:space="preserve"> </v>
      </c>
    </row>
    <row r="650" spans="3:10" hidden="1" x14ac:dyDescent="0.2">
      <c r="C650"/>
      <c r="D650" s="11"/>
      <c r="J650" s="153" t="str">
        <f t="shared" si="38"/>
        <v xml:space="preserve"> </v>
      </c>
    </row>
    <row r="651" spans="3:10" hidden="1" x14ac:dyDescent="0.2">
      <c r="C651"/>
      <c r="D651" s="11"/>
      <c r="J651" s="153" t="str">
        <f t="shared" si="38"/>
        <v xml:space="preserve"> </v>
      </c>
    </row>
    <row r="652" spans="3:10" hidden="1" x14ac:dyDescent="0.2">
      <c r="C652"/>
      <c r="D652" s="11"/>
      <c r="J652" s="153" t="str">
        <f t="shared" si="38"/>
        <v xml:space="preserve"> </v>
      </c>
    </row>
    <row r="653" spans="3:10" hidden="1" x14ac:dyDescent="0.2">
      <c r="C653"/>
      <c r="D653" s="11"/>
      <c r="J653" s="153" t="str">
        <f t="shared" si="38"/>
        <v xml:space="preserve"> </v>
      </c>
    </row>
    <row r="654" spans="3:10" hidden="1" x14ac:dyDescent="0.2">
      <c r="C654"/>
      <c r="D654" s="11"/>
      <c r="J654" s="153" t="str">
        <f t="shared" si="38"/>
        <v xml:space="preserve"> </v>
      </c>
    </row>
    <row r="655" spans="3:10" hidden="1" x14ac:dyDescent="0.2">
      <c r="C655"/>
      <c r="D655" s="11"/>
      <c r="J655" s="153" t="str">
        <f t="shared" si="38"/>
        <v xml:space="preserve"> </v>
      </c>
    </row>
    <row r="656" spans="3:10" hidden="1" x14ac:dyDescent="0.2">
      <c r="C656"/>
      <c r="D656" s="11"/>
      <c r="J656" s="153" t="str">
        <f t="shared" si="38"/>
        <v xml:space="preserve"> </v>
      </c>
    </row>
    <row r="657" spans="3:10" hidden="1" x14ac:dyDescent="0.2">
      <c r="C657"/>
      <c r="D657" s="11"/>
      <c r="J657" s="153" t="str">
        <f t="shared" si="38"/>
        <v xml:space="preserve"> </v>
      </c>
    </row>
    <row r="658" spans="3:10" hidden="1" x14ac:dyDescent="0.2">
      <c r="C658"/>
      <c r="D658" s="11"/>
      <c r="J658" s="153" t="str">
        <f t="shared" si="38"/>
        <v xml:space="preserve"> </v>
      </c>
    </row>
    <row r="659" spans="3:10" hidden="1" x14ac:dyDescent="0.2">
      <c r="C659"/>
      <c r="D659" s="11"/>
      <c r="J659" s="153" t="str">
        <f t="shared" si="38"/>
        <v xml:space="preserve"> </v>
      </c>
    </row>
    <row r="660" spans="3:10" hidden="1" x14ac:dyDescent="0.2">
      <c r="C660"/>
      <c r="D660" s="11"/>
      <c r="J660" s="153" t="str">
        <f t="shared" si="38"/>
        <v xml:space="preserve"> </v>
      </c>
    </row>
    <row r="661" spans="3:10" hidden="1" x14ac:dyDescent="0.2">
      <c r="C661"/>
      <c r="D661" s="11"/>
      <c r="J661" s="153" t="str">
        <f t="shared" si="38"/>
        <v xml:space="preserve"> </v>
      </c>
    </row>
    <row r="662" spans="3:10" hidden="1" x14ac:dyDescent="0.2">
      <c r="C662"/>
      <c r="D662" s="11"/>
      <c r="J662" s="153" t="str">
        <f t="shared" si="38"/>
        <v xml:space="preserve"> </v>
      </c>
    </row>
    <row r="663" spans="3:10" hidden="1" x14ac:dyDescent="0.2">
      <c r="C663"/>
      <c r="D663" s="11"/>
      <c r="J663" s="153" t="str">
        <f t="shared" si="38"/>
        <v xml:space="preserve"> </v>
      </c>
    </row>
    <row r="664" spans="3:10" hidden="1" x14ac:dyDescent="0.2">
      <c r="C664"/>
      <c r="D664" s="11"/>
      <c r="J664" s="153" t="str">
        <f t="shared" si="38"/>
        <v xml:space="preserve"> </v>
      </c>
    </row>
    <row r="665" spans="3:10" hidden="1" x14ac:dyDescent="0.2">
      <c r="C665"/>
      <c r="D665" s="11"/>
      <c r="J665" s="153" t="str">
        <f t="shared" si="38"/>
        <v xml:space="preserve"> </v>
      </c>
    </row>
    <row r="666" spans="3:10" hidden="1" x14ac:dyDescent="0.2">
      <c r="C666"/>
      <c r="D666" s="11"/>
      <c r="J666" s="153" t="str">
        <f t="shared" si="38"/>
        <v xml:space="preserve"> </v>
      </c>
    </row>
    <row r="667" spans="3:10" hidden="1" x14ac:dyDescent="0.2">
      <c r="C667"/>
      <c r="D667" s="11"/>
      <c r="J667" s="153" t="str">
        <f t="shared" si="38"/>
        <v xml:space="preserve"> </v>
      </c>
    </row>
    <row r="668" spans="3:10" hidden="1" x14ac:dyDescent="0.2">
      <c r="C668"/>
      <c r="D668" s="11"/>
      <c r="J668" s="153" t="str">
        <f t="shared" si="38"/>
        <v xml:space="preserve"> </v>
      </c>
    </row>
    <row r="669" spans="3:10" hidden="1" x14ac:dyDescent="0.2">
      <c r="C669"/>
      <c r="D669" s="11"/>
      <c r="J669" s="153" t="str">
        <f t="shared" si="38"/>
        <v xml:space="preserve"> </v>
      </c>
    </row>
    <row r="670" spans="3:10" hidden="1" x14ac:dyDescent="0.2">
      <c r="C670"/>
      <c r="D670" s="11"/>
      <c r="J670" s="153" t="str">
        <f t="shared" si="38"/>
        <v xml:space="preserve"> </v>
      </c>
    </row>
    <row r="671" spans="3:10" hidden="1" x14ac:dyDescent="0.2">
      <c r="C671"/>
      <c r="D671" s="11"/>
      <c r="J671" s="153" t="str">
        <f t="shared" si="38"/>
        <v xml:space="preserve"> </v>
      </c>
    </row>
    <row r="672" spans="3:10" hidden="1" x14ac:dyDescent="0.2">
      <c r="C672"/>
      <c r="D672" s="11"/>
      <c r="J672" s="153" t="str">
        <f t="shared" si="38"/>
        <v xml:space="preserve"> </v>
      </c>
    </row>
    <row r="673" spans="3:10" hidden="1" x14ac:dyDescent="0.2">
      <c r="C673"/>
      <c r="D673" s="11"/>
      <c r="J673" s="153" t="str">
        <f t="shared" si="38"/>
        <v xml:space="preserve"> </v>
      </c>
    </row>
    <row r="674" spans="3:10" hidden="1" x14ac:dyDescent="0.2">
      <c r="C674"/>
      <c r="D674" s="11"/>
      <c r="J674" s="153" t="str">
        <f t="shared" si="38"/>
        <v xml:space="preserve"> </v>
      </c>
    </row>
    <row r="675" spans="3:10" hidden="1" x14ac:dyDescent="0.2">
      <c r="C675"/>
      <c r="D675" s="11"/>
      <c r="J675" s="153" t="str">
        <f t="shared" si="38"/>
        <v xml:space="preserve"> </v>
      </c>
    </row>
    <row r="676" spans="3:10" hidden="1" x14ac:dyDescent="0.2">
      <c r="C676"/>
      <c r="D676" s="11"/>
      <c r="J676" s="153" t="str">
        <f t="shared" si="38"/>
        <v xml:space="preserve"> </v>
      </c>
    </row>
    <row r="677" spans="3:10" hidden="1" x14ac:dyDescent="0.2">
      <c r="C677"/>
      <c r="D677" s="11"/>
      <c r="J677" s="153" t="str">
        <f t="shared" si="38"/>
        <v xml:space="preserve"> </v>
      </c>
    </row>
    <row r="678" spans="3:10" hidden="1" x14ac:dyDescent="0.2">
      <c r="C678"/>
      <c r="D678" s="11"/>
      <c r="J678" s="153" t="str">
        <f t="shared" si="38"/>
        <v xml:space="preserve"> </v>
      </c>
    </row>
    <row r="679" spans="3:10" hidden="1" x14ac:dyDescent="0.2">
      <c r="C679"/>
      <c r="D679" s="11"/>
      <c r="J679" s="153" t="str">
        <f t="shared" si="38"/>
        <v xml:space="preserve"> </v>
      </c>
    </row>
    <row r="680" spans="3:10" hidden="1" x14ac:dyDescent="0.2">
      <c r="C680"/>
      <c r="D680" s="11"/>
      <c r="J680" s="153" t="str">
        <f t="shared" si="38"/>
        <v xml:space="preserve"> </v>
      </c>
    </row>
    <row r="681" spans="3:10" hidden="1" x14ac:dyDescent="0.2">
      <c r="C681"/>
      <c r="D681" s="11"/>
      <c r="J681" s="153" t="str">
        <f t="shared" si="38"/>
        <v xml:space="preserve"> </v>
      </c>
    </row>
    <row r="682" spans="3:10" hidden="1" x14ac:dyDescent="0.2">
      <c r="C682"/>
      <c r="D682" s="11"/>
      <c r="J682" s="153" t="str">
        <f t="shared" si="38"/>
        <v xml:space="preserve"> </v>
      </c>
    </row>
    <row r="683" spans="3:10" hidden="1" x14ac:dyDescent="0.2">
      <c r="C683"/>
      <c r="D683" s="11"/>
      <c r="J683" s="153" t="str">
        <f t="shared" si="38"/>
        <v xml:space="preserve"> </v>
      </c>
    </row>
    <row r="684" spans="3:10" hidden="1" x14ac:dyDescent="0.2">
      <c r="C684"/>
      <c r="D684" s="11"/>
      <c r="J684" s="153" t="str">
        <f t="shared" si="38"/>
        <v xml:space="preserve"> </v>
      </c>
    </row>
    <row r="685" spans="3:10" hidden="1" x14ac:dyDescent="0.2">
      <c r="C685"/>
      <c r="D685" s="11"/>
      <c r="J685" s="153" t="str">
        <f t="shared" si="38"/>
        <v xml:space="preserve"> </v>
      </c>
    </row>
    <row r="686" spans="3:10" hidden="1" x14ac:dyDescent="0.2">
      <c r="C686"/>
      <c r="D686" s="11"/>
      <c r="J686" s="153" t="str">
        <f t="shared" si="38"/>
        <v xml:space="preserve"> </v>
      </c>
    </row>
    <row r="687" spans="3:10" hidden="1" x14ac:dyDescent="0.2">
      <c r="C687"/>
      <c r="D687" s="11"/>
      <c r="J687" s="153" t="str">
        <f t="shared" si="38"/>
        <v xml:space="preserve"> </v>
      </c>
    </row>
    <row r="688" spans="3:10" hidden="1" x14ac:dyDescent="0.2">
      <c r="C688"/>
      <c r="D688" s="11"/>
      <c r="J688" s="153" t="str">
        <f t="shared" si="38"/>
        <v xml:space="preserve"> </v>
      </c>
    </row>
    <row r="689" spans="3:10" hidden="1" x14ac:dyDescent="0.2">
      <c r="C689"/>
      <c r="D689" s="11"/>
      <c r="J689" s="153" t="str">
        <f t="shared" ref="J689:J727" si="39">IF(H689=0," ",I689/H689)</f>
        <v xml:space="preserve"> </v>
      </c>
    </row>
    <row r="690" spans="3:10" hidden="1" x14ac:dyDescent="0.2">
      <c r="C690"/>
      <c r="D690" s="11"/>
      <c r="J690" s="153" t="str">
        <f t="shared" si="39"/>
        <v xml:space="preserve"> </v>
      </c>
    </row>
    <row r="691" spans="3:10" hidden="1" x14ac:dyDescent="0.2">
      <c r="C691"/>
      <c r="D691" s="11"/>
      <c r="J691" s="153" t="str">
        <f t="shared" si="39"/>
        <v xml:space="preserve"> </v>
      </c>
    </row>
    <row r="692" spans="3:10" hidden="1" x14ac:dyDescent="0.2">
      <c r="C692"/>
      <c r="D692" s="11"/>
      <c r="J692" s="153" t="str">
        <f t="shared" si="39"/>
        <v xml:space="preserve"> </v>
      </c>
    </row>
    <row r="693" spans="3:10" hidden="1" x14ac:dyDescent="0.2">
      <c r="C693"/>
      <c r="D693" s="11"/>
      <c r="J693" s="153" t="str">
        <f t="shared" si="39"/>
        <v xml:space="preserve"> </v>
      </c>
    </row>
    <row r="694" spans="3:10" hidden="1" x14ac:dyDescent="0.2">
      <c r="C694"/>
      <c r="D694" s="11"/>
      <c r="J694" s="153" t="str">
        <f t="shared" si="39"/>
        <v xml:space="preserve"> </v>
      </c>
    </row>
    <row r="695" spans="3:10" hidden="1" x14ac:dyDescent="0.2">
      <c r="C695"/>
      <c r="D695" s="11"/>
      <c r="J695" s="153" t="str">
        <f t="shared" si="39"/>
        <v xml:space="preserve"> </v>
      </c>
    </row>
    <row r="696" spans="3:10" hidden="1" x14ac:dyDescent="0.2">
      <c r="C696"/>
      <c r="D696" s="11"/>
      <c r="J696" s="153" t="str">
        <f t="shared" si="39"/>
        <v xml:space="preserve"> </v>
      </c>
    </row>
    <row r="697" spans="3:10" hidden="1" x14ac:dyDescent="0.2">
      <c r="C697"/>
      <c r="D697" s="11"/>
      <c r="J697" s="153" t="str">
        <f t="shared" si="39"/>
        <v xml:space="preserve"> </v>
      </c>
    </row>
    <row r="698" spans="3:10" hidden="1" x14ac:dyDescent="0.2">
      <c r="C698"/>
      <c r="D698" s="11"/>
      <c r="J698" s="153" t="str">
        <f t="shared" si="39"/>
        <v xml:space="preserve"> </v>
      </c>
    </row>
    <row r="699" spans="3:10" hidden="1" x14ac:dyDescent="0.2">
      <c r="C699"/>
      <c r="D699" s="11"/>
      <c r="J699" s="153" t="str">
        <f t="shared" si="39"/>
        <v xml:space="preserve"> </v>
      </c>
    </row>
    <row r="700" spans="3:10" hidden="1" x14ac:dyDescent="0.2">
      <c r="C700"/>
      <c r="D700" s="11"/>
      <c r="J700" s="153" t="str">
        <f t="shared" si="39"/>
        <v xml:space="preserve"> </v>
      </c>
    </row>
    <row r="701" spans="3:10" hidden="1" x14ac:dyDescent="0.2">
      <c r="C701"/>
      <c r="D701" s="11"/>
      <c r="J701" s="153" t="str">
        <f t="shared" si="39"/>
        <v xml:space="preserve"> </v>
      </c>
    </row>
    <row r="702" spans="3:10" hidden="1" x14ac:dyDescent="0.2">
      <c r="C702"/>
      <c r="D702" s="11"/>
      <c r="J702" s="153" t="str">
        <f t="shared" si="39"/>
        <v xml:space="preserve"> </v>
      </c>
    </row>
    <row r="703" spans="3:10" hidden="1" x14ac:dyDescent="0.2">
      <c r="C703"/>
      <c r="D703" s="11"/>
      <c r="J703" s="153" t="str">
        <f t="shared" si="39"/>
        <v xml:space="preserve"> </v>
      </c>
    </row>
    <row r="704" spans="3:10" hidden="1" x14ac:dyDescent="0.2">
      <c r="C704"/>
      <c r="D704" s="11"/>
      <c r="J704" s="153" t="str">
        <f t="shared" si="39"/>
        <v xml:space="preserve"> </v>
      </c>
    </row>
    <row r="705" spans="3:10" hidden="1" x14ac:dyDescent="0.2">
      <c r="C705"/>
      <c r="D705" s="11"/>
      <c r="J705" s="153" t="str">
        <f t="shared" si="39"/>
        <v xml:space="preserve"> </v>
      </c>
    </row>
    <row r="706" spans="3:10" hidden="1" x14ac:dyDescent="0.2">
      <c r="C706"/>
      <c r="D706" s="11"/>
      <c r="J706" s="153" t="str">
        <f t="shared" si="39"/>
        <v xml:space="preserve"> </v>
      </c>
    </row>
    <row r="707" spans="3:10" hidden="1" x14ac:dyDescent="0.2">
      <c r="C707"/>
      <c r="D707" s="11"/>
      <c r="J707" s="153" t="str">
        <f t="shared" si="39"/>
        <v xml:space="preserve"> </v>
      </c>
    </row>
    <row r="708" spans="3:10" hidden="1" x14ac:dyDescent="0.2">
      <c r="C708"/>
      <c r="D708" s="11"/>
      <c r="J708" s="153" t="str">
        <f t="shared" si="39"/>
        <v xml:space="preserve"> </v>
      </c>
    </row>
    <row r="709" spans="3:10" hidden="1" x14ac:dyDescent="0.2">
      <c r="C709"/>
      <c r="D709" s="11"/>
      <c r="J709" s="153" t="str">
        <f t="shared" si="39"/>
        <v xml:space="preserve"> </v>
      </c>
    </row>
    <row r="710" spans="3:10" hidden="1" x14ac:dyDescent="0.2">
      <c r="C710"/>
      <c r="D710" s="11"/>
      <c r="J710" s="153" t="str">
        <f t="shared" si="39"/>
        <v xml:space="preserve"> </v>
      </c>
    </row>
    <row r="711" spans="3:10" hidden="1" x14ac:dyDescent="0.2">
      <c r="C711"/>
      <c r="D711" s="11"/>
      <c r="J711" s="153" t="str">
        <f t="shared" si="39"/>
        <v xml:space="preserve"> </v>
      </c>
    </row>
    <row r="712" spans="3:10" hidden="1" x14ac:dyDescent="0.2">
      <c r="C712"/>
      <c r="D712" s="11"/>
      <c r="J712" s="153" t="str">
        <f t="shared" si="39"/>
        <v xml:space="preserve"> </v>
      </c>
    </row>
    <row r="713" spans="3:10" hidden="1" x14ac:dyDescent="0.2">
      <c r="C713"/>
      <c r="D713" s="11"/>
      <c r="J713" s="153" t="str">
        <f t="shared" si="39"/>
        <v xml:space="preserve"> </v>
      </c>
    </row>
    <row r="714" spans="3:10" hidden="1" x14ac:dyDescent="0.2">
      <c r="C714"/>
      <c r="D714" s="11"/>
      <c r="J714" s="153" t="str">
        <f t="shared" si="39"/>
        <v xml:space="preserve"> </v>
      </c>
    </row>
    <row r="715" spans="3:10" hidden="1" x14ac:dyDescent="0.2">
      <c r="C715"/>
      <c r="D715" s="11"/>
      <c r="J715" s="153" t="str">
        <f t="shared" si="39"/>
        <v xml:space="preserve"> </v>
      </c>
    </row>
    <row r="716" spans="3:10" hidden="1" x14ac:dyDescent="0.2">
      <c r="C716"/>
      <c r="D716" s="11"/>
      <c r="J716" s="153" t="str">
        <f t="shared" si="39"/>
        <v xml:space="preserve"> </v>
      </c>
    </row>
    <row r="717" spans="3:10" hidden="1" x14ac:dyDescent="0.2">
      <c r="C717"/>
      <c r="D717" s="11"/>
      <c r="J717" s="153" t="str">
        <f t="shared" si="39"/>
        <v xml:space="preserve"> </v>
      </c>
    </row>
    <row r="718" spans="3:10" hidden="1" x14ac:dyDescent="0.2">
      <c r="C718"/>
      <c r="D718" s="11"/>
      <c r="J718" s="153" t="str">
        <f t="shared" si="39"/>
        <v xml:space="preserve"> </v>
      </c>
    </row>
    <row r="719" spans="3:10" hidden="1" x14ac:dyDescent="0.2">
      <c r="C719"/>
      <c r="D719" s="11"/>
      <c r="J719" s="153" t="str">
        <f t="shared" si="39"/>
        <v xml:space="preserve"> </v>
      </c>
    </row>
    <row r="720" spans="3:10" hidden="1" x14ac:dyDescent="0.2">
      <c r="C720"/>
      <c r="D720" s="11"/>
      <c r="J720" s="153" t="str">
        <f t="shared" si="39"/>
        <v xml:space="preserve"> </v>
      </c>
    </row>
    <row r="721" spans="3:10" hidden="1" x14ac:dyDescent="0.2">
      <c r="C721"/>
      <c r="D721" s="11"/>
      <c r="J721" s="153" t="str">
        <f t="shared" si="39"/>
        <v xml:space="preserve"> </v>
      </c>
    </row>
    <row r="722" spans="3:10" hidden="1" x14ac:dyDescent="0.2">
      <c r="C722"/>
      <c r="D722" s="11"/>
      <c r="J722" s="153" t="str">
        <f t="shared" si="39"/>
        <v xml:space="preserve"> </v>
      </c>
    </row>
    <row r="723" spans="3:10" hidden="1" x14ac:dyDescent="0.2">
      <c r="C723"/>
      <c r="D723" s="11"/>
      <c r="J723" s="153" t="str">
        <f t="shared" si="39"/>
        <v xml:space="preserve"> </v>
      </c>
    </row>
    <row r="724" spans="3:10" hidden="1" x14ac:dyDescent="0.2">
      <c r="C724"/>
      <c r="D724" s="11"/>
      <c r="J724" s="153" t="str">
        <f t="shared" si="39"/>
        <v xml:space="preserve"> </v>
      </c>
    </row>
    <row r="725" spans="3:10" hidden="1" x14ac:dyDescent="0.2">
      <c r="C725"/>
      <c r="D725" s="11"/>
      <c r="J725" s="153" t="str">
        <f t="shared" si="39"/>
        <v xml:space="preserve"> </v>
      </c>
    </row>
    <row r="726" spans="3:10" hidden="1" x14ac:dyDescent="0.2">
      <c r="C726"/>
      <c r="D726" s="11"/>
      <c r="J726" s="153" t="str">
        <f t="shared" si="39"/>
        <v xml:space="preserve"> </v>
      </c>
    </row>
    <row r="727" spans="3:10" hidden="1" x14ac:dyDescent="0.2">
      <c r="C727"/>
      <c r="D727" s="11"/>
      <c r="J727" s="153" t="str">
        <f t="shared" si="39"/>
        <v xml:space="preserve"> </v>
      </c>
    </row>
    <row r="728" spans="3:10" x14ac:dyDescent="0.2">
      <c r="C728"/>
      <c r="D728" s="11"/>
    </row>
    <row r="729" spans="3:10" x14ac:dyDescent="0.2">
      <c r="C729"/>
      <c r="D729" s="11"/>
    </row>
    <row r="730" spans="3:10" x14ac:dyDescent="0.2">
      <c r="C730"/>
      <c r="D730" s="11"/>
    </row>
    <row r="731" spans="3:10" x14ac:dyDescent="0.2">
      <c r="C731"/>
      <c r="D731" s="11"/>
    </row>
    <row r="732" spans="3:10" x14ac:dyDescent="0.2">
      <c r="C732"/>
      <c r="D732" s="11"/>
    </row>
    <row r="733" spans="3:10" x14ac:dyDescent="0.2">
      <c r="C733"/>
      <c r="D733" s="11"/>
    </row>
    <row r="734" spans="3:10" x14ac:dyDescent="0.2">
      <c r="C734"/>
      <c r="D734" s="11"/>
    </row>
    <row r="735" spans="3:10" x14ac:dyDescent="0.2">
      <c r="C735"/>
      <c r="D735" s="11"/>
    </row>
    <row r="736" spans="3:10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7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K5:K6"/>
    <mergeCell ref="L5:L6"/>
    <mergeCell ref="M5:M6"/>
    <mergeCell ref="N5:N6"/>
    <mergeCell ref="O5:O6"/>
    <mergeCell ref="D1:H1"/>
    <mergeCell ref="C2:H2"/>
    <mergeCell ref="C3:H3"/>
    <mergeCell ref="G5:G6"/>
    <mergeCell ref="H5:H6"/>
    <mergeCell ref="J5:J6"/>
    <mergeCell ref="I5:I6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L560" sqref="L560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0" hidden="1" customWidth="1"/>
    <col min="9" max="9" width="0" style="159" hidden="1" customWidth="1"/>
    <col min="10" max="10" width="0" hidden="1" customWidth="1"/>
  </cols>
  <sheetData>
    <row r="1" spans="1:15" ht="15" customHeight="1" x14ac:dyDescent="0.2">
      <c r="D1" s="232" t="s">
        <v>839</v>
      </c>
      <c r="E1" s="232"/>
      <c r="F1" s="232"/>
      <c r="G1" s="232"/>
      <c r="H1" s="232"/>
    </row>
    <row r="2" spans="1:15" x14ac:dyDescent="0.2">
      <c r="C2" s="229" t="str">
        <f>adók!C2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796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69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8.5" customHeight="1" x14ac:dyDescent="0.2">
      <c r="A6" s="214"/>
      <c r="B6" s="220"/>
      <c r="C6" s="212"/>
      <c r="D6" s="210"/>
      <c r="E6" s="69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1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17">
        <v>100</v>
      </c>
      <c r="G8" s="17">
        <v>-100</v>
      </c>
      <c r="H8" s="17">
        <f>SUM(F8:G8)</f>
        <v>0</v>
      </c>
      <c r="I8" s="156"/>
      <c r="J8" s="153" t="str">
        <f t="shared" ref="J8:J71" si="0">IF(H8=0," ",I8/H8)</f>
        <v xml:space="preserve"> </v>
      </c>
      <c r="K8" s="155">
        <v>100</v>
      </c>
      <c r="L8" s="155"/>
      <c r="M8" s="17">
        <f>SUM(K8:L8)</f>
        <v>100</v>
      </c>
      <c r="N8" s="155">
        <v>100</v>
      </c>
      <c r="O8" s="153">
        <f t="shared" ref="O8:O71" si="1">IF(M8=0," ",N8/M8)</f>
        <v>1</v>
      </c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17"/>
      <c r="G9" s="17"/>
      <c r="H9" s="17"/>
      <c r="I9" s="156"/>
      <c r="J9" s="153" t="str">
        <f t="shared" si="0"/>
        <v xml:space="preserve"> </v>
      </c>
      <c r="K9" s="155">
        <v>0</v>
      </c>
      <c r="L9" s="155"/>
      <c r="M9" s="17">
        <f t="shared" ref="M9:M72" si="2">SUM(K9:L9)</f>
        <v>0</v>
      </c>
      <c r="N9" s="155"/>
      <c r="O9" s="153" t="str">
        <f t="shared" si="1"/>
        <v xml:space="preserve"> </v>
      </c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17"/>
      <c r="G10" s="17"/>
      <c r="H10" s="17"/>
      <c r="I10" s="156"/>
      <c r="J10" s="153" t="str">
        <f t="shared" si="0"/>
        <v xml:space="preserve"> </v>
      </c>
      <c r="K10" s="155">
        <v>0</v>
      </c>
      <c r="L10" s="155"/>
      <c r="M10" s="17">
        <f t="shared" si="2"/>
        <v>0</v>
      </c>
      <c r="N10" s="155"/>
      <c r="O10" s="153" t="str">
        <f t="shared" si="1"/>
        <v xml:space="preserve"> </v>
      </c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17"/>
      <c r="G11" s="17"/>
      <c r="H11" s="17"/>
      <c r="I11" s="156"/>
      <c r="J11" s="153" t="str">
        <f t="shared" si="0"/>
        <v xml:space="preserve"> </v>
      </c>
      <c r="K11" s="155">
        <v>0</v>
      </c>
      <c r="L11" s="155"/>
      <c r="M11" s="17">
        <f t="shared" si="2"/>
        <v>0</v>
      </c>
      <c r="N11" s="155"/>
      <c r="O11" s="153" t="str">
        <f t="shared" si="1"/>
        <v xml:space="preserve"> </v>
      </c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17"/>
      <c r="G12" s="17"/>
      <c r="H12" s="17"/>
      <c r="I12" s="156"/>
      <c r="J12" s="153" t="str">
        <f t="shared" si="0"/>
        <v xml:space="preserve"> </v>
      </c>
      <c r="K12" s="155">
        <v>0</v>
      </c>
      <c r="L12" s="155"/>
      <c r="M12" s="17">
        <f t="shared" si="2"/>
        <v>0</v>
      </c>
      <c r="N12" s="155"/>
      <c r="O12" s="153" t="str">
        <f t="shared" si="1"/>
        <v xml:space="preserve"> </v>
      </c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17"/>
      <c r="G13" s="17"/>
      <c r="H13" s="17"/>
      <c r="I13" s="156"/>
      <c r="J13" s="153" t="str">
        <f t="shared" si="0"/>
        <v xml:space="preserve"> </v>
      </c>
      <c r="K13" s="155">
        <v>0</v>
      </c>
      <c r="L13" s="155"/>
      <c r="M13" s="17">
        <f t="shared" si="2"/>
        <v>0</v>
      </c>
      <c r="N13" s="155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18">
        <f>SUM(F8:F13)</f>
        <v>100</v>
      </c>
      <c r="G14" s="18">
        <f t="shared" ref="G14:N14" si="3">SUM(G8:G13)</f>
        <v>-100</v>
      </c>
      <c r="H14" s="18">
        <f t="shared" si="3"/>
        <v>0</v>
      </c>
      <c r="I14" s="18">
        <f t="shared" si="3"/>
        <v>0</v>
      </c>
      <c r="J14" s="18">
        <f t="shared" si="3"/>
        <v>0</v>
      </c>
      <c r="K14" s="18">
        <f t="shared" si="3"/>
        <v>100</v>
      </c>
      <c r="L14" s="18">
        <f t="shared" si="3"/>
        <v>0</v>
      </c>
      <c r="M14" s="18">
        <f t="shared" si="3"/>
        <v>100</v>
      </c>
      <c r="N14" s="18">
        <f t="shared" si="3"/>
        <v>100</v>
      </c>
      <c r="O14" s="153">
        <f t="shared" si="1"/>
        <v>1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17"/>
      <c r="G15" s="17"/>
      <c r="H15" s="17"/>
      <c r="I15" s="156"/>
      <c r="J15" s="153" t="str">
        <f t="shared" si="0"/>
        <v xml:space="preserve"> </v>
      </c>
      <c r="K15" s="155">
        <v>0</v>
      </c>
      <c r="L15" s="155"/>
      <c r="M15" s="17">
        <f t="shared" si="2"/>
        <v>0</v>
      </c>
      <c r="N15" s="155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17"/>
      <c r="G16" s="17"/>
      <c r="H16" s="17"/>
      <c r="I16" s="156"/>
      <c r="J16" s="153" t="str">
        <f t="shared" si="0"/>
        <v xml:space="preserve"> </v>
      </c>
      <c r="K16" s="155">
        <v>0</v>
      </c>
      <c r="L16" s="155"/>
      <c r="M16" s="17">
        <f t="shared" si="2"/>
        <v>0</v>
      </c>
      <c r="N16" s="155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4">SUM(G18:G27)</f>
        <v>0</v>
      </c>
      <c r="H17" s="17">
        <f t="shared" si="4"/>
        <v>0</v>
      </c>
      <c r="I17" s="156"/>
      <c r="J17" s="153" t="str">
        <f t="shared" si="0"/>
        <v xml:space="preserve"> </v>
      </c>
      <c r="K17" s="155">
        <v>0</v>
      </c>
      <c r="L17" s="155"/>
      <c r="M17" s="17">
        <f t="shared" si="2"/>
        <v>0</v>
      </c>
      <c r="N17" s="155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17"/>
      <c r="G18" s="17"/>
      <c r="H18" s="17"/>
      <c r="I18" s="156"/>
      <c r="J18" s="153" t="str">
        <f t="shared" si="0"/>
        <v xml:space="preserve"> </v>
      </c>
      <c r="K18" s="155">
        <v>0</v>
      </c>
      <c r="L18" s="155"/>
      <c r="M18" s="17">
        <f t="shared" si="2"/>
        <v>0</v>
      </c>
      <c r="N18" s="155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17"/>
      <c r="G19" s="17"/>
      <c r="H19" s="17"/>
      <c r="I19" s="156"/>
      <c r="J19" s="153" t="str">
        <f t="shared" si="0"/>
        <v xml:space="preserve"> </v>
      </c>
      <c r="K19" s="155">
        <v>0</v>
      </c>
      <c r="L19" s="155"/>
      <c r="M19" s="17">
        <f t="shared" si="2"/>
        <v>0</v>
      </c>
      <c r="N19" s="155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17"/>
      <c r="G20" s="17"/>
      <c r="H20" s="17"/>
      <c r="I20" s="156"/>
      <c r="J20" s="153" t="str">
        <f t="shared" si="0"/>
        <v xml:space="preserve"> </v>
      </c>
      <c r="K20" s="155">
        <v>0</v>
      </c>
      <c r="L20" s="155"/>
      <c r="M20" s="17">
        <f t="shared" si="2"/>
        <v>0</v>
      </c>
      <c r="N20" s="155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17"/>
      <c r="G21" s="17"/>
      <c r="H21" s="17"/>
      <c r="I21" s="156"/>
      <c r="J21" s="153" t="str">
        <f t="shared" si="0"/>
        <v xml:space="preserve"> </v>
      </c>
      <c r="K21" s="155">
        <v>0</v>
      </c>
      <c r="L21" s="155"/>
      <c r="M21" s="17">
        <f t="shared" si="2"/>
        <v>0</v>
      </c>
      <c r="N21" s="155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17"/>
      <c r="G22" s="17"/>
      <c r="H22" s="17"/>
      <c r="I22" s="156"/>
      <c r="J22" s="153" t="str">
        <f t="shared" si="0"/>
        <v xml:space="preserve"> </v>
      </c>
      <c r="K22" s="155">
        <v>0</v>
      </c>
      <c r="L22" s="155"/>
      <c r="M22" s="17">
        <f t="shared" si="2"/>
        <v>0</v>
      </c>
      <c r="N22" s="155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17"/>
      <c r="G23" s="17"/>
      <c r="H23" s="17"/>
      <c r="I23" s="156"/>
      <c r="J23" s="153" t="str">
        <f t="shared" si="0"/>
        <v xml:space="preserve"> </v>
      </c>
      <c r="K23" s="155">
        <v>0</v>
      </c>
      <c r="L23" s="155"/>
      <c r="M23" s="17">
        <f t="shared" si="2"/>
        <v>0</v>
      </c>
      <c r="N23" s="155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17"/>
      <c r="G24" s="17"/>
      <c r="H24" s="17"/>
      <c r="I24" s="156"/>
      <c r="J24" s="153" t="str">
        <f t="shared" si="0"/>
        <v xml:space="preserve"> </v>
      </c>
      <c r="K24" s="155">
        <v>0</v>
      </c>
      <c r="L24" s="155"/>
      <c r="M24" s="17">
        <f t="shared" si="2"/>
        <v>0</v>
      </c>
      <c r="N24" s="155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17"/>
      <c r="G25" s="17"/>
      <c r="H25" s="17"/>
      <c r="I25" s="156"/>
      <c r="J25" s="153" t="str">
        <f t="shared" si="0"/>
        <v xml:space="preserve"> </v>
      </c>
      <c r="K25" s="155">
        <v>0</v>
      </c>
      <c r="L25" s="155"/>
      <c r="M25" s="17">
        <f t="shared" si="2"/>
        <v>0</v>
      </c>
      <c r="N25" s="155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17"/>
      <c r="G26" s="17"/>
      <c r="H26" s="17"/>
      <c r="I26" s="156"/>
      <c r="J26" s="153" t="str">
        <f t="shared" si="0"/>
        <v xml:space="preserve"> </v>
      </c>
      <c r="K26" s="155">
        <v>0</v>
      </c>
      <c r="L26" s="155"/>
      <c r="M26" s="17">
        <f t="shared" si="2"/>
        <v>0</v>
      </c>
      <c r="N26" s="155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17"/>
      <c r="G27" s="17"/>
      <c r="H27" s="17"/>
      <c r="I27" s="156"/>
      <c r="J27" s="153" t="str">
        <f t="shared" si="0"/>
        <v xml:space="preserve"> </v>
      </c>
      <c r="K27" s="155">
        <v>0</v>
      </c>
      <c r="L27" s="155"/>
      <c r="M27" s="17">
        <f t="shared" si="2"/>
        <v>0</v>
      </c>
      <c r="N27" s="155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5">SUM(G29:G38)</f>
        <v>0</v>
      </c>
      <c r="H28" s="17">
        <f t="shared" si="5"/>
        <v>0</v>
      </c>
      <c r="I28" s="156"/>
      <c r="J28" s="153" t="str">
        <f t="shared" si="0"/>
        <v xml:space="preserve"> </v>
      </c>
      <c r="K28" s="155">
        <v>0</v>
      </c>
      <c r="L28" s="155"/>
      <c r="M28" s="17">
        <f t="shared" si="2"/>
        <v>0</v>
      </c>
      <c r="N28" s="155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17"/>
      <c r="G29" s="17"/>
      <c r="H29" s="17"/>
      <c r="I29" s="156"/>
      <c r="J29" s="153" t="str">
        <f t="shared" si="0"/>
        <v xml:space="preserve"> </v>
      </c>
      <c r="K29" s="155">
        <v>0</v>
      </c>
      <c r="L29" s="155"/>
      <c r="M29" s="17">
        <f t="shared" si="2"/>
        <v>0</v>
      </c>
      <c r="N29" s="155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17"/>
      <c r="G30" s="17"/>
      <c r="H30" s="17"/>
      <c r="I30" s="156"/>
      <c r="J30" s="153" t="str">
        <f t="shared" si="0"/>
        <v xml:space="preserve"> </v>
      </c>
      <c r="K30" s="155">
        <v>0</v>
      </c>
      <c r="L30" s="155"/>
      <c r="M30" s="17">
        <f t="shared" si="2"/>
        <v>0</v>
      </c>
      <c r="N30" s="155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17"/>
      <c r="G31" s="17"/>
      <c r="H31" s="17"/>
      <c r="I31" s="156"/>
      <c r="J31" s="153" t="str">
        <f t="shared" si="0"/>
        <v xml:space="preserve"> </v>
      </c>
      <c r="K31" s="155">
        <v>0</v>
      </c>
      <c r="L31" s="155"/>
      <c r="M31" s="17">
        <f t="shared" si="2"/>
        <v>0</v>
      </c>
      <c r="N31" s="155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17"/>
      <c r="G32" s="17"/>
      <c r="H32" s="17"/>
      <c r="I32" s="156"/>
      <c r="J32" s="153" t="str">
        <f t="shared" si="0"/>
        <v xml:space="preserve"> </v>
      </c>
      <c r="K32" s="155">
        <v>0</v>
      </c>
      <c r="L32" s="155"/>
      <c r="M32" s="17">
        <f t="shared" si="2"/>
        <v>0</v>
      </c>
      <c r="N32" s="155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17"/>
      <c r="G33" s="17"/>
      <c r="H33" s="17"/>
      <c r="I33" s="156"/>
      <c r="J33" s="153" t="str">
        <f t="shared" si="0"/>
        <v xml:space="preserve"> </v>
      </c>
      <c r="K33" s="155">
        <v>0</v>
      </c>
      <c r="L33" s="155"/>
      <c r="M33" s="17">
        <f t="shared" si="2"/>
        <v>0</v>
      </c>
      <c r="N33" s="155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17"/>
      <c r="G34" s="17"/>
      <c r="H34" s="17"/>
      <c r="I34" s="156"/>
      <c r="J34" s="153" t="str">
        <f t="shared" si="0"/>
        <v xml:space="preserve"> </v>
      </c>
      <c r="K34" s="155">
        <v>0</v>
      </c>
      <c r="L34" s="155"/>
      <c r="M34" s="17">
        <f t="shared" si="2"/>
        <v>0</v>
      </c>
      <c r="N34" s="155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17"/>
      <c r="G35" s="17"/>
      <c r="H35" s="17"/>
      <c r="I35" s="156"/>
      <c r="J35" s="153" t="str">
        <f t="shared" si="0"/>
        <v xml:space="preserve"> </v>
      </c>
      <c r="K35" s="155">
        <v>0</v>
      </c>
      <c r="L35" s="155"/>
      <c r="M35" s="17">
        <f t="shared" si="2"/>
        <v>0</v>
      </c>
      <c r="N35" s="155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17"/>
      <c r="G36" s="17"/>
      <c r="H36" s="17"/>
      <c r="I36" s="156"/>
      <c r="J36" s="153" t="str">
        <f t="shared" si="0"/>
        <v xml:space="preserve"> </v>
      </c>
      <c r="K36" s="155">
        <v>0</v>
      </c>
      <c r="L36" s="155"/>
      <c r="M36" s="17">
        <f t="shared" si="2"/>
        <v>0</v>
      </c>
      <c r="N36" s="155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17"/>
      <c r="G37" s="17"/>
      <c r="H37" s="17"/>
      <c r="I37" s="156"/>
      <c r="J37" s="153" t="str">
        <f t="shared" si="0"/>
        <v xml:space="preserve"> </v>
      </c>
      <c r="K37" s="155">
        <v>0</v>
      </c>
      <c r="L37" s="155"/>
      <c r="M37" s="17">
        <f t="shared" si="2"/>
        <v>0</v>
      </c>
      <c r="N37" s="155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17"/>
      <c r="G38" s="17"/>
      <c r="H38" s="17"/>
      <c r="I38" s="156"/>
      <c r="J38" s="153" t="str">
        <f t="shared" si="0"/>
        <v xml:space="preserve"> </v>
      </c>
      <c r="K38" s="155">
        <v>0</v>
      </c>
      <c r="L38" s="155"/>
      <c r="M38" s="17">
        <f t="shared" si="2"/>
        <v>0</v>
      </c>
      <c r="N38" s="155"/>
      <c r="O38" s="153" t="str">
        <f t="shared" si="1"/>
        <v xml:space="preserve"> </v>
      </c>
    </row>
    <row r="39" spans="1:15" ht="25.5" x14ac:dyDescent="0.2">
      <c r="A39" s="215" t="s">
        <v>69</v>
      </c>
      <c r="B39" s="216"/>
      <c r="C39" s="3" t="s">
        <v>70</v>
      </c>
      <c r="D39" s="14" t="s">
        <v>71</v>
      </c>
      <c r="E39" s="14"/>
      <c r="F39" s="17">
        <f>SUM(F40:F49)</f>
        <v>0</v>
      </c>
      <c r="G39" s="17">
        <f t="shared" ref="G39:I39" si="6">SUM(G40:G49)</f>
        <v>100</v>
      </c>
      <c r="H39" s="17">
        <f t="shared" si="6"/>
        <v>100</v>
      </c>
      <c r="I39" s="160">
        <f t="shared" si="6"/>
        <v>100</v>
      </c>
      <c r="J39" s="153">
        <f t="shared" si="0"/>
        <v>1</v>
      </c>
      <c r="K39" s="155">
        <v>0</v>
      </c>
      <c r="L39" s="155"/>
      <c r="M39" s="17">
        <f t="shared" si="2"/>
        <v>0</v>
      </c>
      <c r="N39" s="155"/>
      <c r="O39" s="153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17"/>
      <c r="G40" s="17"/>
      <c r="H40" s="17"/>
      <c r="I40" s="156"/>
      <c r="J40" s="153" t="str">
        <f t="shared" si="0"/>
        <v xml:space="preserve"> </v>
      </c>
      <c r="K40" s="155">
        <v>0</v>
      </c>
      <c r="L40" s="155"/>
      <c r="M40" s="17">
        <f t="shared" si="2"/>
        <v>0</v>
      </c>
      <c r="N40" s="155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17"/>
      <c r="G41" s="17"/>
      <c r="H41" s="17"/>
      <c r="I41" s="156"/>
      <c r="J41" s="153" t="str">
        <f t="shared" si="0"/>
        <v xml:space="preserve"> </v>
      </c>
      <c r="K41" s="155">
        <v>0</v>
      </c>
      <c r="L41" s="155"/>
      <c r="M41" s="17">
        <f t="shared" si="2"/>
        <v>0</v>
      </c>
      <c r="N41" s="155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17"/>
      <c r="G42" s="17"/>
      <c r="H42" s="17"/>
      <c r="I42" s="156"/>
      <c r="J42" s="153" t="str">
        <f t="shared" si="0"/>
        <v xml:space="preserve"> </v>
      </c>
      <c r="K42" s="155">
        <v>0</v>
      </c>
      <c r="L42" s="155"/>
      <c r="M42" s="17">
        <f t="shared" si="2"/>
        <v>0</v>
      </c>
      <c r="N42" s="155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17"/>
      <c r="G43" s="17"/>
      <c r="H43" s="17"/>
      <c r="I43" s="156"/>
      <c r="J43" s="153" t="str">
        <f t="shared" si="0"/>
        <v xml:space="preserve"> </v>
      </c>
      <c r="K43" s="155">
        <v>0</v>
      </c>
      <c r="L43" s="155"/>
      <c r="M43" s="17">
        <f t="shared" si="2"/>
        <v>0</v>
      </c>
      <c r="N43" s="155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17"/>
      <c r="G44" s="17"/>
      <c r="H44" s="17"/>
      <c r="I44" s="156"/>
      <c r="J44" s="153" t="str">
        <f t="shared" si="0"/>
        <v xml:space="preserve"> </v>
      </c>
      <c r="K44" s="155">
        <v>0</v>
      </c>
      <c r="L44" s="155"/>
      <c r="M44" s="17">
        <f t="shared" si="2"/>
        <v>0</v>
      </c>
      <c r="N44" s="155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17"/>
      <c r="G45" s="17"/>
      <c r="H45" s="17"/>
      <c r="I45" s="156"/>
      <c r="J45" s="153" t="str">
        <f t="shared" si="0"/>
        <v xml:space="preserve"> </v>
      </c>
      <c r="K45" s="155">
        <v>0</v>
      </c>
      <c r="L45" s="155"/>
      <c r="M45" s="17">
        <f t="shared" si="2"/>
        <v>0</v>
      </c>
      <c r="N45" s="155"/>
      <c r="O45" s="153" t="str">
        <f t="shared" si="1"/>
        <v xml:space="preserve"> </v>
      </c>
    </row>
    <row r="46" spans="1:15" x14ac:dyDescent="0.2">
      <c r="A46" s="215" t="s">
        <v>78</v>
      </c>
      <c r="B46" s="216"/>
      <c r="C46" s="5" t="s">
        <v>49</v>
      </c>
      <c r="D46" s="14" t="s">
        <v>71</v>
      </c>
      <c r="E46" s="14"/>
      <c r="F46" s="17"/>
      <c r="G46" s="17">
        <v>100</v>
      </c>
      <c r="H46" s="17">
        <v>100</v>
      </c>
      <c r="I46" s="161">
        <v>100</v>
      </c>
      <c r="J46" s="153">
        <f t="shared" si="0"/>
        <v>1</v>
      </c>
      <c r="K46" s="155">
        <v>0</v>
      </c>
      <c r="L46" s="155"/>
      <c r="M46" s="17">
        <f t="shared" si="2"/>
        <v>0</v>
      </c>
      <c r="N46" s="196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17"/>
      <c r="G47" s="17"/>
      <c r="H47" s="17"/>
      <c r="I47" s="156"/>
      <c r="J47" s="153" t="str">
        <f t="shared" si="0"/>
        <v xml:space="preserve"> </v>
      </c>
      <c r="K47" s="155">
        <v>0</v>
      </c>
      <c r="L47" s="155"/>
      <c r="M47" s="17">
        <f t="shared" si="2"/>
        <v>0</v>
      </c>
      <c r="N47" s="155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17"/>
      <c r="G48" s="17"/>
      <c r="H48" s="17"/>
      <c r="I48" s="156"/>
      <c r="J48" s="153" t="str">
        <f t="shared" si="0"/>
        <v xml:space="preserve"> </v>
      </c>
      <c r="K48" s="155">
        <v>0</v>
      </c>
      <c r="L48" s="155"/>
      <c r="M48" s="17">
        <f t="shared" si="2"/>
        <v>0</v>
      </c>
      <c r="N48" s="155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17"/>
      <c r="G49" s="17"/>
      <c r="H49" s="17"/>
      <c r="I49" s="156"/>
      <c r="J49" s="153" t="str">
        <f t="shared" si="0"/>
        <v xml:space="preserve"> </v>
      </c>
      <c r="K49" s="155">
        <v>0</v>
      </c>
      <c r="L49" s="155"/>
      <c r="M49" s="17">
        <f t="shared" si="2"/>
        <v>0</v>
      </c>
      <c r="N49" s="155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18">
        <f>F14+F15+F16+F17+F28+F39</f>
        <v>100</v>
      </c>
      <c r="G50" s="18">
        <f t="shared" ref="G50:N50" si="7">G14+G15+G16+G17+G28+G39</f>
        <v>0</v>
      </c>
      <c r="H50" s="18">
        <f t="shared" si="7"/>
        <v>100</v>
      </c>
      <c r="I50" s="18">
        <f t="shared" si="7"/>
        <v>100</v>
      </c>
      <c r="J50" s="18" t="e">
        <f t="shared" si="7"/>
        <v>#VALUE!</v>
      </c>
      <c r="K50" s="18">
        <f t="shared" si="7"/>
        <v>100</v>
      </c>
      <c r="L50" s="18">
        <f t="shared" si="7"/>
        <v>0</v>
      </c>
      <c r="M50" s="18">
        <f t="shared" si="7"/>
        <v>100</v>
      </c>
      <c r="N50" s="18">
        <f t="shared" si="7"/>
        <v>100</v>
      </c>
      <c r="O50" s="153">
        <f t="shared" si="1"/>
        <v>1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17"/>
      <c r="G51" s="17"/>
      <c r="H51" s="17"/>
      <c r="I51" s="156"/>
      <c r="J51" s="153" t="str">
        <f t="shared" si="0"/>
        <v xml:space="preserve"> </v>
      </c>
      <c r="K51" s="155">
        <v>0</v>
      </c>
      <c r="L51" s="155"/>
      <c r="M51" s="17">
        <f t="shared" si="2"/>
        <v>0</v>
      </c>
      <c r="N51" s="155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17"/>
      <c r="G52" s="17"/>
      <c r="H52" s="17"/>
      <c r="I52" s="156"/>
      <c r="J52" s="153" t="str">
        <f t="shared" si="0"/>
        <v xml:space="preserve"> </v>
      </c>
      <c r="K52" s="155">
        <v>0</v>
      </c>
      <c r="L52" s="155"/>
      <c r="M52" s="17">
        <f t="shared" si="2"/>
        <v>0</v>
      </c>
      <c r="N52" s="155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8">SUM(G54:G63)</f>
        <v>0</v>
      </c>
      <c r="H53" s="17">
        <f t="shared" si="8"/>
        <v>0</v>
      </c>
      <c r="I53" s="156"/>
      <c r="J53" s="153" t="str">
        <f t="shared" si="0"/>
        <v xml:space="preserve"> </v>
      </c>
      <c r="K53" s="155">
        <v>0</v>
      </c>
      <c r="L53" s="155"/>
      <c r="M53" s="17">
        <f t="shared" si="2"/>
        <v>0</v>
      </c>
      <c r="N53" s="155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17"/>
      <c r="G54" s="17"/>
      <c r="H54" s="17"/>
      <c r="I54" s="156"/>
      <c r="J54" s="153" t="str">
        <f t="shared" si="0"/>
        <v xml:space="preserve"> </v>
      </c>
      <c r="K54" s="155">
        <v>0</v>
      </c>
      <c r="L54" s="155"/>
      <c r="M54" s="17">
        <f t="shared" si="2"/>
        <v>0</v>
      </c>
      <c r="N54" s="155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17"/>
      <c r="G55" s="17"/>
      <c r="H55" s="17"/>
      <c r="I55" s="156"/>
      <c r="J55" s="153" t="str">
        <f t="shared" si="0"/>
        <v xml:space="preserve"> </v>
      </c>
      <c r="K55" s="155">
        <v>0</v>
      </c>
      <c r="L55" s="155"/>
      <c r="M55" s="17">
        <f t="shared" si="2"/>
        <v>0</v>
      </c>
      <c r="N55" s="155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17"/>
      <c r="G56" s="17"/>
      <c r="H56" s="17"/>
      <c r="I56" s="156"/>
      <c r="J56" s="153" t="str">
        <f t="shared" si="0"/>
        <v xml:space="preserve"> </v>
      </c>
      <c r="K56" s="155">
        <v>0</v>
      </c>
      <c r="L56" s="155"/>
      <c r="M56" s="17">
        <f t="shared" si="2"/>
        <v>0</v>
      </c>
      <c r="N56" s="155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17"/>
      <c r="G57" s="17"/>
      <c r="H57" s="17"/>
      <c r="I57" s="156"/>
      <c r="J57" s="153" t="str">
        <f t="shared" si="0"/>
        <v xml:space="preserve"> </v>
      </c>
      <c r="K57" s="155">
        <v>0</v>
      </c>
      <c r="L57" s="155"/>
      <c r="M57" s="17">
        <f t="shared" si="2"/>
        <v>0</v>
      </c>
      <c r="N57" s="155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17"/>
      <c r="G58" s="17"/>
      <c r="H58" s="17"/>
      <c r="I58" s="156"/>
      <c r="J58" s="153" t="str">
        <f t="shared" si="0"/>
        <v xml:space="preserve"> </v>
      </c>
      <c r="K58" s="155">
        <v>0</v>
      </c>
      <c r="L58" s="155"/>
      <c r="M58" s="17">
        <f t="shared" si="2"/>
        <v>0</v>
      </c>
      <c r="N58" s="155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17"/>
      <c r="G59" s="17"/>
      <c r="H59" s="17"/>
      <c r="I59" s="156"/>
      <c r="J59" s="153" t="str">
        <f t="shared" si="0"/>
        <v xml:space="preserve"> </v>
      </c>
      <c r="K59" s="155">
        <v>0</v>
      </c>
      <c r="L59" s="155"/>
      <c r="M59" s="17">
        <f t="shared" si="2"/>
        <v>0</v>
      </c>
      <c r="N59" s="155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17"/>
      <c r="G60" s="17"/>
      <c r="H60" s="17"/>
      <c r="I60" s="156"/>
      <c r="J60" s="153" t="str">
        <f t="shared" si="0"/>
        <v xml:space="preserve"> </v>
      </c>
      <c r="K60" s="155">
        <v>0</v>
      </c>
      <c r="L60" s="155"/>
      <c r="M60" s="17">
        <f t="shared" si="2"/>
        <v>0</v>
      </c>
      <c r="N60" s="155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17"/>
      <c r="G61" s="17"/>
      <c r="H61" s="17"/>
      <c r="I61" s="156"/>
      <c r="J61" s="153" t="str">
        <f t="shared" si="0"/>
        <v xml:space="preserve"> </v>
      </c>
      <c r="K61" s="155">
        <v>0</v>
      </c>
      <c r="L61" s="155"/>
      <c r="M61" s="17">
        <f t="shared" si="2"/>
        <v>0</v>
      </c>
      <c r="N61" s="155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17"/>
      <c r="G62" s="17"/>
      <c r="H62" s="17"/>
      <c r="I62" s="156"/>
      <c r="J62" s="153" t="str">
        <f t="shared" si="0"/>
        <v xml:space="preserve"> </v>
      </c>
      <c r="K62" s="155">
        <v>0</v>
      </c>
      <c r="L62" s="155"/>
      <c r="M62" s="17">
        <f t="shared" si="2"/>
        <v>0</v>
      </c>
      <c r="N62" s="155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17"/>
      <c r="G63" s="17"/>
      <c r="H63" s="17"/>
      <c r="I63" s="156"/>
      <c r="J63" s="153" t="str">
        <f t="shared" si="0"/>
        <v xml:space="preserve"> </v>
      </c>
      <c r="K63" s="155">
        <v>0</v>
      </c>
      <c r="L63" s="155"/>
      <c r="M63" s="17">
        <f t="shared" si="2"/>
        <v>0</v>
      </c>
      <c r="N63" s="155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9">SUM(G65:G74)</f>
        <v>0</v>
      </c>
      <c r="H64" s="17">
        <f t="shared" si="9"/>
        <v>0</v>
      </c>
      <c r="I64" s="156"/>
      <c r="J64" s="153" t="str">
        <f t="shared" si="0"/>
        <v xml:space="preserve"> </v>
      </c>
      <c r="K64" s="155">
        <v>0</v>
      </c>
      <c r="L64" s="155"/>
      <c r="M64" s="17">
        <f t="shared" si="2"/>
        <v>0</v>
      </c>
      <c r="N64" s="155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17"/>
      <c r="G65" s="17"/>
      <c r="H65" s="17"/>
      <c r="I65" s="156"/>
      <c r="J65" s="153" t="str">
        <f t="shared" si="0"/>
        <v xml:space="preserve"> </v>
      </c>
      <c r="K65" s="155">
        <v>0</v>
      </c>
      <c r="L65" s="155"/>
      <c r="M65" s="17">
        <f t="shared" si="2"/>
        <v>0</v>
      </c>
      <c r="N65" s="155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17"/>
      <c r="G66" s="17"/>
      <c r="H66" s="17"/>
      <c r="I66" s="156"/>
      <c r="J66" s="153" t="str">
        <f t="shared" si="0"/>
        <v xml:space="preserve"> </v>
      </c>
      <c r="K66" s="155">
        <v>0</v>
      </c>
      <c r="L66" s="155"/>
      <c r="M66" s="17">
        <f t="shared" si="2"/>
        <v>0</v>
      </c>
      <c r="N66" s="155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17"/>
      <c r="G67" s="17"/>
      <c r="H67" s="17"/>
      <c r="I67" s="156"/>
      <c r="J67" s="153" t="str">
        <f t="shared" si="0"/>
        <v xml:space="preserve"> </v>
      </c>
      <c r="K67" s="155">
        <v>0</v>
      </c>
      <c r="L67" s="155"/>
      <c r="M67" s="17">
        <f t="shared" si="2"/>
        <v>0</v>
      </c>
      <c r="N67" s="155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17"/>
      <c r="G68" s="17"/>
      <c r="H68" s="17"/>
      <c r="I68" s="156"/>
      <c r="J68" s="153" t="str">
        <f t="shared" si="0"/>
        <v xml:space="preserve"> </v>
      </c>
      <c r="K68" s="155">
        <v>0</v>
      </c>
      <c r="L68" s="155"/>
      <c r="M68" s="17">
        <f t="shared" si="2"/>
        <v>0</v>
      </c>
      <c r="N68" s="155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17"/>
      <c r="G69" s="17"/>
      <c r="H69" s="17"/>
      <c r="I69" s="156"/>
      <c r="J69" s="153" t="str">
        <f t="shared" si="0"/>
        <v xml:space="preserve"> </v>
      </c>
      <c r="K69" s="155">
        <v>0</v>
      </c>
      <c r="L69" s="155"/>
      <c r="M69" s="17">
        <f t="shared" si="2"/>
        <v>0</v>
      </c>
      <c r="N69" s="155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17"/>
      <c r="G70" s="17"/>
      <c r="H70" s="17"/>
      <c r="I70" s="156"/>
      <c r="J70" s="153" t="str">
        <f t="shared" si="0"/>
        <v xml:space="preserve"> </v>
      </c>
      <c r="K70" s="155">
        <v>0</v>
      </c>
      <c r="L70" s="155"/>
      <c r="M70" s="17">
        <f t="shared" si="2"/>
        <v>0</v>
      </c>
      <c r="N70" s="155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17"/>
      <c r="G71" s="17"/>
      <c r="H71" s="17"/>
      <c r="I71" s="156"/>
      <c r="J71" s="153" t="str">
        <f t="shared" si="0"/>
        <v xml:space="preserve"> </v>
      </c>
      <c r="K71" s="155">
        <v>0</v>
      </c>
      <c r="L71" s="155"/>
      <c r="M71" s="17">
        <f t="shared" si="2"/>
        <v>0</v>
      </c>
      <c r="N71" s="155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17"/>
      <c r="G72" s="17"/>
      <c r="H72" s="17"/>
      <c r="I72" s="156"/>
      <c r="J72" s="153" t="str">
        <f t="shared" ref="J72:J135" si="10">IF(H72=0," ",I72/H72)</f>
        <v xml:space="preserve"> </v>
      </c>
      <c r="K72" s="155">
        <v>0</v>
      </c>
      <c r="L72" s="155"/>
      <c r="M72" s="17">
        <f t="shared" si="2"/>
        <v>0</v>
      </c>
      <c r="N72" s="155"/>
      <c r="O72" s="153" t="str">
        <f t="shared" ref="O72:O135" si="11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17"/>
      <c r="G73" s="17"/>
      <c r="H73" s="17"/>
      <c r="I73" s="156"/>
      <c r="J73" s="153" t="str">
        <f t="shared" si="10"/>
        <v xml:space="preserve"> </v>
      </c>
      <c r="K73" s="155">
        <v>0</v>
      </c>
      <c r="L73" s="155"/>
      <c r="M73" s="17">
        <f t="shared" ref="M73:M136" si="12">SUM(K73:L73)</f>
        <v>0</v>
      </c>
      <c r="N73" s="155"/>
      <c r="O73" s="153" t="str">
        <f t="shared" si="11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17"/>
      <c r="G74" s="17"/>
      <c r="H74" s="17"/>
      <c r="I74" s="156"/>
      <c r="J74" s="153" t="str">
        <f t="shared" si="10"/>
        <v xml:space="preserve"> </v>
      </c>
      <c r="K74" s="155">
        <v>0</v>
      </c>
      <c r="L74" s="155"/>
      <c r="M74" s="17">
        <f t="shared" si="12"/>
        <v>0</v>
      </c>
      <c r="N74" s="155"/>
      <c r="O74" s="153" t="str">
        <f t="shared" si="11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13">SUM(G76:G85)</f>
        <v>0</v>
      </c>
      <c r="H75" s="17">
        <f t="shared" si="13"/>
        <v>0</v>
      </c>
      <c r="I75" s="156"/>
      <c r="J75" s="153" t="str">
        <f t="shared" si="10"/>
        <v xml:space="preserve"> </v>
      </c>
      <c r="K75" s="155">
        <v>0</v>
      </c>
      <c r="L75" s="155"/>
      <c r="M75" s="17">
        <f t="shared" si="12"/>
        <v>0</v>
      </c>
      <c r="N75" s="155"/>
      <c r="O75" s="153" t="str">
        <f t="shared" si="11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17"/>
      <c r="G76" s="17"/>
      <c r="H76" s="17"/>
      <c r="I76" s="156"/>
      <c r="J76" s="153" t="str">
        <f t="shared" si="10"/>
        <v xml:space="preserve"> </v>
      </c>
      <c r="K76" s="155">
        <v>0</v>
      </c>
      <c r="L76" s="155"/>
      <c r="M76" s="17">
        <f t="shared" si="12"/>
        <v>0</v>
      </c>
      <c r="N76" s="155"/>
      <c r="O76" s="153" t="str">
        <f t="shared" si="11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17"/>
      <c r="G77" s="17"/>
      <c r="H77" s="17"/>
      <c r="I77" s="156"/>
      <c r="J77" s="153" t="str">
        <f t="shared" si="10"/>
        <v xml:space="preserve"> </v>
      </c>
      <c r="K77" s="155">
        <v>0</v>
      </c>
      <c r="L77" s="155"/>
      <c r="M77" s="17">
        <f t="shared" si="12"/>
        <v>0</v>
      </c>
      <c r="N77" s="155"/>
      <c r="O77" s="153" t="str">
        <f t="shared" si="11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17"/>
      <c r="G78" s="17"/>
      <c r="H78" s="17"/>
      <c r="I78" s="156"/>
      <c r="J78" s="153" t="str">
        <f t="shared" si="10"/>
        <v xml:space="preserve"> </v>
      </c>
      <c r="K78" s="155">
        <v>0</v>
      </c>
      <c r="L78" s="155"/>
      <c r="M78" s="17">
        <f t="shared" si="12"/>
        <v>0</v>
      </c>
      <c r="N78" s="155"/>
      <c r="O78" s="153" t="str">
        <f t="shared" si="11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17"/>
      <c r="G79" s="17"/>
      <c r="H79" s="17"/>
      <c r="I79" s="156"/>
      <c r="J79" s="153" t="str">
        <f t="shared" si="10"/>
        <v xml:space="preserve"> </v>
      </c>
      <c r="K79" s="155">
        <v>0</v>
      </c>
      <c r="L79" s="155"/>
      <c r="M79" s="17">
        <f t="shared" si="12"/>
        <v>0</v>
      </c>
      <c r="N79" s="155"/>
      <c r="O79" s="153" t="str">
        <f t="shared" si="11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17"/>
      <c r="G80" s="17"/>
      <c r="H80" s="17"/>
      <c r="I80" s="156"/>
      <c r="J80" s="153" t="str">
        <f t="shared" si="10"/>
        <v xml:space="preserve"> </v>
      </c>
      <c r="K80" s="155">
        <v>0</v>
      </c>
      <c r="L80" s="155"/>
      <c r="M80" s="17">
        <f t="shared" si="12"/>
        <v>0</v>
      </c>
      <c r="N80" s="155"/>
      <c r="O80" s="153" t="str">
        <f t="shared" si="11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17"/>
      <c r="G81" s="17"/>
      <c r="H81" s="17"/>
      <c r="I81" s="156"/>
      <c r="J81" s="153" t="str">
        <f t="shared" si="10"/>
        <v xml:space="preserve"> </v>
      </c>
      <c r="K81" s="155">
        <v>0</v>
      </c>
      <c r="L81" s="155"/>
      <c r="M81" s="17">
        <f t="shared" si="12"/>
        <v>0</v>
      </c>
      <c r="N81" s="155"/>
      <c r="O81" s="153" t="str">
        <f t="shared" si="11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17"/>
      <c r="G82" s="17"/>
      <c r="H82" s="17"/>
      <c r="I82" s="156"/>
      <c r="J82" s="153" t="str">
        <f t="shared" si="10"/>
        <v xml:space="preserve"> </v>
      </c>
      <c r="K82" s="155">
        <v>0</v>
      </c>
      <c r="L82" s="155"/>
      <c r="M82" s="17">
        <f t="shared" si="12"/>
        <v>0</v>
      </c>
      <c r="N82" s="155"/>
      <c r="O82" s="153" t="str">
        <f t="shared" si="11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17"/>
      <c r="G83" s="17"/>
      <c r="H83" s="17"/>
      <c r="I83" s="156"/>
      <c r="J83" s="153" t="str">
        <f t="shared" si="10"/>
        <v xml:space="preserve"> </v>
      </c>
      <c r="K83" s="155">
        <v>0</v>
      </c>
      <c r="L83" s="155"/>
      <c r="M83" s="17">
        <f t="shared" si="12"/>
        <v>0</v>
      </c>
      <c r="N83" s="155"/>
      <c r="O83" s="153" t="str">
        <f t="shared" si="11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17"/>
      <c r="G84" s="17"/>
      <c r="H84" s="17"/>
      <c r="I84" s="156"/>
      <c r="J84" s="153" t="str">
        <f t="shared" si="10"/>
        <v xml:space="preserve"> </v>
      </c>
      <c r="K84" s="155">
        <v>0</v>
      </c>
      <c r="L84" s="155"/>
      <c r="M84" s="17">
        <f t="shared" si="12"/>
        <v>0</v>
      </c>
      <c r="N84" s="155"/>
      <c r="O84" s="153" t="str">
        <f t="shared" si="11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17"/>
      <c r="G85" s="17"/>
      <c r="H85" s="17"/>
      <c r="I85" s="156"/>
      <c r="J85" s="153" t="str">
        <f t="shared" si="10"/>
        <v xml:space="preserve"> </v>
      </c>
      <c r="K85" s="155">
        <v>0</v>
      </c>
      <c r="L85" s="155"/>
      <c r="M85" s="17">
        <f t="shared" si="12"/>
        <v>0</v>
      </c>
      <c r="N85" s="155"/>
      <c r="O85" s="153" t="str">
        <f t="shared" si="11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14">G51+G52+G53+G64+G75</f>
        <v>0</v>
      </c>
      <c r="H86" s="18">
        <f t="shared" si="14"/>
        <v>0</v>
      </c>
      <c r="I86" s="156"/>
      <c r="J86" s="153" t="str">
        <f t="shared" si="10"/>
        <v xml:space="preserve"> </v>
      </c>
      <c r="K86" s="155">
        <v>0</v>
      </c>
      <c r="L86" s="155"/>
      <c r="M86" s="17">
        <f t="shared" si="12"/>
        <v>0</v>
      </c>
      <c r="N86" s="155"/>
      <c r="O86" s="153" t="str">
        <f t="shared" si="11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15">SUM(G88:G90)</f>
        <v>0</v>
      </c>
      <c r="H87" s="17">
        <f t="shared" si="15"/>
        <v>0</v>
      </c>
      <c r="I87" s="156"/>
      <c r="J87" s="153" t="str">
        <f t="shared" si="10"/>
        <v xml:space="preserve"> </v>
      </c>
      <c r="K87" s="155">
        <v>0</v>
      </c>
      <c r="L87" s="155"/>
      <c r="M87" s="17">
        <f t="shared" si="12"/>
        <v>0</v>
      </c>
      <c r="N87" s="155"/>
      <c r="O87" s="153" t="str">
        <f t="shared" si="11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17"/>
      <c r="G88" s="17"/>
      <c r="H88" s="17"/>
      <c r="I88" s="156"/>
      <c r="J88" s="153" t="str">
        <f t="shared" si="10"/>
        <v xml:space="preserve"> </v>
      </c>
      <c r="K88" s="155">
        <v>0</v>
      </c>
      <c r="L88" s="155"/>
      <c r="M88" s="17">
        <f t="shared" si="12"/>
        <v>0</v>
      </c>
      <c r="N88" s="155"/>
      <c r="O88" s="153" t="str">
        <f t="shared" si="11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17"/>
      <c r="G89" s="17"/>
      <c r="H89" s="17"/>
      <c r="I89" s="156"/>
      <c r="J89" s="153" t="str">
        <f t="shared" si="10"/>
        <v xml:space="preserve"> </v>
      </c>
      <c r="K89" s="155">
        <v>0</v>
      </c>
      <c r="L89" s="155"/>
      <c r="M89" s="17">
        <f t="shared" si="12"/>
        <v>0</v>
      </c>
      <c r="N89" s="155"/>
      <c r="O89" s="153" t="str">
        <f t="shared" si="11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17"/>
      <c r="G90" s="17"/>
      <c r="H90" s="17"/>
      <c r="I90" s="156"/>
      <c r="J90" s="153" t="str">
        <f t="shared" si="10"/>
        <v xml:space="preserve"> </v>
      </c>
      <c r="K90" s="155">
        <v>0</v>
      </c>
      <c r="L90" s="155"/>
      <c r="M90" s="17">
        <f t="shared" si="12"/>
        <v>0</v>
      </c>
      <c r="N90" s="155"/>
      <c r="O90" s="153" t="str">
        <f t="shared" si="11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16">SUM(G92:G99)</f>
        <v>0</v>
      </c>
      <c r="H91" s="17">
        <f t="shared" si="16"/>
        <v>0</v>
      </c>
      <c r="I91" s="156"/>
      <c r="J91" s="153" t="str">
        <f t="shared" si="10"/>
        <v xml:space="preserve"> </v>
      </c>
      <c r="K91" s="155">
        <v>0</v>
      </c>
      <c r="L91" s="155"/>
      <c r="M91" s="17">
        <f t="shared" si="12"/>
        <v>0</v>
      </c>
      <c r="N91" s="155"/>
      <c r="O91" s="153" t="str">
        <f t="shared" si="11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17"/>
      <c r="G92" s="17"/>
      <c r="H92" s="17"/>
      <c r="I92" s="156"/>
      <c r="J92" s="153" t="str">
        <f t="shared" si="10"/>
        <v xml:space="preserve"> </v>
      </c>
      <c r="K92" s="155">
        <v>0</v>
      </c>
      <c r="L92" s="155"/>
      <c r="M92" s="17">
        <f t="shared" si="12"/>
        <v>0</v>
      </c>
      <c r="N92" s="155"/>
      <c r="O92" s="153" t="str">
        <f t="shared" si="11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17"/>
      <c r="G93" s="17"/>
      <c r="H93" s="17"/>
      <c r="I93" s="156"/>
      <c r="J93" s="153" t="str">
        <f t="shared" si="10"/>
        <v xml:space="preserve"> </v>
      </c>
      <c r="K93" s="155">
        <v>0</v>
      </c>
      <c r="L93" s="155"/>
      <c r="M93" s="17">
        <f t="shared" si="12"/>
        <v>0</v>
      </c>
      <c r="N93" s="155"/>
      <c r="O93" s="153" t="str">
        <f t="shared" si="11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17"/>
      <c r="G94" s="17"/>
      <c r="H94" s="17"/>
      <c r="I94" s="156"/>
      <c r="J94" s="153" t="str">
        <f t="shared" si="10"/>
        <v xml:space="preserve"> </v>
      </c>
      <c r="K94" s="155">
        <v>0</v>
      </c>
      <c r="L94" s="155"/>
      <c r="M94" s="17">
        <f t="shared" si="12"/>
        <v>0</v>
      </c>
      <c r="N94" s="155"/>
      <c r="O94" s="153" t="str">
        <f t="shared" si="11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17"/>
      <c r="G95" s="17"/>
      <c r="H95" s="17"/>
      <c r="I95" s="156"/>
      <c r="J95" s="153" t="str">
        <f t="shared" si="10"/>
        <v xml:space="preserve"> </v>
      </c>
      <c r="K95" s="155">
        <v>0</v>
      </c>
      <c r="L95" s="155"/>
      <c r="M95" s="17">
        <f t="shared" si="12"/>
        <v>0</v>
      </c>
      <c r="N95" s="155"/>
      <c r="O95" s="153" t="str">
        <f t="shared" si="11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17"/>
      <c r="G96" s="17"/>
      <c r="H96" s="17"/>
      <c r="I96" s="156"/>
      <c r="J96" s="153" t="str">
        <f t="shared" si="10"/>
        <v xml:space="preserve"> </v>
      </c>
      <c r="K96" s="155">
        <v>0</v>
      </c>
      <c r="L96" s="155"/>
      <c r="M96" s="17">
        <f t="shared" si="12"/>
        <v>0</v>
      </c>
      <c r="N96" s="155"/>
      <c r="O96" s="153" t="str">
        <f t="shared" si="11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17"/>
      <c r="G97" s="17"/>
      <c r="H97" s="17"/>
      <c r="I97" s="156"/>
      <c r="J97" s="153" t="str">
        <f t="shared" si="10"/>
        <v xml:space="preserve"> </v>
      </c>
      <c r="K97" s="155">
        <v>0</v>
      </c>
      <c r="L97" s="155"/>
      <c r="M97" s="17">
        <f t="shared" si="12"/>
        <v>0</v>
      </c>
      <c r="N97" s="155"/>
      <c r="O97" s="153" t="str">
        <f t="shared" si="11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17"/>
      <c r="G98" s="17"/>
      <c r="H98" s="17"/>
      <c r="I98" s="156"/>
      <c r="J98" s="153" t="str">
        <f t="shared" si="10"/>
        <v xml:space="preserve"> </v>
      </c>
      <c r="K98" s="155">
        <v>0</v>
      </c>
      <c r="L98" s="155"/>
      <c r="M98" s="17">
        <f t="shared" si="12"/>
        <v>0</v>
      </c>
      <c r="N98" s="155"/>
      <c r="O98" s="153" t="str">
        <f t="shared" si="11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17"/>
      <c r="G99" s="17"/>
      <c r="H99" s="17"/>
      <c r="I99" s="156"/>
      <c r="J99" s="153" t="str">
        <f t="shared" si="10"/>
        <v xml:space="preserve"> </v>
      </c>
      <c r="K99" s="155">
        <v>0</v>
      </c>
      <c r="L99" s="155"/>
      <c r="M99" s="17">
        <f t="shared" si="12"/>
        <v>0</v>
      </c>
      <c r="N99" s="155"/>
      <c r="O99" s="153" t="str">
        <f t="shared" si="11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17">G87+G91</f>
        <v>0</v>
      </c>
      <c r="H100" s="18">
        <f t="shared" si="17"/>
        <v>0</v>
      </c>
      <c r="I100" s="156"/>
      <c r="J100" s="153" t="str">
        <f t="shared" si="10"/>
        <v xml:space="preserve"> </v>
      </c>
      <c r="K100" s="155">
        <v>0</v>
      </c>
      <c r="L100" s="155"/>
      <c r="M100" s="17">
        <f t="shared" si="12"/>
        <v>0</v>
      </c>
      <c r="N100" s="155"/>
      <c r="O100" s="153" t="str">
        <f t="shared" si="11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18">SUM(G102:G107)</f>
        <v>0</v>
      </c>
      <c r="H101" s="17">
        <f t="shared" si="18"/>
        <v>0</v>
      </c>
      <c r="I101" s="156"/>
      <c r="J101" s="153" t="str">
        <f t="shared" si="10"/>
        <v xml:space="preserve"> </v>
      </c>
      <c r="K101" s="155">
        <v>0</v>
      </c>
      <c r="L101" s="155"/>
      <c r="M101" s="17">
        <f t="shared" si="12"/>
        <v>0</v>
      </c>
      <c r="N101" s="155"/>
      <c r="O101" s="153" t="str">
        <f t="shared" si="11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17"/>
      <c r="G102" s="17"/>
      <c r="H102" s="17"/>
      <c r="I102" s="156"/>
      <c r="J102" s="153" t="str">
        <f t="shared" si="10"/>
        <v xml:space="preserve"> </v>
      </c>
      <c r="K102" s="155">
        <v>0</v>
      </c>
      <c r="L102" s="155"/>
      <c r="M102" s="17">
        <f t="shared" si="12"/>
        <v>0</v>
      </c>
      <c r="N102" s="155"/>
      <c r="O102" s="153" t="str">
        <f t="shared" si="11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17"/>
      <c r="G103" s="17"/>
      <c r="H103" s="17"/>
      <c r="I103" s="156"/>
      <c r="J103" s="153" t="str">
        <f t="shared" si="10"/>
        <v xml:space="preserve"> </v>
      </c>
      <c r="K103" s="155">
        <v>0</v>
      </c>
      <c r="L103" s="155"/>
      <c r="M103" s="17">
        <f t="shared" si="12"/>
        <v>0</v>
      </c>
      <c r="N103" s="155"/>
      <c r="O103" s="153" t="str">
        <f t="shared" si="11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17"/>
      <c r="G104" s="17"/>
      <c r="H104" s="17"/>
      <c r="I104" s="156"/>
      <c r="J104" s="153" t="str">
        <f t="shared" si="10"/>
        <v xml:space="preserve"> </v>
      </c>
      <c r="K104" s="155">
        <v>0</v>
      </c>
      <c r="L104" s="155"/>
      <c r="M104" s="17">
        <f t="shared" si="12"/>
        <v>0</v>
      </c>
      <c r="N104" s="155"/>
      <c r="O104" s="153" t="str">
        <f t="shared" si="11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17"/>
      <c r="G105" s="17"/>
      <c r="H105" s="17"/>
      <c r="I105" s="156"/>
      <c r="J105" s="153" t="str">
        <f t="shared" si="10"/>
        <v xml:space="preserve"> </v>
      </c>
      <c r="K105" s="155">
        <v>0</v>
      </c>
      <c r="L105" s="155"/>
      <c r="M105" s="17">
        <f t="shared" si="12"/>
        <v>0</v>
      </c>
      <c r="N105" s="155"/>
      <c r="O105" s="153" t="str">
        <f t="shared" si="11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17"/>
      <c r="G106" s="17"/>
      <c r="H106" s="17"/>
      <c r="I106" s="156"/>
      <c r="J106" s="153" t="str">
        <f t="shared" si="10"/>
        <v xml:space="preserve"> </v>
      </c>
      <c r="K106" s="155">
        <v>0</v>
      </c>
      <c r="L106" s="155"/>
      <c r="M106" s="17">
        <f t="shared" si="12"/>
        <v>0</v>
      </c>
      <c r="N106" s="155"/>
      <c r="O106" s="153" t="str">
        <f t="shared" si="11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17"/>
      <c r="G107" s="17"/>
      <c r="H107" s="17"/>
      <c r="I107" s="156"/>
      <c r="J107" s="153" t="str">
        <f t="shared" si="10"/>
        <v xml:space="preserve"> </v>
      </c>
      <c r="K107" s="155">
        <v>0</v>
      </c>
      <c r="L107" s="155"/>
      <c r="M107" s="17">
        <f t="shared" si="12"/>
        <v>0</v>
      </c>
      <c r="N107" s="155"/>
      <c r="O107" s="153" t="str">
        <f t="shared" si="11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19">SUM(G109:G114)</f>
        <v>0</v>
      </c>
      <c r="H108" s="17">
        <f t="shared" si="19"/>
        <v>0</v>
      </c>
      <c r="I108" s="156"/>
      <c r="J108" s="153" t="str">
        <f t="shared" si="10"/>
        <v xml:space="preserve"> </v>
      </c>
      <c r="K108" s="155">
        <v>0</v>
      </c>
      <c r="L108" s="155"/>
      <c r="M108" s="17">
        <f t="shared" si="12"/>
        <v>0</v>
      </c>
      <c r="N108" s="155"/>
      <c r="O108" s="153" t="str">
        <f t="shared" si="11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17"/>
      <c r="G109" s="17"/>
      <c r="H109" s="17"/>
      <c r="I109" s="156"/>
      <c r="J109" s="153" t="str">
        <f t="shared" si="10"/>
        <v xml:space="preserve"> </v>
      </c>
      <c r="K109" s="155">
        <v>0</v>
      </c>
      <c r="L109" s="155"/>
      <c r="M109" s="17">
        <f t="shared" si="12"/>
        <v>0</v>
      </c>
      <c r="N109" s="155"/>
      <c r="O109" s="153" t="str">
        <f t="shared" si="11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17"/>
      <c r="G110" s="17"/>
      <c r="H110" s="17"/>
      <c r="I110" s="156"/>
      <c r="J110" s="153" t="str">
        <f t="shared" si="10"/>
        <v xml:space="preserve"> </v>
      </c>
      <c r="K110" s="155">
        <v>0</v>
      </c>
      <c r="L110" s="155"/>
      <c r="M110" s="17">
        <f t="shared" si="12"/>
        <v>0</v>
      </c>
      <c r="N110" s="155"/>
      <c r="O110" s="153" t="str">
        <f t="shared" si="11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17"/>
      <c r="G111" s="17"/>
      <c r="H111" s="17"/>
      <c r="I111" s="156"/>
      <c r="J111" s="153" t="str">
        <f t="shared" si="10"/>
        <v xml:space="preserve"> </v>
      </c>
      <c r="K111" s="155">
        <v>0</v>
      </c>
      <c r="L111" s="155"/>
      <c r="M111" s="17">
        <f t="shared" si="12"/>
        <v>0</v>
      </c>
      <c r="N111" s="155"/>
      <c r="O111" s="153" t="str">
        <f t="shared" si="11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17"/>
      <c r="G112" s="17"/>
      <c r="H112" s="17"/>
      <c r="I112" s="156"/>
      <c r="J112" s="153" t="str">
        <f t="shared" si="10"/>
        <v xml:space="preserve"> </v>
      </c>
      <c r="K112" s="155">
        <v>0</v>
      </c>
      <c r="L112" s="155"/>
      <c r="M112" s="17">
        <f t="shared" si="12"/>
        <v>0</v>
      </c>
      <c r="N112" s="155"/>
      <c r="O112" s="153" t="str">
        <f t="shared" si="11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17"/>
      <c r="G113" s="17"/>
      <c r="H113" s="17"/>
      <c r="I113" s="156"/>
      <c r="J113" s="153" t="str">
        <f t="shared" si="10"/>
        <v xml:space="preserve"> </v>
      </c>
      <c r="K113" s="155">
        <v>0</v>
      </c>
      <c r="L113" s="155"/>
      <c r="M113" s="17">
        <f t="shared" si="12"/>
        <v>0</v>
      </c>
      <c r="N113" s="155"/>
      <c r="O113" s="153" t="str">
        <f t="shared" si="11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17"/>
      <c r="G114" s="17"/>
      <c r="H114" s="17"/>
      <c r="I114" s="156"/>
      <c r="J114" s="153" t="str">
        <f t="shared" si="10"/>
        <v xml:space="preserve"> </v>
      </c>
      <c r="K114" s="155">
        <v>0</v>
      </c>
      <c r="L114" s="155"/>
      <c r="M114" s="17">
        <f t="shared" si="12"/>
        <v>0</v>
      </c>
      <c r="N114" s="155"/>
      <c r="O114" s="153" t="str">
        <f t="shared" si="11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20">SUM(G116:G123)</f>
        <v>0</v>
      </c>
      <c r="H115" s="17">
        <f t="shared" si="20"/>
        <v>0</v>
      </c>
      <c r="I115" s="156"/>
      <c r="J115" s="153" t="str">
        <f t="shared" si="10"/>
        <v xml:space="preserve"> </v>
      </c>
      <c r="K115" s="155">
        <v>0</v>
      </c>
      <c r="L115" s="155"/>
      <c r="M115" s="17">
        <f t="shared" si="12"/>
        <v>0</v>
      </c>
      <c r="N115" s="155"/>
      <c r="O115" s="153" t="str">
        <f t="shared" si="11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19"/>
      <c r="G116" s="19"/>
      <c r="H116" s="19"/>
      <c r="I116" s="156"/>
      <c r="J116" s="153" t="str">
        <f t="shared" si="10"/>
        <v xml:space="preserve"> </v>
      </c>
      <c r="K116" s="155">
        <v>0</v>
      </c>
      <c r="L116" s="155"/>
      <c r="M116" s="17">
        <f t="shared" si="12"/>
        <v>0</v>
      </c>
      <c r="N116" s="155"/>
      <c r="O116" s="153" t="str">
        <f t="shared" si="11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19"/>
      <c r="G117" s="19"/>
      <c r="H117" s="19"/>
      <c r="I117" s="156"/>
      <c r="J117" s="153" t="str">
        <f t="shared" si="10"/>
        <v xml:space="preserve"> </v>
      </c>
      <c r="K117" s="155">
        <v>0</v>
      </c>
      <c r="L117" s="155"/>
      <c r="M117" s="17">
        <f t="shared" si="12"/>
        <v>0</v>
      </c>
      <c r="N117" s="155"/>
      <c r="O117" s="153" t="str">
        <f t="shared" si="11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19"/>
      <c r="G118" s="19"/>
      <c r="H118" s="19"/>
      <c r="I118" s="156"/>
      <c r="J118" s="153" t="str">
        <f t="shared" si="10"/>
        <v xml:space="preserve"> </v>
      </c>
      <c r="K118" s="155">
        <v>0</v>
      </c>
      <c r="L118" s="155"/>
      <c r="M118" s="17">
        <f t="shared" si="12"/>
        <v>0</v>
      </c>
      <c r="N118" s="155"/>
      <c r="O118" s="153" t="str">
        <f t="shared" si="11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19"/>
      <c r="G119" s="19"/>
      <c r="H119" s="19"/>
      <c r="I119" s="156"/>
      <c r="J119" s="153" t="str">
        <f t="shared" si="10"/>
        <v xml:space="preserve"> </v>
      </c>
      <c r="K119" s="155">
        <v>0</v>
      </c>
      <c r="L119" s="155"/>
      <c r="M119" s="17">
        <f t="shared" si="12"/>
        <v>0</v>
      </c>
      <c r="N119" s="155"/>
      <c r="O119" s="153" t="str">
        <f t="shared" si="11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19"/>
      <c r="G120" s="19"/>
      <c r="H120" s="19"/>
      <c r="I120" s="156"/>
      <c r="J120" s="153" t="str">
        <f t="shared" si="10"/>
        <v xml:space="preserve"> </v>
      </c>
      <c r="K120" s="155">
        <v>0</v>
      </c>
      <c r="L120" s="155"/>
      <c r="M120" s="17">
        <f t="shared" si="12"/>
        <v>0</v>
      </c>
      <c r="N120" s="155"/>
      <c r="O120" s="153" t="str">
        <f t="shared" si="11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19"/>
      <c r="G121" s="19"/>
      <c r="H121" s="19"/>
      <c r="I121" s="156"/>
      <c r="J121" s="153" t="str">
        <f t="shared" si="10"/>
        <v xml:space="preserve"> </v>
      </c>
      <c r="K121" s="155">
        <v>0</v>
      </c>
      <c r="L121" s="155"/>
      <c r="M121" s="17">
        <f t="shared" si="12"/>
        <v>0</v>
      </c>
      <c r="N121" s="155"/>
      <c r="O121" s="153" t="str">
        <f t="shared" si="11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19"/>
      <c r="G122" s="19"/>
      <c r="H122" s="19"/>
      <c r="I122" s="156"/>
      <c r="J122" s="153" t="str">
        <f t="shared" si="10"/>
        <v xml:space="preserve"> </v>
      </c>
      <c r="K122" s="155">
        <v>0</v>
      </c>
      <c r="L122" s="155"/>
      <c r="M122" s="17">
        <f t="shared" si="12"/>
        <v>0</v>
      </c>
      <c r="N122" s="155"/>
      <c r="O122" s="153" t="str">
        <f t="shared" si="11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19"/>
      <c r="G123" s="19"/>
      <c r="H123" s="19"/>
      <c r="I123" s="156"/>
      <c r="J123" s="153" t="str">
        <f t="shared" si="10"/>
        <v xml:space="preserve"> </v>
      </c>
      <c r="K123" s="155">
        <v>0</v>
      </c>
      <c r="L123" s="155"/>
      <c r="M123" s="17">
        <f t="shared" si="12"/>
        <v>0</v>
      </c>
      <c r="N123" s="155"/>
      <c r="O123" s="153" t="str">
        <f t="shared" si="11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21">SUM(G125:G143)</f>
        <v>0</v>
      </c>
      <c r="H124" s="17">
        <f t="shared" si="21"/>
        <v>0</v>
      </c>
      <c r="I124" s="156"/>
      <c r="J124" s="153" t="str">
        <f t="shared" si="10"/>
        <v xml:space="preserve"> </v>
      </c>
      <c r="K124" s="155">
        <v>0</v>
      </c>
      <c r="L124" s="155"/>
      <c r="M124" s="17">
        <f t="shared" si="12"/>
        <v>0</v>
      </c>
      <c r="N124" s="155"/>
      <c r="O124" s="153" t="str">
        <f t="shared" si="11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19"/>
      <c r="G125" s="19"/>
      <c r="H125" s="19"/>
      <c r="I125" s="156"/>
      <c r="J125" s="153" t="str">
        <f t="shared" si="10"/>
        <v xml:space="preserve"> </v>
      </c>
      <c r="K125" s="155">
        <v>0</v>
      </c>
      <c r="L125" s="155"/>
      <c r="M125" s="17">
        <f t="shared" si="12"/>
        <v>0</v>
      </c>
      <c r="N125" s="155"/>
      <c r="O125" s="153" t="str">
        <f t="shared" si="11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19"/>
      <c r="G126" s="19"/>
      <c r="H126" s="19"/>
      <c r="I126" s="156"/>
      <c r="J126" s="153" t="str">
        <f t="shared" si="10"/>
        <v xml:space="preserve"> </v>
      </c>
      <c r="K126" s="155">
        <v>0</v>
      </c>
      <c r="L126" s="155"/>
      <c r="M126" s="17">
        <f t="shared" si="12"/>
        <v>0</v>
      </c>
      <c r="N126" s="155"/>
      <c r="O126" s="153" t="str">
        <f t="shared" si="11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19"/>
      <c r="G127" s="19"/>
      <c r="H127" s="19"/>
      <c r="I127" s="156"/>
      <c r="J127" s="153" t="str">
        <f t="shared" si="10"/>
        <v xml:space="preserve"> </v>
      </c>
      <c r="K127" s="155">
        <v>0</v>
      </c>
      <c r="L127" s="155"/>
      <c r="M127" s="17">
        <f t="shared" si="12"/>
        <v>0</v>
      </c>
      <c r="N127" s="155"/>
      <c r="O127" s="153" t="str">
        <f t="shared" si="11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19"/>
      <c r="G128" s="19"/>
      <c r="H128" s="19"/>
      <c r="I128" s="156"/>
      <c r="J128" s="153" t="str">
        <f t="shared" si="10"/>
        <v xml:space="preserve"> </v>
      </c>
      <c r="K128" s="155">
        <v>0</v>
      </c>
      <c r="L128" s="155"/>
      <c r="M128" s="17">
        <f t="shared" si="12"/>
        <v>0</v>
      </c>
      <c r="N128" s="155"/>
      <c r="O128" s="153" t="str">
        <f t="shared" si="11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19"/>
      <c r="G129" s="19"/>
      <c r="H129" s="19"/>
      <c r="I129" s="156"/>
      <c r="J129" s="153" t="str">
        <f t="shared" si="10"/>
        <v xml:space="preserve"> </v>
      </c>
      <c r="K129" s="155">
        <v>0</v>
      </c>
      <c r="L129" s="155"/>
      <c r="M129" s="17">
        <f t="shared" si="12"/>
        <v>0</v>
      </c>
      <c r="N129" s="155"/>
      <c r="O129" s="153" t="str">
        <f t="shared" si="11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19"/>
      <c r="G130" s="19"/>
      <c r="H130" s="19"/>
      <c r="I130" s="156"/>
      <c r="J130" s="153" t="str">
        <f t="shared" si="10"/>
        <v xml:space="preserve"> </v>
      </c>
      <c r="K130" s="155">
        <v>0</v>
      </c>
      <c r="L130" s="155"/>
      <c r="M130" s="17">
        <f t="shared" si="12"/>
        <v>0</v>
      </c>
      <c r="N130" s="155"/>
      <c r="O130" s="153" t="str">
        <f t="shared" si="11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19"/>
      <c r="G131" s="19"/>
      <c r="H131" s="19"/>
      <c r="I131" s="156"/>
      <c r="J131" s="153" t="str">
        <f t="shared" si="10"/>
        <v xml:space="preserve"> </v>
      </c>
      <c r="K131" s="155">
        <v>0</v>
      </c>
      <c r="L131" s="155"/>
      <c r="M131" s="17">
        <f t="shared" si="12"/>
        <v>0</v>
      </c>
      <c r="N131" s="155"/>
      <c r="O131" s="153" t="str">
        <f t="shared" si="11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19"/>
      <c r="G132" s="19"/>
      <c r="H132" s="19"/>
      <c r="I132" s="156"/>
      <c r="J132" s="153" t="str">
        <f t="shared" si="10"/>
        <v xml:space="preserve"> </v>
      </c>
      <c r="K132" s="155">
        <v>0</v>
      </c>
      <c r="L132" s="155"/>
      <c r="M132" s="17">
        <f t="shared" si="12"/>
        <v>0</v>
      </c>
      <c r="N132" s="155"/>
      <c r="O132" s="153" t="str">
        <f t="shared" si="11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19"/>
      <c r="G133" s="19"/>
      <c r="H133" s="19"/>
      <c r="I133" s="156"/>
      <c r="J133" s="153" t="str">
        <f t="shared" si="10"/>
        <v xml:space="preserve"> </v>
      </c>
      <c r="K133" s="155">
        <v>0</v>
      </c>
      <c r="L133" s="155"/>
      <c r="M133" s="17">
        <f t="shared" si="12"/>
        <v>0</v>
      </c>
      <c r="N133" s="155"/>
      <c r="O133" s="153" t="str">
        <f t="shared" si="11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19"/>
      <c r="G134" s="19"/>
      <c r="H134" s="19"/>
      <c r="I134" s="156"/>
      <c r="J134" s="153" t="str">
        <f t="shared" si="10"/>
        <v xml:space="preserve"> </v>
      </c>
      <c r="K134" s="155">
        <v>0</v>
      </c>
      <c r="L134" s="155"/>
      <c r="M134" s="17">
        <f t="shared" si="12"/>
        <v>0</v>
      </c>
      <c r="N134" s="155"/>
      <c r="O134" s="153" t="str">
        <f t="shared" si="11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19"/>
      <c r="G135" s="19"/>
      <c r="H135" s="19"/>
      <c r="I135" s="156"/>
      <c r="J135" s="153" t="str">
        <f t="shared" si="10"/>
        <v xml:space="preserve"> </v>
      </c>
      <c r="K135" s="155">
        <v>0</v>
      </c>
      <c r="L135" s="155"/>
      <c r="M135" s="17">
        <f t="shared" si="12"/>
        <v>0</v>
      </c>
      <c r="N135" s="155"/>
      <c r="O135" s="153" t="str">
        <f t="shared" si="11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19"/>
      <c r="G136" s="19"/>
      <c r="H136" s="19"/>
      <c r="I136" s="156"/>
      <c r="J136" s="153" t="str">
        <f t="shared" ref="J136:J199" si="22">IF(H136=0," ",I136/H136)</f>
        <v xml:space="preserve"> </v>
      </c>
      <c r="K136" s="155">
        <v>0</v>
      </c>
      <c r="L136" s="155"/>
      <c r="M136" s="17">
        <f t="shared" si="12"/>
        <v>0</v>
      </c>
      <c r="N136" s="155"/>
      <c r="O136" s="153" t="str">
        <f t="shared" ref="O136:O199" si="23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19"/>
      <c r="G137" s="19"/>
      <c r="H137" s="19"/>
      <c r="I137" s="156"/>
      <c r="J137" s="153" t="str">
        <f t="shared" si="22"/>
        <v xml:space="preserve"> </v>
      </c>
      <c r="K137" s="155">
        <v>0</v>
      </c>
      <c r="L137" s="155"/>
      <c r="M137" s="17">
        <f t="shared" ref="M137:M200" si="24">SUM(K137:L137)</f>
        <v>0</v>
      </c>
      <c r="N137" s="155"/>
      <c r="O137" s="153" t="str">
        <f t="shared" si="23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19"/>
      <c r="G138" s="19"/>
      <c r="H138" s="19"/>
      <c r="I138" s="156"/>
      <c r="J138" s="153" t="str">
        <f t="shared" si="22"/>
        <v xml:space="preserve"> </v>
      </c>
      <c r="K138" s="155">
        <v>0</v>
      </c>
      <c r="L138" s="155"/>
      <c r="M138" s="17">
        <f t="shared" si="24"/>
        <v>0</v>
      </c>
      <c r="N138" s="155"/>
      <c r="O138" s="153" t="str">
        <f t="shared" si="23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19"/>
      <c r="G139" s="19"/>
      <c r="H139" s="19"/>
      <c r="I139" s="156"/>
      <c r="J139" s="153" t="str">
        <f t="shared" si="22"/>
        <v xml:space="preserve"> </v>
      </c>
      <c r="K139" s="155">
        <v>0</v>
      </c>
      <c r="L139" s="155"/>
      <c r="M139" s="17">
        <f t="shared" si="24"/>
        <v>0</v>
      </c>
      <c r="N139" s="155"/>
      <c r="O139" s="153" t="str">
        <f t="shared" si="23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19"/>
      <c r="G140" s="19"/>
      <c r="H140" s="19"/>
      <c r="I140" s="156"/>
      <c r="J140" s="153" t="str">
        <f t="shared" si="22"/>
        <v xml:space="preserve"> </v>
      </c>
      <c r="K140" s="155">
        <v>0</v>
      </c>
      <c r="L140" s="155"/>
      <c r="M140" s="17">
        <f t="shared" si="24"/>
        <v>0</v>
      </c>
      <c r="N140" s="155"/>
      <c r="O140" s="153" t="str">
        <f t="shared" si="23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19"/>
      <c r="G141" s="19"/>
      <c r="H141" s="19"/>
      <c r="I141" s="156"/>
      <c r="J141" s="153" t="str">
        <f t="shared" si="22"/>
        <v xml:space="preserve"> </v>
      </c>
      <c r="K141" s="155">
        <v>0</v>
      </c>
      <c r="L141" s="155"/>
      <c r="M141" s="17">
        <f t="shared" si="24"/>
        <v>0</v>
      </c>
      <c r="N141" s="155"/>
      <c r="O141" s="153" t="str">
        <f t="shared" si="23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19"/>
      <c r="G142" s="19"/>
      <c r="H142" s="19"/>
      <c r="I142" s="156"/>
      <c r="J142" s="153" t="str">
        <f t="shared" si="22"/>
        <v xml:space="preserve"> </v>
      </c>
      <c r="K142" s="155">
        <v>0</v>
      </c>
      <c r="L142" s="155"/>
      <c r="M142" s="17">
        <f t="shared" si="24"/>
        <v>0</v>
      </c>
      <c r="N142" s="155"/>
      <c r="O142" s="153" t="str">
        <f t="shared" si="23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19"/>
      <c r="G143" s="19"/>
      <c r="H143" s="19"/>
      <c r="I143" s="156"/>
      <c r="J143" s="153" t="str">
        <f t="shared" si="22"/>
        <v xml:space="preserve"> </v>
      </c>
      <c r="K143" s="155">
        <v>0</v>
      </c>
      <c r="L143" s="155"/>
      <c r="M143" s="17">
        <f t="shared" si="24"/>
        <v>0</v>
      </c>
      <c r="N143" s="155"/>
      <c r="O143" s="153" t="str">
        <f t="shared" si="23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25">SUM(G145:G147)</f>
        <v>0</v>
      </c>
      <c r="H144" s="17">
        <f t="shared" si="25"/>
        <v>0</v>
      </c>
      <c r="I144" s="156"/>
      <c r="J144" s="153" t="str">
        <f t="shared" si="22"/>
        <v xml:space="preserve"> </v>
      </c>
      <c r="K144" s="155">
        <v>0</v>
      </c>
      <c r="L144" s="155"/>
      <c r="M144" s="17">
        <f t="shared" si="24"/>
        <v>0</v>
      </c>
      <c r="N144" s="155"/>
      <c r="O144" s="153" t="str">
        <f t="shared" si="23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19"/>
      <c r="G145" s="19"/>
      <c r="H145" s="19"/>
      <c r="I145" s="156"/>
      <c r="J145" s="153" t="str">
        <f t="shared" si="22"/>
        <v xml:space="preserve"> </v>
      </c>
      <c r="K145" s="155">
        <v>0</v>
      </c>
      <c r="L145" s="155"/>
      <c r="M145" s="17">
        <f t="shared" si="24"/>
        <v>0</v>
      </c>
      <c r="N145" s="155"/>
      <c r="O145" s="153" t="str">
        <f t="shared" si="23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19"/>
      <c r="G146" s="19"/>
      <c r="H146" s="19"/>
      <c r="I146" s="156"/>
      <c r="J146" s="153" t="str">
        <f t="shared" si="22"/>
        <v xml:space="preserve"> </v>
      </c>
      <c r="K146" s="155">
        <v>0</v>
      </c>
      <c r="L146" s="155"/>
      <c r="M146" s="17">
        <f t="shared" si="24"/>
        <v>0</v>
      </c>
      <c r="N146" s="155"/>
      <c r="O146" s="153" t="str">
        <f t="shared" si="23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19"/>
      <c r="G147" s="19"/>
      <c r="H147" s="19"/>
      <c r="I147" s="156"/>
      <c r="J147" s="153" t="str">
        <f t="shared" si="22"/>
        <v xml:space="preserve"> </v>
      </c>
      <c r="K147" s="155">
        <v>0</v>
      </c>
      <c r="L147" s="155"/>
      <c r="M147" s="17">
        <f t="shared" si="24"/>
        <v>0</v>
      </c>
      <c r="N147" s="155"/>
      <c r="O147" s="153" t="str">
        <f t="shared" si="23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17"/>
      <c r="G148" s="17"/>
      <c r="H148" s="17"/>
      <c r="I148" s="156"/>
      <c r="J148" s="153" t="str">
        <f t="shared" si="22"/>
        <v xml:space="preserve"> </v>
      </c>
      <c r="K148" s="155">
        <v>0</v>
      </c>
      <c r="L148" s="155"/>
      <c r="M148" s="17">
        <f t="shared" si="24"/>
        <v>0</v>
      </c>
      <c r="N148" s="155"/>
      <c r="O148" s="153" t="str">
        <f t="shared" si="23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26">SUM(G150:G153)</f>
        <v>0</v>
      </c>
      <c r="H149" s="17">
        <f t="shared" si="26"/>
        <v>0</v>
      </c>
      <c r="I149" s="156"/>
      <c r="J149" s="153" t="str">
        <f t="shared" si="22"/>
        <v xml:space="preserve"> </v>
      </c>
      <c r="K149" s="155">
        <v>0</v>
      </c>
      <c r="L149" s="155"/>
      <c r="M149" s="17">
        <f t="shared" si="24"/>
        <v>0</v>
      </c>
      <c r="N149" s="155"/>
      <c r="O149" s="153" t="str">
        <f t="shared" si="23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19"/>
      <c r="G150" s="19"/>
      <c r="H150" s="19"/>
      <c r="I150" s="156"/>
      <c r="J150" s="153" t="str">
        <f t="shared" si="22"/>
        <v xml:space="preserve"> </v>
      </c>
      <c r="K150" s="155">
        <v>0</v>
      </c>
      <c r="L150" s="155"/>
      <c r="M150" s="17">
        <f t="shared" si="24"/>
        <v>0</v>
      </c>
      <c r="N150" s="155"/>
      <c r="O150" s="153" t="str">
        <f t="shared" si="23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19"/>
      <c r="G151" s="19"/>
      <c r="H151" s="19"/>
      <c r="I151" s="156"/>
      <c r="J151" s="153" t="str">
        <f t="shared" si="22"/>
        <v xml:space="preserve"> </v>
      </c>
      <c r="K151" s="155">
        <v>0</v>
      </c>
      <c r="L151" s="155"/>
      <c r="M151" s="17">
        <f t="shared" si="24"/>
        <v>0</v>
      </c>
      <c r="N151" s="155"/>
      <c r="O151" s="153" t="str">
        <f t="shared" si="23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19"/>
      <c r="G152" s="19"/>
      <c r="H152" s="19"/>
      <c r="I152" s="156"/>
      <c r="J152" s="153" t="str">
        <f t="shared" si="22"/>
        <v xml:space="preserve"> </v>
      </c>
      <c r="K152" s="155">
        <v>0</v>
      </c>
      <c r="L152" s="155"/>
      <c r="M152" s="17">
        <f t="shared" si="24"/>
        <v>0</v>
      </c>
      <c r="N152" s="155"/>
      <c r="O152" s="153" t="str">
        <f t="shared" si="23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19"/>
      <c r="G153" s="19"/>
      <c r="H153" s="19"/>
      <c r="I153" s="156"/>
      <c r="J153" s="153" t="str">
        <f t="shared" si="22"/>
        <v xml:space="preserve"> </v>
      </c>
      <c r="K153" s="155">
        <v>0</v>
      </c>
      <c r="L153" s="155"/>
      <c r="M153" s="17">
        <f t="shared" si="24"/>
        <v>0</v>
      </c>
      <c r="N153" s="155"/>
      <c r="O153" s="153" t="str">
        <f t="shared" si="23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27">SUM(G155:G169)</f>
        <v>0</v>
      </c>
      <c r="H154" s="17">
        <f t="shared" si="27"/>
        <v>0</v>
      </c>
      <c r="I154" s="156"/>
      <c r="J154" s="153" t="str">
        <f t="shared" si="22"/>
        <v xml:space="preserve"> </v>
      </c>
      <c r="K154" s="155">
        <v>0</v>
      </c>
      <c r="L154" s="155"/>
      <c r="M154" s="17">
        <f t="shared" si="24"/>
        <v>0</v>
      </c>
      <c r="N154" s="155"/>
      <c r="O154" s="153" t="str">
        <f t="shared" si="23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19"/>
      <c r="G155" s="19"/>
      <c r="H155" s="19"/>
      <c r="I155" s="156"/>
      <c r="J155" s="153" t="str">
        <f t="shared" si="22"/>
        <v xml:space="preserve"> </v>
      </c>
      <c r="K155" s="155">
        <v>0</v>
      </c>
      <c r="L155" s="155"/>
      <c r="M155" s="17">
        <f t="shared" si="24"/>
        <v>0</v>
      </c>
      <c r="N155" s="155"/>
      <c r="O155" s="153" t="str">
        <f t="shared" si="23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19"/>
      <c r="G156" s="19"/>
      <c r="H156" s="19"/>
      <c r="I156" s="156"/>
      <c r="J156" s="153" t="str">
        <f t="shared" si="22"/>
        <v xml:space="preserve"> </v>
      </c>
      <c r="K156" s="155">
        <v>0</v>
      </c>
      <c r="L156" s="155"/>
      <c r="M156" s="17">
        <f t="shared" si="24"/>
        <v>0</v>
      </c>
      <c r="N156" s="155"/>
      <c r="O156" s="153" t="str">
        <f t="shared" si="23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19"/>
      <c r="G157" s="19"/>
      <c r="H157" s="19"/>
      <c r="I157" s="156"/>
      <c r="J157" s="153" t="str">
        <f t="shared" si="22"/>
        <v xml:space="preserve"> </v>
      </c>
      <c r="K157" s="155">
        <v>0</v>
      </c>
      <c r="L157" s="155"/>
      <c r="M157" s="17">
        <f t="shared" si="24"/>
        <v>0</v>
      </c>
      <c r="N157" s="155"/>
      <c r="O157" s="153" t="str">
        <f t="shared" si="23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19"/>
      <c r="G158" s="19"/>
      <c r="H158" s="19"/>
      <c r="I158" s="156"/>
      <c r="J158" s="153" t="str">
        <f t="shared" si="22"/>
        <v xml:space="preserve"> </v>
      </c>
      <c r="K158" s="155">
        <v>0</v>
      </c>
      <c r="L158" s="155"/>
      <c r="M158" s="17">
        <f t="shared" si="24"/>
        <v>0</v>
      </c>
      <c r="N158" s="155"/>
      <c r="O158" s="153" t="str">
        <f t="shared" si="23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19"/>
      <c r="G159" s="19"/>
      <c r="H159" s="19"/>
      <c r="I159" s="156"/>
      <c r="J159" s="153" t="str">
        <f t="shared" si="22"/>
        <v xml:space="preserve"> </v>
      </c>
      <c r="K159" s="155">
        <v>0</v>
      </c>
      <c r="L159" s="155"/>
      <c r="M159" s="17">
        <f t="shared" si="24"/>
        <v>0</v>
      </c>
      <c r="N159" s="155"/>
      <c r="O159" s="153" t="str">
        <f t="shared" si="23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19"/>
      <c r="G160" s="19"/>
      <c r="H160" s="19"/>
      <c r="I160" s="156"/>
      <c r="J160" s="153" t="str">
        <f t="shared" si="22"/>
        <v xml:space="preserve"> </v>
      </c>
      <c r="K160" s="155">
        <v>0</v>
      </c>
      <c r="L160" s="155"/>
      <c r="M160" s="17">
        <f t="shared" si="24"/>
        <v>0</v>
      </c>
      <c r="N160" s="155"/>
      <c r="O160" s="153" t="str">
        <f t="shared" si="23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19"/>
      <c r="G161" s="19"/>
      <c r="H161" s="19"/>
      <c r="I161" s="156"/>
      <c r="J161" s="153" t="str">
        <f t="shared" si="22"/>
        <v xml:space="preserve"> </v>
      </c>
      <c r="K161" s="155">
        <v>0</v>
      </c>
      <c r="L161" s="155"/>
      <c r="M161" s="17">
        <f t="shared" si="24"/>
        <v>0</v>
      </c>
      <c r="N161" s="155"/>
      <c r="O161" s="153" t="str">
        <f t="shared" si="23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19"/>
      <c r="G162" s="19"/>
      <c r="H162" s="19"/>
      <c r="I162" s="156"/>
      <c r="J162" s="153" t="str">
        <f t="shared" si="22"/>
        <v xml:space="preserve"> </v>
      </c>
      <c r="K162" s="155">
        <v>0</v>
      </c>
      <c r="L162" s="155"/>
      <c r="M162" s="17">
        <f t="shared" si="24"/>
        <v>0</v>
      </c>
      <c r="N162" s="155"/>
      <c r="O162" s="153" t="str">
        <f t="shared" si="23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19"/>
      <c r="G163" s="19"/>
      <c r="H163" s="19"/>
      <c r="I163" s="156"/>
      <c r="J163" s="153" t="str">
        <f t="shared" si="22"/>
        <v xml:space="preserve"> </v>
      </c>
      <c r="K163" s="155">
        <v>0</v>
      </c>
      <c r="L163" s="155"/>
      <c r="M163" s="17">
        <f t="shared" si="24"/>
        <v>0</v>
      </c>
      <c r="N163" s="155"/>
      <c r="O163" s="153" t="str">
        <f t="shared" si="23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19"/>
      <c r="G164" s="19"/>
      <c r="H164" s="19"/>
      <c r="I164" s="156"/>
      <c r="J164" s="153" t="str">
        <f t="shared" si="22"/>
        <v xml:space="preserve"> </v>
      </c>
      <c r="K164" s="155">
        <v>0</v>
      </c>
      <c r="L164" s="155"/>
      <c r="M164" s="17">
        <f t="shared" si="24"/>
        <v>0</v>
      </c>
      <c r="N164" s="155"/>
      <c r="O164" s="153" t="str">
        <f t="shared" si="23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19"/>
      <c r="G165" s="19"/>
      <c r="H165" s="19"/>
      <c r="I165" s="156"/>
      <c r="J165" s="153" t="str">
        <f t="shared" si="22"/>
        <v xml:space="preserve"> </v>
      </c>
      <c r="K165" s="155">
        <v>0</v>
      </c>
      <c r="L165" s="155"/>
      <c r="M165" s="17">
        <f t="shared" si="24"/>
        <v>0</v>
      </c>
      <c r="N165" s="155"/>
      <c r="O165" s="153" t="str">
        <f t="shared" si="23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19"/>
      <c r="G166" s="19"/>
      <c r="H166" s="19"/>
      <c r="I166" s="156"/>
      <c r="J166" s="153" t="str">
        <f t="shared" si="22"/>
        <v xml:space="preserve"> </v>
      </c>
      <c r="K166" s="155">
        <v>0</v>
      </c>
      <c r="L166" s="155"/>
      <c r="M166" s="17">
        <f t="shared" si="24"/>
        <v>0</v>
      </c>
      <c r="N166" s="155"/>
      <c r="O166" s="153" t="str">
        <f t="shared" si="23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19"/>
      <c r="G167" s="19"/>
      <c r="H167" s="19"/>
      <c r="I167" s="156"/>
      <c r="J167" s="153" t="str">
        <f t="shared" si="22"/>
        <v xml:space="preserve"> </v>
      </c>
      <c r="K167" s="155">
        <v>0</v>
      </c>
      <c r="L167" s="155"/>
      <c r="M167" s="17">
        <f t="shared" si="24"/>
        <v>0</v>
      </c>
      <c r="N167" s="155"/>
      <c r="O167" s="153" t="str">
        <f t="shared" si="23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19"/>
      <c r="G168" s="19"/>
      <c r="H168" s="19"/>
      <c r="I168" s="156"/>
      <c r="J168" s="153" t="str">
        <f t="shared" si="22"/>
        <v xml:space="preserve"> </v>
      </c>
      <c r="K168" s="155">
        <v>0</v>
      </c>
      <c r="L168" s="155"/>
      <c r="M168" s="17">
        <f t="shared" si="24"/>
        <v>0</v>
      </c>
      <c r="N168" s="155"/>
      <c r="O168" s="153" t="str">
        <f t="shared" si="23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19"/>
      <c r="G169" s="19"/>
      <c r="H169" s="19"/>
      <c r="I169" s="156"/>
      <c r="J169" s="153" t="str">
        <f t="shared" si="22"/>
        <v xml:space="preserve"> </v>
      </c>
      <c r="K169" s="155">
        <v>0</v>
      </c>
      <c r="L169" s="155"/>
      <c r="M169" s="17">
        <f t="shared" si="24"/>
        <v>0</v>
      </c>
      <c r="N169" s="155"/>
      <c r="O169" s="153" t="str">
        <f t="shared" si="23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28">G124+G144+G149+G154</f>
        <v>0</v>
      </c>
      <c r="H170" s="18">
        <f t="shared" si="28"/>
        <v>0</v>
      </c>
      <c r="I170" s="156"/>
      <c r="J170" s="153" t="str">
        <f t="shared" si="22"/>
        <v xml:space="preserve"> </v>
      </c>
      <c r="K170" s="155">
        <v>0</v>
      </c>
      <c r="L170" s="155"/>
      <c r="M170" s="17">
        <f t="shared" si="24"/>
        <v>0</v>
      </c>
      <c r="N170" s="155"/>
      <c r="O170" s="153" t="str">
        <f t="shared" si="23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17"/>
      <c r="G171" s="17"/>
      <c r="H171" s="17"/>
      <c r="I171" s="156"/>
      <c r="J171" s="153" t="str">
        <f t="shared" si="22"/>
        <v xml:space="preserve"> </v>
      </c>
      <c r="K171" s="155">
        <v>0</v>
      </c>
      <c r="L171" s="155"/>
      <c r="M171" s="17">
        <f t="shared" si="24"/>
        <v>0</v>
      </c>
      <c r="N171" s="155"/>
      <c r="O171" s="153" t="str">
        <f t="shared" si="23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19"/>
      <c r="G172" s="19"/>
      <c r="H172" s="19"/>
      <c r="I172" s="156"/>
      <c r="J172" s="153" t="str">
        <f t="shared" si="22"/>
        <v xml:space="preserve"> </v>
      </c>
      <c r="K172" s="155">
        <v>0</v>
      </c>
      <c r="L172" s="155"/>
      <c r="M172" s="17">
        <f t="shared" si="24"/>
        <v>0</v>
      </c>
      <c r="N172" s="155"/>
      <c r="O172" s="153" t="str">
        <f t="shared" si="23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19"/>
      <c r="G173" s="19"/>
      <c r="H173" s="19"/>
      <c r="I173" s="156"/>
      <c r="J173" s="153" t="str">
        <f t="shared" si="22"/>
        <v xml:space="preserve"> </v>
      </c>
      <c r="K173" s="155">
        <v>0</v>
      </c>
      <c r="L173" s="155"/>
      <c r="M173" s="17">
        <f t="shared" si="24"/>
        <v>0</v>
      </c>
      <c r="N173" s="155"/>
      <c r="O173" s="153" t="str">
        <f t="shared" si="23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19"/>
      <c r="G174" s="19"/>
      <c r="H174" s="19"/>
      <c r="I174" s="156"/>
      <c r="J174" s="153" t="str">
        <f t="shared" si="22"/>
        <v xml:space="preserve"> </v>
      </c>
      <c r="K174" s="155">
        <v>0</v>
      </c>
      <c r="L174" s="155"/>
      <c r="M174" s="17">
        <f t="shared" si="24"/>
        <v>0</v>
      </c>
      <c r="N174" s="155"/>
      <c r="O174" s="153" t="str">
        <f t="shared" si="23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19"/>
      <c r="G175" s="19"/>
      <c r="H175" s="19"/>
      <c r="I175" s="156"/>
      <c r="J175" s="153" t="str">
        <f t="shared" si="22"/>
        <v xml:space="preserve"> </v>
      </c>
      <c r="K175" s="155">
        <v>0</v>
      </c>
      <c r="L175" s="155"/>
      <c r="M175" s="17">
        <f t="shared" si="24"/>
        <v>0</v>
      </c>
      <c r="N175" s="155"/>
      <c r="O175" s="153" t="str">
        <f t="shared" si="23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19"/>
      <c r="G176" s="19"/>
      <c r="H176" s="19"/>
      <c r="I176" s="156"/>
      <c r="J176" s="153" t="str">
        <f t="shared" si="22"/>
        <v xml:space="preserve"> </v>
      </c>
      <c r="K176" s="155">
        <v>0</v>
      </c>
      <c r="L176" s="155"/>
      <c r="M176" s="17">
        <f t="shared" si="24"/>
        <v>0</v>
      </c>
      <c r="N176" s="155"/>
      <c r="O176" s="153" t="str">
        <f t="shared" si="23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19"/>
      <c r="G177" s="19"/>
      <c r="H177" s="19"/>
      <c r="I177" s="156"/>
      <c r="J177" s="153" t="str">
        <f t="shared" si="22"/>
        <v xml:space="preserve"> </v>
      </c>
      <c r="K177" s="155">
        <v>0</v>
      </c>
      <c r="L177" s="155"/>
      <c r="M177" s="17">
        <f t="shared" si="24"/>
        <v>0</v>
      </c>
      <c r="N177" s="155"/>
      <c r="O177" s="153" t="str">
        <f t="shared" si="23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19"/>
      <c r="G178" s="19"/>
      <c r="H178" s="19"/>
      <c r="I178" s="156"/>
      <c r="J178" s="153" t="str">
        <f t="shared" si="22"/>
        <v xml:space="preserve"> </v>
      </c>
      <c r="K178" s="155">
        <v>0</v>
      </c>
      <c r="L178" s="155"/>
      <c r="M178" s="17">
        <f t="shared" si="24"/>
        <v>0</v>
      </c>
      <c r="N178" s="155"/>
      <c r="O178" s="153" t="str">
        <f t="shared" si="23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19"/>
      <c r="G179" s="19"/>
      <c r="H179" s="19"/>
      <c r="I179" s="156"/>
      <c r="J179" s="153" t="str">
        <f t="shared" si="22"/>
        <v xml:space="preserve"> </v>
      </c>
      <c r="K179" s="155">
        <v>0</v>
      </c>
      <c r="L179" s="155"/>
      <c r="M179" s="17">
        <f t="shared" si="24"/>
        <v>0</v>
      </c>
      <c r="N179" s="155"/>
      <c r="O179" s="153" t="str">
        <f t="shared" si="23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19"/>
      <c r="G180" s="19"/>
      <c r="H180" s="19"/>
      <c r="I180" s="156"/>
      <c r="J180" s="153" t="str">
        <f t="shared" si="22"/>
        <v xml:space="preserve"> </v>
      </c>
      <c r="K180" s="155">
        <v>0</v>
      </c>
      <c r="L180" s="155"/>
      <c r="M180" s="17">
        <f t="shared" si="24"/>
        <v>0</v>
      </c>
      <c r="N180" s="155"/>
      <c r="O180" s="153" t="str">
        <f t="shared" si="23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19"/>
      <c r="G181" s="19"/>
      <c r="H181" s="19"/>
      <c r="I181" s="156"/>
      <c r="J181" s="153" t="str">
        <f t="shared" si="22"/>
        <v xml:space="preserve"> </v>
      </c>
      <c r="K181" s="155">
        <v>0</v>
      </c>
      <c r="L181" s="155"/>
      <c r="M181" s="17">
        <f t="shared" si="24"/>
        <v>0</v>
      </c>
      <c r="N181" s="155"/>
      <c r="O181" s="153" t="str">
        <f t="shared" si="23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19"/>
      <c r="G182" s="19"/>
      <c r="H182" s="19"/>
      <c r="I182" s="156"/>
      <c r="J182" s="153" t="str">
        <f t="shared" si="22"/>
        <v xml:space="preserve"> </v>
      </c>
      <c r="K182" s="155">
        <v>0</v>
      </c>
      <c r="L182" s="155"/>
      <c r="M182" s="17">
        <f t="shared" si="24"/>
        <v>0</v>
      </c>
      <c r="N182" s="155"/>
      <c r="O182" s="153" t="str">
        <f t="shared" si="23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19"/>
      <c r="G183" s="19"/>
      <c r="H183" s="19"/>
      <c r="I183" s="156"/>
      <c r="J183" s="153" t="str">
        <f t="shared" si="22"/>
        <v xml:space="preserve"> </v>
      </c>
      <c r="K183" s="155">
        <v>0</v>
      </c>
      <c r="L183" s="155"/>
      <c r="M183" s="17">
        <f t="shared" si="24"/>
        <v>0</v>
      </c>
      <c r="N183" s="155"/>
      <c r="O183" s="153" t="str">
        <f t="shared" si="23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29">G100+G101+G108+G115+G170+G171</f>
        <v>0</v>
      </c>
      <c r="H184" s="18">
        <f t="shared" si="29"/>
        <v>0</v>
      </c>
      <c r="I184" s="156"/>
      <c r="J184" s="153" t="str">
        <f t="shared" si="22"/>
        <v xml:space="preserve"> </v>
      </c>
      <c r="K184" s="155">
        <v>0</v>
      </c>
      <c r="L184" s="155"/>
      <c r="M184" s="17">
        <f t="shared" si="24"/>
        <v>0</v>
      </c>
      <c r="N184" s="155"/>
      <c r="O184" s="153" t="str">
        <f t="shared" si="23"/>
        <v xml:space="preserve"> </v>
      </c>
    </row>
    <row r="185" spans="1:15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17"/>
      <c r="G185" s="17"/>
      <c r="H185" s="17"/>
      <c r="I185" s="156"/>
      <c r="J185" s="153" t="str">
        <f t="shared" si="22"/>
        <v xml:space="preserve"> </v>
      </c>
      <c r="K185" s="155">
        <v>0</v>
      </c>
      <c r="L185" s="155"/>
      <c r="M185" s="17">
        <f t="shared" si="24"/>
        <v>0</v>
      </c>
      <c r="N185" s="155"/>
      <c r="O185" s="153" t="str">
        <f t="shared" si="23"/>
        <v xml:space="preserve"> </v>
      </c>
    </row>
    <row r="186" spans="1:15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17">
        <v>50</v>
      </c>
      <c r="G186" s="17"/>
      <c r="H186" s="17">
        <f>SUM(F186:G186)</f>
        <v>50</v>
      </c>
      <c r="I186" s="162">
        <v>3</v>
      </c>
      <c r="J186" s="153">
        <f t="shared" si="22"/>
        <v>0.06</v>
      </c>
      <c r="K186" s="155">
        <v>50</v>
      </c>
      <c r="L186" s="155"/>
      <c r="M186" s="17">
        <f t="shared" si="24"/>
        <v>50</v>
      </c>
      <c r="N186" s="155">
        <v>9</v>
      </c>
      <c r="O186" s="153">
        <f t="shared" si="23"/>
        <v>0.18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19"/>
      <c r="G187" s="19"/>
      <c r="H187" s="19"/>
      <c r="I187" s="156"/>
      <c r="J187" s="153" t="str">
        <f t="shared" si="22"/>
        <v xml:space="preserve"> </v>
      </c>
      <c r="K187" s="155">
        <v>0</v>
      </c>
      <c r="L187" s="155"/>
      <c r="M187" s="17">
        <f t="shared" si="24"/>
        <v>0</v>
      </c>
      <c r="N187" s="155"/>
      <c r="O187" s="153" t="str">
        <f t="shared" si="23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19"/>
      <c r="G188" s="19"/>
      <c r="H188" s="19"/>
      <c r="I188" s="156"/>
      <c r="J188" s="153" t="str">
        <f t="shared" si="22"/>
        <v xml:space="preserve"> </v>
      </c>
      <c r="K188" s="155">
        <v>0</v>
      </c>
      <c r="L188" s="155"/>
      <c r="M188" s="17">
        <f t="shared" si="24"/>
        <v>0</v>
      </c>
      <c r="N188" s="155"/>
      <c r="O188" s="153" t="str">
        <f t="shared" si="23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17"/>
      <c r="G189" s="17"/>
      <c r="H189" s="17"/>
      <c r="I189" s="156"/>
      <c r="J189" s="153" t="str">
        <f t="shared" si="22"/>
        <v xml:space="preserve"> </v>
      </c>
      <c r="K189" s="155">
        <v>0</v>
      </c>
      <c r="L189" s="155"/>
      <c r="M189" s="17">
        <f t="shared" si="24"/>
        <v>0</v>
      </c>
      <c r="N189" s="155"/>
      <c r="O189" s="153" t="str">
        <f t="shared" si="23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17"/>
      <c r="G190" s="17"/>
      <c r="H190" s="17"/>
      <c r="I190" s="156"/>
      <c r="J190" s="153" t="str">
        <f t="shared" si="22"/>
        <v xml:space="preserve"> </v>
      </c>
      <c r="K190" s="155">
        <v>0</v>
      </c>
      <c r="L190" s="155"/>
      <c r="M190" s="17">
        <f t="shared" si="24"/>
        <v>0</v>
      </c>
      <c r="N190" s="155"/>
      <c r="O190" s="153" t="str">
        <f t="shared" si="23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17"/>
      <c r="G191" s="17"/>
      <c r="H191" s="17"/>
      <c r="I191" s="156"/>
      <c r="J191" s="153" t="str">
        <f t="shared" si="22"/>
        <v xml:space="preserve"> </v>
      </c>
      <c r="K191" s="155">
        <v>0</v>
      </c>
      <c r="L191" s="155"/>
      <c r="M191" s="17">
        <f t="shared" si="24"/>
        <v>0</v>
      </c>
      <c r="N191" s="155"/>
      <c r="O191" s="153" t="str">
        <f t="shared" si="23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19"/>
      <c r="G192" s="19"/>
      <c r="H192" s="19"/>
      <c r="I192" s="156"/>
      <c r="J192" s="153" t="str">
        <f t="shared" si="22"/>
        <v xml:space="preserve"> </v>
      </c>
      <c r="K192" s="155">
        <v>0</v>
      </c>
      <c r="L192" s="155"/>
      <c r="M192" s="17">
        <f t="shared" si="24"/>
        <v>0</v>
      </c>
      <c r="N192" s="155"/>
      <c r="O192" s="153" t="str">
        <f t="shared" si="23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19"/>
      <c r="G193" s="19"/>
      <c r="H193" s="19"/>
      <c r="I193" s="156"/>
      <c r="J193" s="153" t="str">
        <f t="shared" si="22"/>
        <v xml:space="preserve"> </v>
      </c>
      <c r="K193" s="155">
        <v>0</v>
      </c>
      <c r="L193" s="155"/>
      <c r="M193" s="17">
        <f t="shared" si="24"/>
        <v>0</v>
      </c>
      <c r="N193" s="155"/>
      <c r="O193" s="153" t="str">
        <f t="shared" si="23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19"/>
      <c r="G194" s="19"/>
      <c r="H194" s="19"/>
      <c r="I194" s="156"/>
      <c r="J194" s="153" t="str">
        <f t="shared" si="22"/>
        <v xml:space="preserve"> </v>
      </c>
      <c r="K194" s="155">
        <v>0</v>
      </c>
      <c r="L194" s="155"/>
      <c r="M194" s="17">
        <f t="shared" si="24"/>
        <v>0</v>
      </c>
      <c r="N194" s="155"/>
      <c r="O194" s="153" t="str">
        <f t="shared" si="23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19"/>
      <c r="G195" s="19"/>
      <c r="H195" s="19"/>
      <c r="I195" s="156"/>
      <c r="J195" s="153" t="str">
        <f t="shared" si="22"/>
        <v xml:space="preserve"> </v>
      </c>
      <c r="K195" s="155">
        <v>0</v>
      </c>
      <c r="L195" s="155"/>
      <c r="M195" s="17">
        <f t="shared" si="24"/>
        <v>0</v>
      </c>
      <c r="N195" s="155"/>
      <c r="O195" s="153" t="str">
        <f t="shared" si="23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19"/>
      <c r="G196" s="19"/>
      <c r="H196" s="19"/>
      <c r="I196" s="156"/>
      <c r="J196" s="153" t="str">
        <f t="shared" si="22"/>
        <v xml:space="preserve"> </v>
      </c>
      <c r="K196" s="155">
        <v>0</v>
      </c>
      <c r="L196" s="155"/>
      <c r="M196" s="17">
        <f t="shared" si="24"/>
        <v>0</v>
      </c>
      <c r="N196" s="155"/>
      <c r="O196" s="153" t="str">
        <f t="shared" si="23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19"/>
      <c r="G197" s="19"/>
      <c r="H197" s="19"/>
      <c r="I197" s="156"/>
      <c r="J197" s="153" t="str">
        <f t="shared" si="22"/>
        <v xml:space="preserve"> </v>
      </c>
      <c r="K197" s="155">
        <v>0</v>
      </c>
      <c r="L197" s="155"/>
      <c r="M197" s="17">
        <f t="shared" si="24"/>
        <v>0</v>
      </c>
      <c r="N197" s="155"/>
      <c r="O197" s="153" t="str">
        <f t="shared" si="23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17"/>
      <c r="G198" s="17"/>
      <c r="H198" s="17"/>
      <c r="I198" s="156"/>
      <c r="J198" s="153" t="str">
        <f t="shared" si="22"/>
        <v xml:space="preserve"> </v>
      </c>
      <c r="K198" s="155">
        <v>0</v>
      </c>
      <c r="L198" s="155"/>
      <c r="M198" s="17">
        <f t="shared" si="24"/>
        <v>0</v>
      </c>
      <c r="N198" s="155"/>
      <c r="O198" s="153" t="str">
        <f t="shared" si="23"/>
        <v xml:space="preserve"> </v>
      </c>
    </row>
    <row r="199" spans="1:15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17"/>
      <c r="G199" s="17"/>
      <c r="H199" s="17"/>
      <c r="I199" s="156"/>
      <c r="J199" s="153" t="str">
        <f t="shared" si="22"/>
        <v xml:space="preserve"> </v>
      </c>
      <c r="K199" s="155">
        <v>0</v>
      </c>
      <c r="L199" s="155"/>
      <c r="M199" s="17">
        <f t="shared" si="24"/>
        <v>0</v>
      </c>
      <c r="N199" s="155"/>
      <c r="O199" s="153" t="str">
        <f t="shared" si="23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17"/>
      <c r="G200" s="17"/>
      <c r="H200" s="17"/>
      <c r="I200" s="156"/>
      <c r="J200" s="153" t="str">
        <f t="shared" ref="J200:J263" si="30">IF(H200=0," ",I200/H200)</f>
        <v xml:space="preserve"> </v>
      </c>
      <c r="K200" s="155">
        <v>0</v>
      </c>
      <c r="L200" s="155"/>
      <c r="M200" s="17">
        <f t="shared" si="24"/>
        <v>0</v>
      </c>
      <c r="N200" s="155"/>
      <c r="O200" s="153" t="str">
        <f t="shared" ref="O200:O263" si="31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17"/>
      <c r="G201" s="17"/>
      <c r="H201" s="17"/>
      <c r="I201" s="156"/>
      <c r="J201" s="153" t="str">
        <f t="shared" si="30"/>
        <v xml:space="preserve"> </v>
      </c>
      <c r="K201" s="155">
        <v>0</v>
      </c>
      <c r="L201" s="155"/>
      <c r="M201" s="17">
        <f t="shared" ref="M201:M264" si="32">SUM(K201:L201)</f>
        <v>0</v>
      </c>
      <c r="N201" s="155"/>
      <c r="O201" s="153" t="str">
        <f t="shared" si="31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17"/>
      <c r="G202" s="17"/>
      <c r="H202" s="17"/>
      <c r="I202" s="156"/>
      <c r="J202" s="153" t="str">
        <f t="shared" si="30"/>
        <v xml:space="preserve"> </v>
      </c>
      <c r="K202" s="155">
        <v>0</v>
      </c>
      <c r="L202" s="155"/>
      <c r="M202" s="17">
        <f t="shared" si="32"/>
        <v>0</v>
      </c>
      <c r="N202" s="155"/>
      <c r="O202" s="153" t="str">
        <f t="shared" si="31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17"/>
      <c r="G203" s="17"/>
      <c r="H203" s="17"/>
      <c r="I203" s="156"/>
      <c r="J203" s="153" t="str">
        <f t="shared" si="30"/>
        <v xml:space="preserve"> </v>
      </c>
      <c r="K203" s="155">
        <v>0</v>
      </c>
      <c r="L203" s="155"/>
      <c r="M203" s="17">
        <f t="shared" si="32"/>
        <v>0</v>
      </c>
      <c r="N203" s="155"/>
      <c r="O203" s="153" t="str">
        <f t="shared" si="31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17"/>
      <c r="G204" s="17"/>
      <c r="H204" s="17"/>
      <c r="I204" s="156"/>
      <c r="J204" s="153" t="str">
        <f t="shared" si="30"/>
        <v xml:space="preserve"> </v>
      </c>
      <c r="K204" s="155">
        <v>0</v>
      </c>
      <c r="L204" s="155"/>
      <c r="M204" s="17">
        <f t="shared" si="32"/>
        <v>0</v>
      </c>
      <c r="N204" s="155"/>
      <c r="O204" s="153" t="str">
        <f t="shared" si="31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17"/>
      <c r="G205" s="17"/>
      <c r="H205" s="17"/>
      <c r="I205" s="156"/>
      <c r="J205" s="153" t="str">
        <f t="shared" si="30"/>
        <v xml:space="preserve"> </v>
      </c>
      <c r="K205" s="155">
        <v>0</v>
      </c>
      <c r="L205" s="155"/>
      <c r="M205" s="17">
        <f t="shared" si="32"/>
        <v>0</v>
      </c>
      <c r="N205" s="155"/>
      <c r="O205" s="153" t="str">
        <f t="shared" si="31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17"/>
      <c r="G206" s="17"/>
      <c r="H206" s="17"/>
      <c r="I206" s="156"/>
      <c r="J206" s="153" t="str">
        <f t="shared" si="30"/>
        <v xml:space="preserve"> </v>
      </c>
      <c r="K206" s="155">
        <v>0</v>
      </c>
      <c r="L206" s="155"/>
      <c r="M206" s="17">
        <f t="shared" si="32"/>
        <v>0</v>
      </c>
      <c r="N206" s="155"/>
      <c r="O206" s="153" t="str">
        <f t="shared" si="31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17"/>
      <c r="G207" s="17"/>
      <c r="H207" s="17"/>
      <c r="I207" s="156"/>
      <c r="J207" s="153" t="str">
        <f t="shared" si="30"/>
        <v xml:space="preserve"> </v>
      </c>
      <c r="K207" s="155">
        <v>0</v>
      </c>
      <c r="L207" s="155"/>
      <c r="M207" s="17">
        <f t="shared" si="32"/>
        <v>0</v>
      </c>
      <c r="N207" s="155"/>
      <c r="O207" s="153" t="str">
        <f t="shared" si="31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17"/>
      <c r="G208" s="17"/>
      <c r="H208" s="17"/>
      <c r="I208" s="156"/>
      <c r="J208" s="153" t="str">
        <f t="shared" si="30"/>
        <v xml:space="preserve"> </v>
      </c>
      <c r="K208" s="155">
        <v>0</v>
      </c>
      <c r="L208" s="155"/>
      <c r="M208" s="17">
        <f t="shared" si="32"/>
        <v>0</v>
      </c>
      <c r="N208" s="155"/>
      <c r="O208" s="153" t="str">
        <f t="shared" si="31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17"/>
      <c r="G209" s="17"/>
      <c r="H209" s="17"/>
      <c r="I209" s="156"/>
      <c r="J209" s="153" t="str">
        <f t="shared" si="30"/>
        <v xml:space="preserve"> </v>
      </c>
      <c r="K209" s="155">
        <v>0</v>
      </c>
      <c r="L209" s="155"/>
      <c r="M209" s="17">
        <f t="shared" si="32"/>
        <v>0</v>
      </c>
      <c r="N209" s="155"/>
      <c r="O209" s="153" t="str">
        <f t="shared" si="31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17"/>
      <c r="G210" s="17"/>
      <c r="H210" s="17"/>
      <c r="I210" s="156"/>
      <c r="J210" s="153" t="str">
        <f t="shared" si="30"/>
        <v xml:space="preserve"> </v>
      </c>
      <c r="K210" s="155">
        <v>0</v>
      </c>
      <c r="L210" s="155"/>
      <c r="M210" s="17">
        <f t="shared" si="32"/>
        <v>0</v>
      </c>
      <c r="N210" s="155"/>
      <c r="O210" s="153" t="str">
        <f t="shared" si="31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17"/>
      <c r="G211" s="17"/>
      <c r="H211" s="17"/>
      <c r="I211" s="156"/>
      <c r="J211" s="153" t="str">
        <f t="shared" si="30"/>
        <v xml:space="preserve"> </v>
      </c>
      <c r="K211" s="155">
        <v>0</v>
      </c>
      <c r="L211" s="155"/>
      <c r="M211" s="17">
        <f t="shared" si="32"/>
        <v>0</v>
      </c>
      <c r="N211" s="155"/>
      <c r="O211" s="153" t="str">
        <f t="shared" si="31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17"/>
      <c r="G212" s="17"/>
      <c r="H212" s="17"/>
      <c r="I212" s="156"/>
      <c r="J212" s="153" t="str">
        <f t="shared" si="30"/>
        <v xml:space="preserve"> </v>
      </c>
      <c r="K212" s="155">
        <v>0</v>
      </c>
      <c r="L212" s="155"/>
      <c r="M212" s="17">
        <f t="shared" si="32"/>
        <v>0</v>
      </c>
      <c r="N212" s="155"/>
      <c r="O212" s="153" t="str">
        <f t="shared" si="31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17"/>
      <c r="G213" s="17"/>
      <c r="H213" s="17"/>
      <c r="I213" s="156"/>
      <c r="J213" s="153" t="str">
        <f t="shared" si="30"/>
        <v xml:space="preserve"> </v>
      </c>
      <c r="K213" s="155">
        <v>0</v>
      </c>
      <c r="L213" s="155"/>
      <c r="M213" s="17">
        <f t="shared" si="32"/>
        <v>0</v>
      </c>
      <c r="N213" s="155"/>
      <c r="O213" s="153" t="str">
        <f t="shared" si="31"/>
        <v xml:space="preserve"> </v>
      </c>
    </row>
    <row r="214" spans="1:15" ht="25.5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18">
        <f>F185+F186+F189+F191+F198+F199+F200+F201+F205+F210</f>
        <v>50</v>
      </c>
      <c r="G214" s="18">
        <f t="shared" ref="G214:N214" si="33">G185+G186+G189+G191+G198+G199+G200+G201+G205+G210</f>
        <v>0</v>
      </c>
      <c r="H214" s="18">
        <f t="shared" si="33"/>
        <v>50</v>
      </c>
      <c r="I214" s="18">
        <f t="shared" si="33"/>
        <v>3</v>
      </c>
      <c r="J214" s="18" t="e">
        <f t="shared" si="33"/>
        <v>#VALUE!</v>
      </c>
      <c r="K214" s="18">
        <f t="shared" si="33"/>
        <v>50</v>
      </c>
      <c r="L214" s="18">
        <f t="shared" si="33"/>
        <v>0</v>
      </c>
      <c r="M214" s="18">
        <f t="shared" si="33"/>
        <v>50</v>
      </c>
      <c r="N214" s="18">
        <f t="shared" si="33"/>
        <v>9</v>
      </c>
      <c r="O214" s="153">
        <f t="shared" si="31"/>
        <v>0.18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17"/>
      <c r="G215" s="17"/>
      <c r="H215" s="17"/>
      <c r="I215" s="17"/>
      <c r="J215" s="153" t="str">
        <f t="shared" si="30"/>
        <v xml:space="preserve"> </v>
      </c>
      <c r="K215" s="155">
        <v>0</v>
      </c>
      <c r="L215" s="155"/>
      <c r="M215" s="17">
        <f t="shared" si="32"/>
        <v>0</v>
      </c>
      <c r="N215" s="155"/>
      <c r="O215" s="153" t="str">
        <f t="shared" si="31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17"/>
      <c r="G216" s="17"/>
      <c r="H216" s="17"/>
      <c r="I216" s="17"/>
      <c r="J216" s="153" t="str">
        <f t="shared" si="30"/>
        <v xml:space="preserve"> </v>
      </c>
      <c r="K216" s="155">
        <v>0</v>
      </c>
      <c r="L216" s="155"/>
      <c r="M216" s="17">
        <f t="shared" si="32"/>
        <v>0</v>
      </c>
      <c r="N216" s="155"/>
      <c r="O216" s="153" t="str">
        <f t="shared" si="31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17"/>
      <c r="G217" s="17"/>
      <c r="H217" s="17"/>
      <c r="I217" s="17"/>
      <c r="J217" s="153" t="str">
        <f t="shared" si="30"/>
        <v xml:space="preserve"> </v>
      </c>
      <c r="K217" s="155">
        <v>0</v>
      </c>
      <c r="L217" s="155"/>
      <c r="M217" s="17">
        <f t="shared" si="32"/>
        <v>0</v>
      </c>
      <c r="N217" s="155"/>
      <c r="O217" s="153" t="str">
        <f t="shared" si="31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17"/>
      <c r="G218" s="17"/>
      <c r="H218" s="17"/>
      <c r="I218" s="17"/>
      <c r="J218" s="153" t="str">
        <f t="shared" si="30"/>
        <v xml:space="preserve"> </v>
      </c>
      <c r="K218" s="155">
        <v>0</v>
      </c>
      <c r="L218" s="155"/>
      <c r="M218" s="17">
        <f t="shared" si="32"/>
        <v>0</v>
      </c>
      <c r="N218" s="155"/>
      <c r="O218" s="153" t="str">
        <f t="shared" si="31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17"/>
      <c r="G219" s="17"/>
      <c r="H219" s="17"/>
      <c r="I219" s="17"/>
      <c r="J219" s="153" t="str">
        <f t="shared" si="30"/>
        <v xml:space="preserve"> </v>
      </c>
      <c r="K219" s="155">
        <v>0</v>
      </c>
      <c r="L219" s="155"/>
      <c r="M219" s="17">
        <f t="shared" si="32"/>
        <v>0</v>
      </c>
      <c r="N219" s="155"/>
      <c r="O219" s="153" t="str">
        <f t="shared" si="31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17"/>
      <c r="G220" s="17"/>
      <c r="H220" s="17"/>
      <c r="I220" s="17"/>
      <c r="J220" s="153" t="str">
        <f t="shared" si="30"/>
        <v xml:space="preserve"> </v>
      </c>
      <c r="K220" s="155">
        <v>0</v>
      </c>
      <c r="L220" s="155"/>
      <c r="M220" s="17">
        <f t="shared" si="32"/>
        <v>0</v>
      </c>
      <c r="N220" s="155"/>
      <c r="O220" s="153" t="str">
        <f t="shared" si="31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17"/>
      <c r="G221" s="17"/>
      <c r="H221" s="17"/>
      <c r="I221" s="17"/>
      <c r="J221" s="153" t="str">
        <f t="shared" si="30"/>
        <v xml:space="preserve"> </v>
      </c>
      <c r="K221" s="155">
        <v>0</v>
      </c>
      <c r="L221" s="155"/>
      <c r="M221" s="17">
        <f t="shared" si="32"/>
        <v>0</v>
      </c>
      <c r="N221" s="155"/>
      <c r="O221" s="153" t="str">
        <f t="shared" si="31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17"/>
      <c r="G222" s="17"/>
      <c r="H222" s="17"/>
      <c r="I222" s="17"/>
      <c r="J222" s="153" t="str">
        <f t="shared" si="30"/>
        <v xml:space="preserve"> </v>
      </c>
      <c r="K222" s="155">
        <v>0</v>
      </c>
      <c r="L222" s="155"/>
      <c r="M222" s="17">
        <f t="shared" si="32"/>
        <v>0</v>
      </c>
      <c r="N222" s="155"/>
      <c r="O222" s="153" t="str">
        <f t="shared" si="31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L223" si="34">G215+G217+G219+G220+G222</f>
        <v>0</v>
      </c>
      <c r="H223" s="18">
        <f t="shared" si="34"/>
        <v>0</v>
      </c>
      <c r="I223" s="18">
        <f t="shared" si="34"/>
        <v>0</v>
      </c>
      <c r="J223" s="18" t="e">
        <f t="shared" si="34"/>
        <v>#VALUE!</v>
      </c>
      <c r="K223" s="18">
        <f t="shared" si="34"/>
        <v>0</v>
      </c>
      <c r="L223" s="18">
        <f t="shared" si="34"/>
        <v>0</v>
      </c>
      <c r="M223" s="17">
        <f t="shared" si="32"/>
        <v>0</v>
      </c>
      <c r="N223" s="155"/>
      <c r="O223" s="153" t="str">
        <f t="shared" si="31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17"/>
      <c r="G224" s="17"/>
      <c r="H224" s="17"/>
      <c r="I224" s="17"/>
      <c r="J224" s="153" t="str">
        <f t="shared" si="30"/>
        <v xml:space="preserve"> </v>
      </c>
      <c r="K224" s="155">
        <v>0</v>
      </c>
      <c r="L224" s="155"/>
      <c r="M224" s="17">
        <f t="shared" si="32"/>
        <v>0</v>
      </c>
      <c r="N224" s="155"/>
      <c r="O224" s="153" t="str">
        <f t="shared" si="31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M225" si="35">SUM(G226:G235)</f>
        <v>0</v>
      </c>
      <c r="H225" s="17">
        <f t="shared" si="35"/>
        <v>0</v>
      </c>
      <c r="I225" s="17">
        <f t="shared" si="35"/>
        <v>0</v>
      </c>
      <c r="J225" s="17">
        <f t="shared" si="35"/>
        <v>0</v>
      </c>
      <c r="K225" s="17">
        <f t="shared" si="35"/>
        <v>0</v>
      </c>
      <c r="L225" s="17">
        <f t="shared" si="35"/>
        <v>0</v>
      </c>
      <c r="M225" s="17">
        <f t="shared" si="35"/>
        <v>0</v>
      </c>
      <c r="N225" s="155"/>
      <c r="O225" s="153" t="str">
        <f t="shared" si="31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19"/>
      <c r="G226" s="19"/>
      <c r="H226" s="19"/>
      <c r="I226" s="19"/>
      <c r="J226" s="153" t="str">
        <f t="shared" si="30"/>
        <v xml:space="preserve"> </v>
      </c>
      <c r="K226" s="155">
        <v>0</v>
      </c>
      <c r="L226" s="155"/>
      <c r="M226" s="17">
        <f t="shared" si="32"/>
        <v>0</v>
      </c>
      <c r="N226" s="155"/>
      <c r="O226" s="153" t="str">
        <f t="shared" si="31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19"/>
      <c r="G227" s="19"/>
      <c r="H227" s="19"/>
      <c r="I227" s="19"/>
      <c r="J227" s="153" t="str">
        <f t="shared" si="30"/>
        <v xml:space="preserve"> </v>
      </c>
      <c r="K227" s="155">
        <v>0</v>
      </c>
      <c r="L227" s="155"/>
      <c r="M227" s="17">
        <f t="shared" si="32"/>
        <v>0</v>
      </c>
      <c r="N227" s="155"/>
      <c r="O227" s="153" t="str">
        <f t="shared" si="31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19"/>
      <c r="G228" s="19"/>
      <c r="H228" s="19"/>
      <c r="I228" s="19"/>
      <c r="J228" s="153" t="str">
        <f t="shared" si="30"/>
        <v xml:space="preserve"> </v>
      </c>
      <c r="K228" s="155">
        <v>0</v>
      </c>
      <c r="L228" s="155"/>
      <c r="M228" s="17">
        <f t="shared" si="32"/>
        <v>0</v>
      </c>
      <c r="N228" s="155"/>
      <c r="O228" s="153" t="str">
        <f t="shared" si="31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19"/>
      <c r="G229" s="19"/>
      <c r="H229" s="19"/>
      <c r="I229" s="19"/>
      <c r="J229" s="153" t="str">
        <f t="shared" si="30"/>
        <v xml:space="preserve"> </v>
      </c>
      <c r="K229" s="155">
        <v>0</v>
      </c>
      <c r="L229" s="155"/>
      <c r="M229" s="17">
        <f t="shared" si="32"/>
        <v>0</v>
      </c>
      <c r="N229" s="155"/>
      <c r="O229" s="153" t="str">
        <f t="shared" si="31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19"/>
      <c r="G230" s="19"/>
      <c r="H230" s="19"/>
      <c r="I230" s="19"/>
      <c r="J230" s="153" t="str">
        <f t="shared" si="30"/>
        <v xml:space="preserve"> </v>
      </c>
      <c r="K230" s="155">
        <v>0</v>
      </c>
      <c r="L230" s="155"/>
      <c r="M230" s="17">
        <f t="shared" si="32"/>
        <v>0</v>
      </c>
      <c r="N230" s="155"/>
      <c r="O230" s="153" t="str">
        <f t="shared" si="31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19"/>
      <c r="G231" s="19"/>
      <c r="H231" s="19"/>
      <c r="I231" s="19"/>
      <c r="J231" s="153" t="str">
        <f t="shared" si="30"/>
        <v xml:space="preserve"> </v>
      </c>
      <c r="K231" s="155">
        <v>0</v>
      </c>
      <c r="L231" s="155"/>
      <c r="M231" s="17">
        <f t="shared" si="32"/>
        <v>0</v>
      </c>
      <c r="N231" s="155"/>
      <c r="O231" s="153" t="str">
        <f t="shared" si="31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19"/>
      <c r="G232" s="19"/>
      <c r="H232" s="19"/>
      <c r="I232" s="19"/>
      <c r="J232" s="153" t="str">
        <f t="shared" si="30"/>
        <v xml:space="preserve"> </v>
      </c>
      <c r="K232" s="155">
        <v>0</v>
      </c>
      <c r="L232" s="155"/>
      <c r="M232" s="17">
        <f t="shared" si="32"/>
        <v>0</v>
      </c>
      <c r="N232" s="155"/>
      <c r="O232" s="153" t="str">
        <f t="shared" si="31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19"/>
      <c r="G233" s="19"/>
      <c r="H233" s="19"/>
      <c r="I233" s="19"/>
      <c r="J233" s="153" t="str">
        <f t="shared" si="30"/>
        <v xml:space="preserve"> </v>
      </c>
      <c r="K233" s="155">
        <v>0</v>
      </c>
      <c r="L233" s="155"/>
      <c r="M233" s="17">
        <f t="shared" si="32"/>
        <v>0</v>
      </c>
      <c r="N233" s="155"/>
      <c r="O233" s="153" t="str">
        <f t="shared" si="31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19"/>
      <c r="G234" s="19"/>
      <c r="H234" s="19"/>
      <c r="I234" s="19"/>
      <c r="J234" s="153" t="str">
        <f t="shared" si="30"/>
        <v xml:space="preserve"> </v>
      </c>
      <c r="K234" s="155">
        <v>0</v>
      </c>
      <c r="L234" s="155"/>
      <c r="M234" s="17">
        <f t="shared" si="32"/>
        <v>0</v>
      </c>
      <c r="N234" s="196"/>
      <c r="O234" s="153" t="str">
        <f t="shared" si="31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19"/>
      <c r="G235" s="19"/>
      <c r="H235" s="19"/>
      <c r="I235" s="19"/>
      <c r="J235" s="153" t="str">
        <f t="shared" si="30"/>
        <v xml:space="preserve"> </v>
      </c>
      <c r="K235" s="155">
        <v>0</v>
      </c>
      <c r="L235" s="155"/>
      <c r="M235" s="17">
        <f t="shared" si="32"/>
        <v>0</v>
      </c>
      <c r="N235" s="155"/>
      <c r="O235" s="153" t="str">
        <f t="shared" si="31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36">SUM(G237:G246)</f>
        <v>0</v>
      </c>
      <c r="H236" s="17">
        <f t="shared" si="36"/>
        <v>0</v>
      </c>
      <c r="I236" s="17">
        <f t="shared" ref="I236" si="37">SUM(I237:I246)</f>
        <v>0</v>
      </c>
      <c r="J236" s="153" t="str">
        <f t="shared" si="30"/>
        <v xml:space="preserve"> </v>
      </c>
      <c r="K236" s="155">
        <v>0</v>
      </c>
      <c r="L236" s="155"/>
      <c r="M236" s="17">
        <f t="shared" si="32"/>
        <v>0</v>
      </c>
      <c r="N236" s="155"/>
      <c r="O236" s="153" t="str">
        <f t="shared" si="31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19"/>
      <c r="G237" s="19"/>
      <c r="H237" s="19"/>
      <c r="I237" s="19"/>
      <c r="J237" s="153" t="str">
        <f t="shared" si="30"/>
        <v xml:space="preserve"> </v>
      </c>
      <c r="K237" s="155">
        <v>0</v>
      </c>
      <c r="L237" s="155"/>
      <c r="M237" s="17">
        <f t="shared" si="32"/>
        <v>0</v>
      </c>
      <c r="N237" s="155"/>
      <c r="O237" s="153" t="str">
        <f t="shared" si="31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19"/>
      <c r="G238" s="19"/>
      <c r="H238" s="19"/>
      <c r="I238" s="19"/>
      <c r="J238" s="153" t="str">
        <f t="shared" si="30"/>
        <v xml:space="preserve"> </v>
      </c>
      <c r="K238" s="155">
        <v>0</v>
      </c>
      <c r="L238" s="155"/>
      <c r="M238" s="17">
        <f t="shared" si="32"/>
        <v>0</v>
      </c>
      <c r="N238" s="155"/>
      <c r="O238" s="153" t="str">
        <f t="shared" si="31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19"/>
      <c r="G239" s="19"/>
      <c r="H239" s="19"/>
      <c r="I239" s="19"/>
      <c r="J239" s="153" t="str">
        <f t="shared" si="30"/>
        <v xml:space="preserve"> </v>
      </c>
      <c r="K239" s="155">
        <v>0</v>
      </c>
      <c r="L239" s="155"/>
      <c r="M239" s="17">
        <f t="shared" si="32"/>
        <v>0</v>
      </c>
      <c r="N239" s="155"/>
      <c r="O239" s="153" t="str">
        <f t="shared" si="31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19"/>
      <c r="G240" s="19"/>
      <c r="H240" s="19"/>
      <c r="I240" s="19"/>
      <c r="J240" s="153" t="str">
        <f t="shared" si="30"/>
        <v xml:space="preserve"> </v>
      </c>
      <c r="K240" s="155">
        <v>0</v>
      </c>
      <c r="L240" s="155"/>
      <c r="M240" s="17">
        <f t="shared" si="32"/>
        <v>0</v>
      </c>
      <c r="N240" s="155"/>
      <c r="O240" s="153" t="str">
        <f t="shared" si="31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19"/>
      <c r="G241" s="19"/>
      <c r="H241" s="19"/>
      <c r="I241" s="19"/>
      <c r="J241" s="153" t="str">
        <f t="shared" si="30"/>
        <v xml:space="preserve"> </v>
      </c>
      <c r="K241" s="155">
        <v>0</v>
      </c>
      <c r="L241" s="155"/>
      <c r="M241" s="17">
        <f t="shared" si="32"/>
        <v>0</v>
      </c>
      <c r="N241" s="155"/>
      <c r="O241" s="153" t="str">
        <f t="shared" si="31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19"/>
      <c r="G242" s="19"/>
      <c r="H242" s="19"/>
      <c r="I242" s="19"/>
      <c r="J242" s="153" t="str">
        <f t="shared" si="30"/>
        <v xml:space="preserve"> </v>
      </c>
      <c r="K242" s="155">
        <v>0</v>
      </c>
      <c r="L242" s="155"/>
      <c r="M242" s="17">
        <f t="shared" si="32"/>
        <v>0</v>
      </c>
      <c r="N242" s="155"/>
      <c r="O242" s="153" t="str">
        <f t="shared" si="31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19"/>
      <c r="G243" s="19"/>
      <c r="H243" s="19"/>
      <c r="I243" s="19"/>
      <c r="J243" s="153" t="str">
        <f t="shared" si="30"/>
        <v xml:space="preserve"> </v>
      </c>
      <c r="K243" s="155">
        <v>0</v>
      </c>
      <c r="L243" s="155"/>
      <c r="M243" s="17">
        <f t="shared" si="32"/>
        <v>0</v>
      </c>
      <c r="N243" s="155"/>
      <c r="O243" s="153" t="str">
        <f t="shared" si="31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19"/>
      <c r="G244" s="19"/>
      <c r="H244" s="19"/>
      <c r="I244" s="19"/>
      <c r="J244" s="153" t="str">
        <f t="shared" si="30"/>
        <v xml:space="preserve"> </v>
      </c>
      <c r="K244" s="155">
        <v>0</v>
      </c>
      <c r="L244" s="155"/>
      <c r="M244" s="17">
        <f t="shared" si="32"/>
        <v>0</v>
      </c>
      <c r="N244" s="155"/>
      <c r="O244" s="153" t="str">
        <f t="shared" si="31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19"/>
      <c r="G245" s="19"/>
      <c r="H245" s="19"/>
      <c r="I245" s="19"/>
      <c r="J245" s="153" t="str">
        <f t="shared" si="30"/>
        <v xml:space="preserve"> </v>
      </c>
      <c r="K245" s="155">
        <v>0</v>
      </c>
      <c r="L245" s="155"/>
      <c r="M245" s="17">
        <f t="shared" si="32"/>
        <v>0</v>
      </c>
      <c r="N245" s="155"/>
      <c r="O245" s="153" t="str">
        <f t="shared" si="31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19"/>
      <c r="G246" s="19"/>
      <c r="H246" s="19"/>
      <c r="I246" s="19"/>
      <c r="J246" s="153" t="str">
        <f t="shared" si="30"/>
        <v xml:space="preserve"> </v>
      </c>
      <c r="K246" s="155">
        <v>0</v>
      </c>
      <c r="L246" s="155"/>
      <c r="M246" s="17">
        <f t="shared" si="32"/>
        <v>0</v>
      </c>
      <c r="N246" s="155"/>
      <c r="O246" s="153" t="str">
        <f t="shared" si="31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38">G224+G225+G236</f>
        <v>0</v>
      </c>
      <c r="H247" s="18">
        <f t="shared" si="38"/>
        <v>0</v>
      </c>
      <c r="I247" s="18">
        <f t="shared" ref="I247" si="39">I224+I225+I236</f>
        <v>0</v>
      </c>
      <c r="J247" s="153" t="str">
        <f t="shared" si="30"/>
        <v xml:space="preserve"> </v>
      </c>
      <c r="K247" s="155">
        <v>0</v>
      </c>
      <c r="L247" s="155"/>
      <c r="M247" s="17">
        <f t="shared" si="32"/>
        <v>0</v>
      </c>
      <c r="N247" s="155"/>
      <c r="O247" s="153" t="str">
        <f t="shared" si="31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17"/>
      <c r="G248" s="17"/>
      <c r="H248" s="17"/>
      <c r="I248" s="17"/>
      <c r="J248" s="153" t="str">
        <f t="shared" si="30"/>
        <v xml:space="preserve"> </v>
      </c>
      <c r="K248" s="155">
        <v>0</v>
      </c>
      <c r="L248" s="155"/>
      <c r="M248" s="17">
        <f t="shared" si="32"/>
        <v>0</v>
      </c>
      <c r="N248" s="155"/>
      <c r="O248" s="153" t="str">
        <f t="shared" si="31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40">SUM(G250:G259)</f>
        <v>0</v>
      </c>
      <c r="H249" s="17">
        <f t="shared" si="40"/>
        <v>0</v>
      </c>
      <c r="I249" s="17">
        <f t="shared" ref="I249" si="41">SUM(I250:I259)</f>
        <v>0</v>
      </c>
      <c r="J249" s="153" t="str">
        <f t="shared" si="30"/>
        <v xml:space="preserve"> </v>
      </c>
      <c r="K249" s="155">
        <v>0</v>
      </c>
      <c r="L249" s="155"/>
      <c r="M249" s="17">
        <f t="shared" si="32"/>
        <v>0</v>
      </c>
      <c r="N249" s="155"/>
      <c r="O249" s="153" t="str">
        <f t="shared" si="31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19"/>
      <c r="G250" s="19"/>
      <c r="H250" s="19"/>
      <c r="I250" s="19"/>
      <c r="J250" s="153" t="str">
        <f t="shared" si="30"/>
        <v xml:space="preserve"> </v>
      </c>
      <c r="K250" s="155">
        <v>0</v>
      </c>
      <c r="L250" s="155"/>
      <c r="M250" s="17">
        <f t="shared" si="32"/>
        <v>0</v>
      </c>
      <c r="N250" s="155"/>
      <c r="O250" s="153" t="str">
        <f t="shared" si="31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19"/>
      <c r="G251" s="19"/>
      <c r="H251" s="19"/>
      <c r="I251" s="19"/>
      <c r="J251" s="153" t="str">
        <f t="shared" si="30"/>
        <v xml:space="preserve"> </v>
      </c>
      <c r="K251" s="155">
        <v>0</v>
      </c>
      <c r="L251" s="155"/>
      <c r="M251" s="17">
        <f t="shared" si="32"/>
        <v>0</v>
      </c>
      <c r="N251" s="155"/>
      <c r="O251" s="153" t="str">
        <f t="shared" si="31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19"/>
      <c r="G252" s="19"/>
      <c r="H252" s="19"/>
      <c r="I252" s="19"/>
      <c r="J252" s="153" t="str">
        <f t="shared" si="30"/>
        <v xml:space="preserve"> </v>
      </c>
      <c r="K252" s="155">
        <v>0</v>
      </c>
      <c r="L252" s="155"/>
      <c r="M252" s="17">
        <f t="shared" si="32"/>
        <v>0</v>
      </c>
      <c r="N252" s="155"/>
      <c r="O252" s="153" t="str">
        <f t="shared" si="31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19"/>
      <c r="G253" s="19"/>
      <c r="H253" s="19"/>
      <c r="I253" s="19"/>
      <c r="J253" s="153" t="str">
        <f t="shared" si="30"/>
        <v xml:space="preserve"> </v>
      </c>
      <c r="K253" s="155">
        <v>0</v>
      </c>
      <c r="L253" s="155"/>
      <c r="M253" s="17">
        <f t="shared" si="32"/>
        <v>0</v>
      </c>
      <c r="N253" s="155"/>
      <c r="O253" s="153" t="str">
        <f t="shared" si="31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19"/>
      <c r="G254" s="19"/>
      <c r="H254" s="19"/>
      <c r="I254" s="19"/>
      <c r="J254" s="153" t="str">
        <f t="shared" si="30"/>
        <v xml:space="preserve"> </v>
      </c>
      <c r="K254" s="155">
        <v>0</v>
      </c>
      <c r="L254" s="155"/>
      <c r="M254" s="17">
        <f t="shared" si="32"/>
        <v>0</v>
      </c>
      <c r="N254" s="155"/>
      <c r="O254" s="153" t="str">
        <f t="shared" si="31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19"/>
      <c r="G255" s="19"/>
      <c r="H255" s="19"/>
      <c r="I255" s="19"/>
      <c r="J255" s="153" t="str">
        <f t="shared" si="30"/>
        <v xml:space="preserve"> </v>
      </c>
      <c r="K255" s="155">
        <v>0</v>
      </c>
      <c r="L255" s="155"/>
      <c r="M255" s="17">
        <f t="shared" si="32"/>
        <v>0</v>
      </c>
      <c r="N255" s="155"/>
      <c r="O255" s="153" t="str">
        <f t="shared" si="31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19"/>
      <c r="G256" s="19"/>
      <c r="H256" s="19"/>
      <c r="I256" s="19"/>
      <c r="J256" s="153" t="str">
        <f t="shared" si="30"/>
        <v xml:space="preserve"> </v>
      </c>
      <c r="K256" s="155">
        <v>0</v>
      </c>
      <c r="L256" s="155"/>
      <c r="M256" s="17">
        <f t="shared" si="32"/>
        <v>0</v>
      </c>
      <c r="N256" s="155"/>
      <c r="O256" s="153" t="str">
        <f t="shared" si="31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19"/>
      <c r="G257" s="19"/>
      <c r="H257" s="19"/>
      <c r="I257" s="19"/>
      <c r="J257" s="153" t="str">
        <f t="shared" si="30"/>
        <v xml:space="preserve"> </v>
      </c>
      <c r="K257" s="155">
        <v>0</v>
      </c>
      <c r="L257" s="155"/>
      <c r="M257" s="17">
        <f t="shared" si="32"/>
        <v>0</v>
      </c>
      <c r="N257" s="155"/>
      <c r="O257" s="153" t="str">
        <f t="shared" si="31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19"/>
      <c r="G258" s="19"/>
      <c r="H258" s="19"/>
      <c r="I258" s="19"/>
      <c r="J258" s="153" t="str">
        <f t="shared" si="30"/>
        <v xml:space="preserve"> </v>
      </c>
      <c r="K258" s="155">
        <v>0</v>
      </c>
      <c r="L258" s="155"/>
      <c r="M258" s="17">
        <f t="shared" si="32"/>
        <v>0</v>
      </c>
      <c r="N258" s="155"/>
      <c r="O258" s="153" t="str">
        <f t="shared" si="31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19"/>
      <c r="G259" s="19"/>
      <c r="H259" s="19"/>
      <c r="I259" s="19"/>
      <c r="J259" s="153" t="str">
        <f t="shared" si="30"/>
        <v xml:space="preserve"> </v>
      </c>
      <c r="K259" s="155">
        <v>0</v>
      </c>
      <c r="L259" s="155"/>
      <c r="M259" s="17">
        <f t="shared" si="32"/>
        <v>0</v>
      </c>
      <c r="N259" s="155"/>
      <c r="O259" s="153" t="str">
        <f t="shared" si="31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42">SUM(G261:G270)</f>
        <v>0</v>
      </c>
      <c r="H260" s="17">
        <f t="shared" si="42"/>
        <v>0</v>
      </c>
      <c r="I260" s="17">
        <f t="shared" ref="I260" si="43">SUM(I261:I270)</f>
        <v>0</v>
      </c>
      <c r="J260" s="153" t="str">
        <f t="shared" si="30"/>
        <v xml:space="preserve"> </v>
      </c>
      <c r="K260" s="155">
        <v>0</v>
      </c>
      <c r="L260" s="155"/>
      <c r="M260" s="17">
        <f t="shared" si="32"/>
        <v>0</v>
      </c>
      <c r="N260" s="155"/>
      <c r="O260" s="153" t="str">
        <f t="shared" si="31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19"/>
      <c r="G261" s="19"/>
      <c r="H261" s="19"/>
      <c r="I261" s="19"/>
      <c r="J261" s="153" t="str">
        <f t="shared" si="30"/>
        <v xml:space="preserve"> </v>
      </c>
      <c r="K261" s="155">
        <v>0</v>
      </c>
      <c r="L261" s="155"/>
      <c r="M261" s="17">
        <f t="shared" si="32"/>
        <v>0</v>
      </c>
      <c r="N261" s="155"/>
      <c r="O261" s="153" t="str">
        <f t="shared" si="31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19"/>
      <c r="G262" s="19"/>
      <c r="H262" s="19"/>
      <c r="I262" s="19"/>
      <c r="J262" s="153" t="str">
        <f t="shared" si="30"/>
        <v xml:space="preserve"> </v>
      </c>
      <c r="K262" s="155">
        <v>0</v>
      </c>
      <c r="L262" s="155"/>
      <c r="M262" s="17">
        <f t="shared" si="32"/>
        <v>0</v>
      </c>
      <c r="N262" s="155"/>
      <c r="O262" s="153" t="str">
        <f t="shared" si="31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19"/>
      <c r="G263" s="19"/>
      <c r="H263" s="19"/>
      <c r="I263" s="19"/>
      <c r="J263" s="153" t="str">
        <f t="shared" si="30"/>
        <v xml:space="preserve"> </v>
      </c>
      <c r="K263" s="155">
        <v>0</v>
      </c>
      <c r="L263" s="155"/>
      <c r="M263" s="17">
        <f t="shared" si="32"/>
        <v>0</v>
      </c>
      <c r="N263" s="155"/>
      <c r="O263" s="153" t="str">
        <f t="shared" si="31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19"/>
      <c r="G264" s="19"/>
      <c r="H264" s="19"/>
      <c r="I264" s="19"/>
      <c r="J264" s="153" t="str">
        <f t="shared" ref="J264:J271" si="44">IF(H264=0," ",I264/H264)</f>
        <v xml:space="preserve"> </v>
      </c>
      <c r="K264" s="155">
        <v>0</v>
      </c>
      <c r="L264" s="155"/>
      <c r="M264" s="17">
        <f t="shared" si="32"/>
        <v>0</v>
      </c>
      <c r="N264" s="155"/>
      <c r="O264" s="153" t="str">
        <f t="shared" ref="O264:O272" si="45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19"/>
      <c r="G265" s="19"/>
      <c r="H265" s="19"/>
      <c r="I265" s="19"/>
      <c r="J265" s="153" t="str">
        <f t="shared" si="44"/>
        <v xml:space="preserve"> </v>
      </c>
      <c r="K265" s="155">
        <v>0</v>
      </c>
      <c r="L265" s="155"/>
      <c r="M265" s="17">
        <f t="shared" ref="M265:M271" si="46">SUM(K265:L265)</f>
        <v>0</v>
      </c>
      <c r="N265" s="155"/>
      <c r="O265" s="153" t="str">
        <f t="shared" si="45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19"/>
      <c r="G266" s="19"/>
      <c r="H266" s="19"/>
      <c r="I266" s="19"/>
      <c r="J266" s="153" t="str">
        <f t="shared" si="44"/>
        <v xml:space="preserve"> </v>
      </c>
      <c r="K266" s="155">
        <v>0</v>
      </c>
      <c r="L266" s="155"/>
      <c r="M266" s="17">
        <f t="shared" si="46"/>
        <v>0</v>
      </c>
      <c r="N266" s="155"/>
      <c r="O266" s="153" t="str">
        <f t="shared" si="45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19"/>
      <c r="G267" s="19"/>
      <c r="H267" s="19"/>
      <c r="I267" s="19"/>
      <c r="J267" s="153" t="str">
        <f t="shared" si="44"/>
        <v xml:space="preserve"> </v>
      </c>
      <c r="K267" s="155">
        <v>0</v>
      </c>
      <c r="L267" s="155"/>
      <c r="M267" s="17">
        <f t="shared" si="46"/>
        <v>0</v>
      </c>
      <c r="N267" s="155"/>
      <c r="O267" s="153" t="str">
        <f t="shared" si="45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19"/>
      <c r="G268" s="19"/>
      <c r="H268" s="19"/>
      <c r="I268" s="19"/>
      <c r="J268" s="153" t="str">
        <f t="shared" si="44"/>
        <v xml:space="preserve"> </v>
      </c>
      <c r="K268" s="155">
        <v>0</v>
      </c>
      <c r="L268" s="155"/>
      <c r="M268" s="17">
        <f t="shared" si="46"/>
        <v>0</v>
      </c>
      <c r="N268" s="155"/>
      <c r="O268" s="153" t="str">
        <f t="shared" si="45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19"/>
      <c r="G269" s="19"/>
      <c r="H269" s="19"/>
      <c r="I269" s="19"/>
      <c r="J269" s="153" t="str">
        <f t="shared" si="44"/>
        <v xml:space="preserve"> </v>
      </c>
      <c r="K269" s="155">
        <v>0</v>
      </c>
      <c r="L269" s="155"/>
      <c r="M269" s="17">
        <f t="shared" si="46"/>
        <v>0</v>
      </c>
      <c r="N269" s="155"/>
      <c r="O269" s="153" t="str">
        <f t="shared" si="45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19"/>
      <c r="G270" s="19"/>
      <c r="H270" s="19"/>
      <c r="I270" s="19"/>
      <c r="J270" s="153" t="str">
        <f t="shared" si="44"/>
        <v xml:space="preserve"> </v>
      </c>
      <c r="K270" s="155">
        <v>0</v>
      </c>
      <c r="L270" s="155"/>
      <c r="M270" s="17">
        <f t="shared" si="46"/>
        <v>0</v>
      </c>
      <c r="N270" s="155"/>
      <c r="O270" s="153" t="str">
        <f t="shared" si="45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47">G248+G249+G260</f>
        <v>0</v>
      </c>
      <c r="H271" s="18">
        <f t="shared" si="47"/>
        <v>0</v>
      </c>
      <c r="I271" s="18">
        <f t="shared" ref="I271" si="48">I248+I249+I260</f>
        <v>0</v>
      </c>
      <c r="J271" s="153" t="str">
        <f t="shared" si="44"/>
        <v xml:space="preserve"> </v>
      </c>
      <c r="K271" s="155">
        <v>0</v>
      </c>
      <c r="L271" s="155"/>
      <c r="M271" s="17">
        <f t="shared" si="46"/>
        <v>0</v>
      </c>
      <c r="N271" s="155"/>
      <c r="O271" s="153" t="str">
        <f t="shared" si="45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18">
        <f>F50+F86+F184+F214+F223+F247+F271</f>
        <v>150</v>
      </c>
      <c r="G272" s="18">
        <f t="shared" ref="G272:N272" si="49">G50+G86+G184+G214+G223+G247+G271</f>
        <v>0</v>
      </c>
      <c r="H272" s="18">
        <f t="shared" si="49"/>
        <v>150</v>
      </c>
      <c r="I272" s="18">
        <f t="shared" si="49"/>
        <v>103</v>
      </c>
      <c r="J272" s="18" t="e">
        <f t="shared" si="49"/>
        <v>#VALUE!</v>
      </c>
      <c r="K272" s="18">
        <v>150</v>
      </c>
      <c r="L272" s="18">
        <f t="shared" si="49"/>
        <v>0</v>
      </c>
      <c r="M272" s="18">
        <f t="shared" si="49"/>
        <v>150</v>
      </c>
      <c r="N272" s="18">
        <f t="shared" si="49"/>
        <v>109</v>
      </c>
      <c r="O272" s="153">
        <f t="shared" si="45"/>
        <v>0.72666666666666668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1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36"/>
      <c r="G277" s="46"/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36"/>
      <c r="G278" s="46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36"/>
      <c r="G279" s="46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36"/>
      <c r="G280" s="46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36"/>
      <c r="G281" s="46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36"/>
      <c r="G282" s="46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36"/>
      <c r="G283" s="46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36"/>
      <c r="G284" s="46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36"/>
      <c r="G285" s="46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36"/>
      <c r="G286" s="46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36"/>
      <c r="G287" s="46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36"/>
      <c r="G288" s="46"/>
    </row>
    <row r="289" spans="1:9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36"/>
      <c r="G289" s="46"/>
    </row>
    <row r="290" spans="1:9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37"/>
      <c r="G290" s="47"/>
    </row>
    <row r="291" spans="1:9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38">
        <f>SUM(F277:F289)</f>
        <v>0</v>
      </c>
      <c r="G291" s="48"/>
      <c r="I291"/>
    </row>
    <row r="292" spans="1:9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36"/>
      <c r="G292" s="46"/>
    </row>
    <row r="293" spans="1:9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36"/>
      <c r="G293" s="46"/>
    </row>
    <row r="294" spans="1:9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36"/>
      <c r="G294" s="46"/>
    </row>
    <row r="295" spans="1:9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38">
        <f>SUM(F292:F294)</f>
        <v>0</v>
      </c>
      <c r="G295" s="48"/>
      <c r="I295"/>
    </row>
    <row r="296" spans="1:9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38">
        <f>F291+F295</f>
        <v>0</v>
      </c>
      <c r="G296" s="48"/>
      <c r="I296"/>
    </row>
    <row r="297" spans="1:9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5">
        <f>SUM(F298:F304)</f>
        <v>0</v>
      </c>
      <c r="G297" s="48"/>
      <c r="I297"/>
    </row>
    <row r="298" spans="1:9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37"/>
      <c r="G298" s="47"/>
    </row>
    <row r="299" spans="1:9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37"/>
      <c r="G299" s="47"/>
    </row>
    <row r="300" spans="1:9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37"/>
      <c r="G300" s="47"/>
    </row>
    <row r="301" spans="1:9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37"/>
      <c r="G301" s="47"/>
    </row>
    <row r="302" spans="1:9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37"/>
      <c r="G302" s="47"/>
    </row>
    <row r="303" spans="1:9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37"/>
      <c r="G303" s="47"/>
    </row>
    <row r="304" spans="1:9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37"/>
      <c r="G304" s="47"/>
    </row>
    <row r="305" spans="1:15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36"/>
      <c r="G305" s="36"/>
      <c r="H305" s="144"/>
      <c r="I305" s="162"/>
      <c r="J305" s="153" t="str">
        <f t="shared" ref="J305:J368" si="50">IF(H305=0," ",I305/H305)</f>
        <v xml:space="preserve"> </v>
      </c>
      <c r="K305" s="155">
        <v>0</v>
      </c>
      <c r="L305" s="155"/>
      <c r="M305" s="17">
        <f>SUM(K305:L305)</f>
        <v>0</v>
      </c>
      <c r="N305" s="155"/>
      <c r="O305" s="153" t="str">
        <f t="shared" ref="O305:O368" si="51">IF(M305=0," ",N305/M305)</f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36">
        <v>50</v>
      </c>
      <c r="G306" s="36">
        <v>-44</v>
      </c>
      <c r="H306" s="144">
        <f t="shared" ref="H306" si="52">SUM(F306:G306)</f>
        <v>6</v>
      </c>
      <c r="I306" s="162">
        <v>6</v>
      </c>
      <c r="J306" s="153">
        <f t="shared" si="50"/>
        <v>1</v>
      </c>
      <c r="K306" s="155">
        <v>50</v>
      </c>
      <c r="L306" s="155"/>
      <c r="M306" s="17">
        <f t="shared" ref="M306:M369" si="53">SUM(K306:L306)</f>
        <v>50</v>
      </c>
      <c r="N306" s="155">
        <v>42</v>
      </c>
      <c r="O306" s="153">
        <f t="shared" si="51"/>
        <v>0.84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36"/>
      <c r="G307" s="36"/>
      <c r="H307" s="144"/>
      <c r="I307" s="162"/>
      <c r="J307" s="153" t="str">
        <f t="shared" si="50"/>
        <v xml:space="preserve"> </v>
      </c>
      <c r="K307" s="155">
        <v>0</v>
      </c>
      <c r="L307" s="155"/>
      <c r="M307" s="17">
        <f t="shared" si="53"/>
        <v>0</v>
      </c>
      <c r="N307" s="155"/>
      <c r="O307" s="153" t="str">
        <f t="shared" si="51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38">
        <f>SUM(F305:F307)</f>
        <v>50</v>
      </c>
      <c r="G308" s="38">
        <f t="shared" ref="G308" si="54">SUM(G305:G307)</f>
        <v>-44</v>
      </c>
      <c r="H308" s="38">
        <f>SUM(H305:H307)</f>
        <v>6</v>
      </c>
      <c r="I308" s="38">
        <f t="shared" ref="I308:M308" si="55">SUM(I305:I307)</f>
        <v>6</v>
      </c>
      <c r="J308" s="38">
        <f t="shared" si="55"/>
        <v>1</v>
      </c>
      <c r="K308" s="38">
        <f t="shared" si="55"/>
        <v>50</v>
      </c>
      <c r="L308" s="38">
        <f t="shared" si="55"/>
        <v>0</v>
      </c>
      <c r="M308" s="38">
        <f t="shared" si="55"/>
        <v>50</v>
      </c>
      <c r="N308" s="38">
        <f t="shared" ref="N308" si="56">SUM(N305:N307)</f>
        <v>42</v>
      </c>
      <c r="O308" s="153">
        <f t="shared" si="51"/>
        <v>0.84</v>
      </c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36"/>
      <c r="G309" s="36"/>
      <c r="H309" s="36"/>
      <c r="I309" s="162"/>
      <c r="J309" s="153" t="str">
        <f t="shared" si="50"/>
        <v xml:space="preserve"> </v>
      </c>
      <c r="K309" s="155">
        <v>0</v>
      </c>
      <c r="L309" s="155"/>
      <c r="M309" s="17">
        <f t="shared" si="53"/>
        <v>0</v>
      </c>
      <c r="N309" s="155"/>
      <c r="O309" s="153" t="str">
        <f t="shared" si="51"/>
        <v xml:space="preserve"> </v>
      </c>
    </row>
    <row r="310" spans="1:15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36"/>
      <c r="G310" s="36"/>
      <c r="H310" s="36"/>
      <c r="I310" s="162"/>
      <c r="J310" s="153" t="str">
        <f t="shared" si="50"/>
        <v xml:space="preserve"> </v>
      </c>
      <c r="K310" s="155">
        <v>0</v>
      </c>
      <c r="L310" s="155"/>
      <c r="M310" s="17">
        <f t="shared" si="53"/>
        <v>0</v>
      </c>
      <c r="N310" s="155"/>
      <c r="O310" s="153" t="str">
        <f t="shared" si="51"/>
        <v xml:space="preserve"> </v>
      </c>
    </row>
    <row r="311" spans="1:15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38">
        <f>SUM(F309:F310)</f>
        <v>0</v>
      </c>
      <c r="G311" s="38">
        <f t="shared" ref="G311:M311" si="57">SUM(G309:G310)</f>
        <v>0</v>
      </c>
      <c r="H311" s="38">
        <f t="shared" si="57"/>
        <v>0</v>
      </c>
      <c r="I311" s="38">
        <f t="shared" si="57"/>
        <v>0</v>
      </c>
      <c r="J311" s="38">
        <f t="shared" si="57"/>
        <v>0</v>
      </c>
      <c r="K311" s="38">
        <f t="shared" si="57"/>
        <v>0</v>
      </c>
      <c r="L311" s="38">
        <f t="shared" si="57"/>
        <v>0</v>
      </c>
      <c r="M311" s="38">
        <f t="shared" si="57"/>
        <v>0</v>
      </c>
      <c r="N311" s="155"/>
      <c r="O311" s="153" t="str">
        <f t="shared" si="51"/>
        <v xml:space="preserve"> </v>
      </c>
    </row>
    <row r="312" spans="1:15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36">
        <v>20</v>
      </c>
      <c r="G312" s="36">
        <v>-4</v>
      </c>
      <c r="H312" s="36">
        <f>SUM(F312:G312)</f>
        <v>16</v>
      </c>
      <c r="I312" s="162">
        <v>16</v>
      </c>
      <c r="J312" s="153">
        <f t="shared" si="50"/>
        <v>1</v>
      </c>
      <c r="K312" s="155">
        <v>25</v>
      </c>
      <c r="L312" s="155"/>
      <c r="M312" s="17">
        <f t="shared" si="53"/>
        <v>25</v>
      </c>
      <c r="N312" s="155">
        <v>17</v>
      </c>
      <c r="O312" s="153">
        <f t="shared" si="51"/>
        <v>0.68</v>
      </c>
    </row>
    <row r="313" spans="1:15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36"/>
      <c r="G313" s="36"/>
      <c r="H313" s="36"/>
      <c r="I313" s="162"/>
      <c r="J313" s="153" t="str">
        <f t="shared" si="50"/>
        <v xml:space="preserve"> </v>
      </c>
      <c r="K313" s="155">
        <v>0</v>
      </c>
      <c r="L313" s="155"/>
      <c r="M313" s="17">
        <f t="shared" si="53"/>
        <v>0</v>
      </c>
      <c r="N313" s="155"/>
      <c r="O313" s="153" t="str">
        <f t="shared" si="51"/>
        <v xml:space="preserve"> </v>
      </c>
    </row>
    <row r="314" spans="1:15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36">
        <v>30</v>
      </c>
      <c r="G314" s="36">
        <v>-30</v>
      </c>
      <c r="H314" s="36">
        <f t="shared" ref="H314:H320" si="58">SUM(F314:G314)</f>
        <v>0</v>
      </c>
      <c r="I314" s="162">
        <v>0</v>
      </c>
      <c r="J314" s="153" t="str">
        <f t="shared" si="50"/>
        <v xml:space="preserve"> </v>
      </c>
      <c r="K314" s="155">
        <v>30</v>
      </c>
      <c r="L314" s="155"/>
      <c r="M314" s="17">
        <f t="shared" si="53"/>
        <v>30</v>
      </c>
      <c r="N314" s="155"/>
      <c r="O314" s="153">
        <f t="shared" si="51"/>
        <v>0</v>
      </c>
    </row>
    <row r="315" spans="1:15" ht="25.5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37"/>
      <c r="G315" s="37"/>
      <c r="H315" s="36"/>
      <c r="I315" s="162"/>
      <c r="J315" s="153" t="str">
        <f t="shared" si="50"/>
        <v xml:space="preserve"> </v>
      </c>
      <c r="K315" s="155">
        <v>0</v>
      </c>
      <c r="L315" s="155"/>
      <c r="M315" s="17">
        <f t="shared" si="53"/>
        <v>0</v>
      </c>
      <c r="N315" s="155"/>
      <c r="O315" s="153" t="str">
        <f t="shared" si="51"/>
        <v xml:space="preserve"> </v>
      </c>
    </row>
    <row r="316" spans="1:15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36">
        <v>13</v>
      </c>
      <c r="G316" s="36">
        <v>-13</v>
      </c>
      <c r="H316" s="36">
        <f t="shared" si="58"/>
        <v>0</v>
      </c>
      <c r="I316" s="162">
        <v>0</v>
      </c>
      <c r="J316" s="153" t="str">
        <f t="shared" si="50"/>
        <v xml:space="preserve"> </v>
      </c>
      <c r="K316" s="155">
        <v>13</v>
      </c>
      <c r="L316" s="155"/>
      <c r="M316" s="17">
        <f t="shared" si="53"/>
        <v>13</v>
      </c>
      <c r="N316" s="155"/>
      <c r="O316" s="153">
        <f t="shared" si="51"/>
        <v>0</v>
      </c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39"/>
      <c r="G317" s="39"/>
      <c r="H317" s="36">
        <f t="shared" si="58"/>
        <v>0</v>
      </c>
      <c r="I317" s="162"/>
      <c r="J317" s="153" t="str">
        <f t="shared" si="50"/>
        <v xml:space="preserve"> </v>
      </c>
      <c r="K317" s="155">
        <v>0</v>
      </c>
      <c r="L317" s="155"/>
      <c r="M317" s="17">
        <f t="shared" si="53"/>
        <v>0</v>
      </c>
      <c r="N317" s="155"/>
      <c r="O317" s="153" t="str">
        <f t="shared" si="51"/>
        <v xml:space="preserve"> </v>
      </c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37"/>
      <c r="G318" s="37"/>
      <c r="H318" s="36">
        <f t="shared" si="58"/>
        <v>0</v>
      </c>
      <c r="I318" s="162"/>
      <c r="J318" s="153" t="str">
        <f t="shared" si="50"/>
        <v xml:space="preserve"> </v>
      </c>
      <c r="K318" s="155">
        <v>0</v>
      </c>
      <c r="L318" s="155"/>
      <c r="M318" s="17">
        <f t="shared" si="53"/>
        <v>0</v>
      </c>
      <c r="N318" s="155"/>
      <c r="O318" s="153" t="str">
        <f t="shared" si="51"/>
        <v xml:space="preserve"> </v>
      </c>
    </row>
    <row r="319" spans="1:15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36"/>
      <c r="G319" s="36"/>
      <c r="H319" s="36">
        <f t="shared" si="58"/>
        <v>0</v>
      </c>
      <c r="I319" s="162"/>
      <c r="J319" s="153" t="str">
        <f t="shared" si="50"/>
        <v xml:space="preserve"> </v>
      </c>
      <c r="K319" s="155">
        <v>0</v>
      </c>
      <c r="L319" s="155"/>
      <c r="M319" s="17">
        <f t="shared" si="53"/>
        <v>0</v>
      </c>
      <c r="N319" s="155"/>
      <c r="O319" s="153" t="str">
        <f t="shared" si="51"/>
        <v xml:space="preserve"> 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36">
        <v>5</v>
      </c>
      <c r="G320" s="36">
        <v>166</v>
      </c>
      <c r="H320" s="36">
        <f t="shared" si="58"/>
        <v>171</v>
      </c>
      <c r="I320" s="162">
        <v>171</v>
      </c>
      <c r="J320" s="153">
        <f t="shared" si="50"/>
        <v>1</v>
      </c>
      <c r="K320" s="155">
        <v>120</v>
      </c>
      <c r="L320" s="155">
        <v>30</v>
      </c>
      <c r="M320" s="17">
        <f t="shared" si="53"/>
        <v>150</v>
      </c>
      <c r="N320" s="155">
        <v>143</v>
      </c>
      <c r="O320" s="153">
        <f t="shared" si="51"/>
        <v>0.95333333333333337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37"/>
      <c r="G321" s="37"/>
      <c r="H321" s="36"/>
      <c r="I321" s="162"/>
      <c r="J321" s="153" t="str">
        <f t="shared" si="50"/>
        <v xml:space="preserve"> </v>
      </c>
      <c r="K321" s="155">
        <v>0</v>
      </c>
      <c r="L321" s="155"/>
      <c r="M321" s="17">
        <f t="shared" si="53"/>
        <v>0</v>
      </c>
      <c r="N321" s="155"/>
      <c r="O321" s="153" t="str">
        <f t="shared" si="51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38">
        <f>SUM(F312:F320)</f>
        <v>68</v>
      </c>
      <c r="G322" s="38">
        <f t="shared" ref="G322:N322" si="59">SUM(G312:G320)</f>
        <v>119</v>
      </c>
      <c r="H322" s="38">
        <f t="shared" si="59"/>
        <v>187</v>
      </c>
      <c r="I322" s="38">
        <f t="shared" si="59"/>
        <v>187</v>
      </c>
      <c r="J322" s="38">
        <f t="shared" si="59"/>
        <v>2</v>
      </c>
      <c r="K322" s="38">
        <f t="shared" si="59"/>
        <v>188</v>
      </c>
      <c r="L322" s="38">
        <f t="shared" si="59"/>
        <v>30</v>
      </c>
      <c r="M322" s="38">
        <f t="shared" si="59"/>
        <v>218</v>
      </c>
      <c r="N322" s="38">
        <f t="shared" si="59"/>
        <v>160</v>
      </c>
      <c r="O322" s="153">
        <f t="shared" si="51"/>
        <v>0.73394495412844041</v>
      </c>
    </row>
    <row r="323" spans="1:15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36"/>
      <c r="G323" s="36"/>
      <c r="H323" s="36"/>
      <c r="I323" s="162"/>
      <c r="J323" s="153" t="str">
        <f t="shared" si="50"/>
        <v xml:space="preserve"> </v>
      </c>
      <c r="K323" s="155">
        <v>0</v>
      </c>
      <c r="L323" s="155"/>
      <c r="M323" s="17">
        <f t="shared" si="53"/>
        <v>0</v>
      </c>
      <c r="N323" s="155"/>
      <c r="O323" s="153" t="str">
        <f t="shared" si="51"/>
        <v xml:space="preserve"> 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36"/>
      <c r="G324" s="36"/>
      <c r="H324" s="36"/>
      <c r="I324" s="162"/>
      <c r="J324" s="153" t="str">
        <f t="shared" si="50"/>
        <v xml:space="preserve"> </v>
      </c>
      <c r="K324" s="155">
        <v>0</v>
      </c>
      <c r="L324" s="155"/>
      <c r="M324" s="17">
        <f t="shared" si="53"/>
        <v>0</v>
      </c>
      <c r="N324" s="155"/>
      <c r="O324" s="153" t="str">
        <f t="shared" si="51"/>
        <v xml:space="preserve"> </v>
      </c>
    </row>
    <row r="325" spans="1:15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38">
        <f>SUM(F323:F324)</f>
        <v>0</v>
      </c>
      <c r="G325" s="38">
        <f t="shared" ref="G325:N325" si="60">SUM(G323:G324)</f>
        <v>0</v>
      </c>
      <c r="H325" s="38">
        <f t="shared" si="60"/>
        <v>0</v>
      </c>
      <c r="I325" s="38">
        <f t="shared" si="60"/>
        <v>0</v>
      </c>
      <c r="J325" s="38">
        <f t="shared" si="60"/>
        <v>0</v>
      </c>
      <c r="K325" s="38">
        <f t="shared" si="60"/>
        <v>0</v>
      </c>
      <c r="L325" s="38">
        <f t="shared" si="60"/>
        <v>0</v>
      </c>
      <c r="M325" s="38">
        <f t="shared" si="60"/>
        <v>0</v>
      </c>
      <c r="N325" s="38">
        <f t="shared" si="60"/>
        <v>0</v>
      </c>
      <c r="O325" s="153" t="str">
        <f t="shared" si="51"/>
        <v xml:space="preserve"> 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36">
        <v>32</v>
      </c>
      <c r="G326" s="36">
        <v>20</v>
      </c>
      <c r="H326" s="36">
        <f>SUM(F326:G326)</f>
        <v>52</v>
      </c>
      <c r="I326" s="162">
        <v>52</v>
      </c>
      <c r="J326" s="153">
        <f t="shared" si="50"/>
        <v>1</v>
      </c>
      <c r="K326" s="155">
        <v>52</v>
      </c>
      <c r="L326" s="155">
        <v>5</v>
      </c>
      <c r="M326" s="17">
        <f t="shared" si="53"/>
        <v>57</v>
      </c>
      <c r="N326" s="155">
        <v>55</v>
      </c>
      <c r="O326" s="153">
        <f t="shared" si="51"/>
        <v>0.96491228070175439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36"/>
      <c r="G327" s="36"/>
      <c r="H327" s="36"/>
      <c r="I327" s="162"/>
      <c r="J327" s="153" t="str">
        <f t="shared" si="50"/>
        <v xml:space="preserve"> </v>
      </c>
      <c r="K327" s="155">
        <v>0</v>
      </c>
      <c r="L327" s="155"/>
      <c r="M327" s="17">
        <f t="shared" si="53"/>
        <v>0</v>
      </c>
      <c r="N327" s="155"/>
      <c r="O327" s="153" t="str">
        <f t="shared" si="51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36"/>
      <c r="G328" s="36"/>
      <c r="H328" s="36"/>
      <c r="I328" s="162"/>
      <c r="J328" s="153" t="str">
        <f t="shared" si="50"/>
        <v xml:space="preserve"> </v>
      </c>
      <c r="K328" s="155">
        <v>0</v>
      </c>
      <c r="L328" s="155"/>
      <c r="M328" s="17">
        <f t="shared" si="53"/>
        <v>0</v>
      </c>
      <c r="N328" s="155"/>
      <c r="O328" s="153" t="str">
        <f t="shared" si="51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37"/>
      <c r="G329" s="37"/>
      <c r="H329" s="37"/>
      <c r="I329" s="162"/>
      <c r="J329" s="153" t="str">
        <f t="shared" si="50"/>
        <v xml:space="preserve"> </v>
      </c>
      <c r="K329" s="155">
        <v>0</v>
      </c>
      <c r="L329" s="155"/>
      <c r="M329" s="17">
        <f t="shared" si="53"/>
        <v>0</v>
      </c>
      <c r="N329" s="155"/>
      <c r="O329" s="153" t="str">
        <f t="shared" si="51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37"/>
      <c r="G330" s="37"/>
      <c r="H330" s="37"/>
      <c r="I330" s="162"/>
      <c r="J330" s="153" t="str">
        <f t="shared" si="50"/>
        <v xml:space="preserve"> </v>
      </c>
      <c r="K330" s="155">
        <v>0</v>
      </c>
      <c r="L330" s="155"/>
      <c r="M330" s="17">
        <f t="shared" si="53"/>
        <v>0</v>
      </c>
      <c r="N330" s="155"/>
      <c r="O330" s="153" t="str">
        <f t="shared" si="51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36"/>
      <c r="G331" s="36"/>
      <c r="H331" s="36"/>
      <c r="I331" s="162"/>
      <c r="J331" s="153" t="str">
        <f t="shared" si="50"/>
        <v xml:space="preserve"> </v>
      </c>
      <c r="K331" s="155">
        <v>0</v>
      </c>
      <c r="L331" s="155"/>
      <c r="M331" s="17">
        <f t="shared" si="53"/>
        <v>0</v>
      </c>
      <c r="N331" s="155"/>
      <c r="O331" s="153" t="str">
        <f t="shared" si="51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37"/>
      <c r="G332" s="37"/>
      <c r="H332" s="37"/>
      <c r="I332" s="162"/>
      <c r="J332" s="153" t="str">
        <f t="shared" si="50"/>
        <v xml:space="preserve"> </v>
      </c>
      <c r="K332" s="155">
        <v>0</v>
      </c>
      <c r="L332" s="155"/>
      <c r="M332" s="17">
        <f t="shared" si="53"/>
        <v>0</v>
      </c>
      <c r="N332" s="155"/>
      <c r="O332" s="153" t="str">
        <f t="shared" si="51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37"/>
      <c r="G333" s="37"/>
      <c r="H333" s="37"/>
      <c r="I333" s="162"/>
      <c r="J333" s="153" t="str">
        <f t="shared" si="50"/>
        <v xml:space="preserve"> </v>
      </c>
      <c r="K333" s="155">
        <v>0</v>
      </c>
      <c r="L333" s="155"/>
      <c r="M333" s="17">
        <f t="shared" si="53"/>
        <v>0</v>
      </c>
      <c r="N333" s="155"/>
      <c r="O333" s="153" t="str">
        <f t="shared" si="51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37"/>
      <c r="G334" s="37"/>
      <c r="H334" s="37"/>
      <c r="I334" s="162"/>
      <c r="J334" s="153" t="str">
        <f t="shared" si="50"/>
        <v xml:space="preserve"> </v>
      </c>
      <c r="K334" s="155">
        <v>0</v>
      </c>
      <c r="L334" s="155"/>
      <c r="M334" s="17">
        <f t="shared" si="53"/>
        <v>0</v>
      </c>
      <c r="N334" s="155"/>
      <c r="O334" s="153" t="str">
        <f t="shared" si="51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36"/>
      <c r="G335" s="36"/>
      <c r="H335" s="36"/>
      <c r="I335" s="162"/>
      <c r="J335" s="153" t="str">
        <f t="shared" si="50"/>
        <v xml:space="preserve"> </v>
      </c>
      <c r="K335" s="155">
        <v>0</v>
      </c>
      <c r="L335" s="155"/>
      <c r="M335" s="17">
        <f t="shared" si="53"/>
        <v>0</v>
      </c>
      <c r="N335" s="155"/>
      <c r="O335" s="153" t="str">
        <f t="shared" si="51"/>
        <v xml:space="preserve"> 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38">
        <f>F326+F327+F328+F331+F335</f>
        <v>32</v>
      </c>
      <c r="G336" s="38">
        <f t="shared" ref="G336:N336" si="61">G326+G327+G328+G331+G335</f>
        <v>20</v>
      </c>
      <c r="H336" s="38">
        <f>H326+H327+H328+H331+H335</f>
        <v>52</v>
      </c>
      <c r="I336" s="38">
        <f t="shared" ref="I336:M336" si="62">I326+I327+I328+I331+I335</f>
        <v>52</v>
      </c>
      <c r="J336" s="38" t="e">
        <f t="shared" si="62"/>
        <v>#VALUE!</v>
      </c>
      <c r="K336" s="38">
        <f t="shared" si="62"/>
        <v>52</v>
      </c>
      <c r="L336" s="38">
        <f t="shared" si="62"/>
        <v>5</v>
      </c>
      <c r="M336" s="38">
        <f t="shared" si="62"/>
        <v>57</v>
      </c>
      <c r="N336" s="38">
        <f t="shared" si="61"/>
        <v>55</v>
      </c>
      <c r="O336" s="153">
        <f t="shared" si="51"/>
        <v>0.96491228070175439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38">
        <f>F308+F311+F322+F325+F336</f>
        <v>150</v>
      </c>
      <c r="G337" s="38">
        <f t="shared" ref="G337:N337" si="63">G308+G311+G322+G325+G336</f>
        <v>95</v>
      </c>
      <c r="H337" s="38">
        <f t="shared" si="63"/>
        <v>245</v>
      </c>
      <c r="I337" s="38">
        <f t="shared" ref="I337:M337" si="64">I308+I311+I322+I325+I336</f>
        <v>245</v>
      </c>
      <c r="J337" s="38" t="e">
        <f t="shared" si="64"/>
        <v>#VALUE!</v>
      </c>
      <c r="K337" s="38">
        <f t="shared" si="64"/>
        <v>290</v>
      </c>
      <c r="L337" s="38">
        <f t="shared" si="64"/>
        <v>35</v>
      </c>
      <c r="M337" s="38">
        <f t="shared" si="64"/>
        <v>325</v>
      </c>
      <c r="N337" s="38">
        <f t="shared" si="63"/>
        <v>257</v>
      </c>
      <c r="O337" s="153">
        <f t="shared" si="51"/>
        <v>0.79076923076923078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40"/>
      <c r="G338" s="40"/>
      <c r="H338" s="40"/>
      <c r="I338" s="40"/>
      <c r="J338" s="153" t="str">
        <f t="shared" si="50"/>
        <v xml:space="preserve"> </v>
      </c>
      <c r="K338" s="155">
        <v>0</v>
      </c>
      <c r="L338" s="155"/>
      <c r="M338" s="17">
        <f t="shared" si="53"/>
        <v>0</v>
      </c>
      <c r="N338" s="155"/>
      <c r="O338" s="153" t="str">
        <f t="shared" si="51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40">
        <f>SUM(F340:F355)</f>
        <v>0</v>
      </c>
      <c r="G339" s="40">
        <f t="shared" ref="G339:H339" si="65">SUM(G340:G355)</f>
        <v>0</v>
      </c>
      <c r="H339" s="40">
        <f t="shared" si="65"/>
        <v>0</v>
      </c>
      <c r="I339" s="40">
        <f t="shared" ref="I339" si="66">SUM(I340:I355)</f>
        <v>0</v>
      </c>
      <c r="J339" s="153" t="str">
        <f t="shared" si="50"/>
        <v xml:space="preserve"> </v>
      </c>
      <c r="K339" s="155">
        <v>0</v>
      </c>
      <c r="L339" s="155"/>
      <c r="M339" s="17">
        <f t="shared" si="53"/>
        <v>0</v>
      </c>
      <c r="N339" s="155"/>
      <c r="O339" s="153" t="str">
        <f t="shared" si="51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40"/>
      <c r="G340" s="40"/>
      <c r="H340" s="40"/>
      <c r="I340" s="40"/>
      <c r="J340" s="153" t="str">
        <f t="shared" si="50"/>
        <v xml:space="preserve"> </v>
      </c>
      <c r="K340" s="155">
        <v>0</v>
      </c>
      <c r="L340" s="155"/>
      <c r="M340" s="17">
        <f t="shared" si="53"/>
        <v>0</v>
      </c>
      <c r="N340" s="155"/>
      <c r="O340" s="153" t="str">
        <f t="shared" si="51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40"/>
      <c r="G341" s="40"/>
      <c r="H341" s="40"/>
      <c r="I341" s="40"/>
      <c r="J341" s="153" t="str">
        <f t="shared" si="50"/>
        <v xml:space="preserve"> </v>
      </c>
      <c r="K341" s="155">
        <v>0</v>
      </c>
      <c r="L341" s="155"/>
      <c r="M341" s="17">
        <f t="shared" si="53"/>
        <v>0</v>
      </c>
      <c r="N341" s="155"/>
      <c r="O341" s="153" t="str">
        <f t="shared" si="51"/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40"/>
      <c r="G342" s="40"/>
      <c r="H342" s="40"/>
      <c r="I342" s="40"/>
      <c r="J342" s="153" t="str">
        <f t="shared" si="50"/>
        <v xml:space="preserve"> </v>
      </c>
      <c r="K342" s="155">
        <v>0</v>
      </c>
      <c r="L342" s="155"/>
      <c r="M342" s="17">
        <f t="shared" si="53"/>
        <v>0</v>
      </c>
      <c r="N342" s="155"/>
      <c r="O342" s="153" t="str">
        <f t="shared" si="51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40"/>
      <c r="G343" s="40"/>
      <c r="H343" s="40"/>
      <c r="I343" s="40"/>
      <c r="J343" s="153" t="str">
        <f t="shared" si="50"/>
        <v xml:space="preserve"> </v>
      </c>
      <c r="K343" s="155">
        <v>0</v>
      </c>
      <c r="L343" s="155"/>
      <c r="M343" s="17">
        <f t="shared" si="53"/>
        <v>0</v>
      </c>
      <c r="N343" s="155"/>
      <c r="O343" s="153" t="str">
        <f t="shared" si="51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40"/>
      <c r="G344" s="40"/>
      <c r="H344" s="40"/>
      <c r="I344" s="40"/>
      <c r="J344" s="153" t="str">
        <f t="shared" si="50"/>
        <v xml:space="preserve"> </v>
      </c>
      <c r="K344" s="155">
        <v>0</v>
      </c>
      <c r="L344" s="155"/>
      <c r="M344" s="17">
        <f t="shared" si="53"/>
        <v>0</v>
      </c>
      <c r="N344" s="155"/>
      <c r="O344" s="153" t="str">
        <f t="shared" si="51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40"/>
      <c r="G345" s="40"/>
      <c r="H345" s="40"/>
      <c r="I345" s="40"/>
      <c r="J345" s="153" t="str">
        <f t="shared" si="50"/>
        <v xml:space="preserve"> </v>
      </c>
      <c r="K345" s="155">
        <v>0</v>
      </c>
      <c r="L345" s="155"/>
      <c r="M345" s="17">
        <f t="shared" si="53"/>
        <v>0</v>
      </c>
      <c r="N345" s="155"/>
      <c r="O345" s="153" t="str">
        <f t="shared" si="51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40"/>
      <c r="G346" s="40"/>
      <c r="H346" s="40"/>
      <c r="I346" s="40"/>
      <c r="J346" s="153" t="str">
        <f t="shared" si="50"/>
        <v xml:space="preserve"> </v>
      </c>
      <c r="K346" s="155">
        <v>0</v>
      </c>
      <c r="L346" s="155"/>
      <c r="M346" s="17">
        <f t="shared" si="53"/>
        <v>0</v>
      </c>
      <c r="N346" s="155"/>
      <c r="O346" s="153" t="str">
        <f t="shared" si="51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40"/>
      <c r="G347" s="40"/>
      <c r="H347" s="40"/>
      <c r="I347" s="40"/>
      <c r="J347" s="153" t="str">
        <f t="shared" si="50"/>
        <v xml:space="preserve"> </v>
      </c>
      <c r="K347" s="155">
        <v>0</v>
      </c>
      <c r="L347" s="155"/>
      <c r="M347" s="17">
        <f t="shared" si="53"/>
        <v>0</v>
      </c>
      <c r="N347" s="155"/>
      <c r="O347" s="153" t="str">
        <f t="shared" si="51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40"/>
      <c r="G348" s="40"/>
      <c r="H348" s="40"/>
      <c r="I348" s="40"/>
      <c r="J348" s="153" t="str">
        <f t="shared" si="50"/>
        <v xml:space="preserve"> </v>
      </c>
      <c r="K348" s="155">
        <v>0</v>
      </c>
      <c r="L348" s="155"/>
      <c r="M348" s="17">
        <f t="shared" si="53"/>
        <v>0</v>
      </c>
      <c r="N348" s="155"/>
      <c r="O348" s="153" t="str">
        <f t="shared" si="51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40"/>
      <c r="G349" s="40"/>
      <c r="H349" s="40"/>
      <c r="I349" s="40"/>
      <c r="J349" s="153" t="str">
        <f t="shared" si="50"/>
        <v xml:space="preserve"> </v>
      </c>
      <c r="K349" s="155">
        <v>0</v>
      </c>
      <c r="L349" s="155"/>
      <c r="M349" s="17">
        <f t="shared" si="53"/>
        <v>0</v>
      </c>
      <c r="N349" s="155"/>
      <c r="O349" s="153" t="str">
        <f t="shared" si="51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40"/>
      <c r="G350" s="40"/>
      <c r="H350" s="40"/>
      <c r="I350" s="40"/>
      <c r="J350" s="153" t="str">
        <f t="shared" si="50"/>
        <v xml:space="preserve"> </v>
      </c>
      <c r="K350" s="155">
        <v>0</v>
      </c>
      <c r="L350" s="155"/>
      <c r="M350" s="17">
        <f t="shared" si="53"/>
        <v>0</v>
      </c>
      <c r="N350" s="155"/>
      <c r="O350" s="153" t="str">
        <f t="shared" si="51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40"/>
      <c r="G351" s="40"/>
      <c r="H351" s="40"/>
      <c r="I351" s="40"/>
      <c r="J351" s="153" t="str">
        <f t="shared" si="50"/>
        <v xml:space="preserve"> </v>
      </c>
      <c r="K351" s="155">
        <v>0</v>
      </c>
      <c r="L351" s="155"/>
      <c r="M351" s="17">
        <f t="shared" si="53"/>
        <v>0</v>
      </c>
      <c r="N351" s="155"/>
      <c r="O351" s="153" t="str">
        <f t="shared" si="51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40"/>
      <c r="G352" s="40"/>
      <c r="H352" s="40"/>
      <c r="I352" s="40"/>
      <c r="J352" s="153" t="str">
        <f t="shared" si="50"/>
        <v xml:space="preserve"> </v>
      </c>
      <c r="K352" s="155">
        <v>0</v>
      </c>
      <c r="L352" s="155"/>
      <c r="M352" s="17">
        <f t="shared" si="53"/>
        <v>0</v>
      </c>
      <c r="N352" s="155"/>
      <c r="O352" s="153" t="str">
        <f t="shared" si="51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40"/>
      <c r="G353" s="40"/>
      <c r="H353" s="40"/>
      <c r="I353" s="40"/>
      <c r="J353" s="153" t="str">
        <f t="shared" si="50"/>
        <v xml:space="preserve"> </v>
      </c>
      <c r="K353" s="155">
        <v>0</v>
      </c>
      <c r="L353" s="155"/>
      <c r="M353" s="17">
        <f t="shared" si="53"/>
        <v>0</v>
      </c>
      <c r="N353" s="155"/>
      <c r="O353" s="153" t="str">
        <f t="shared" si="51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40"/>
      <c r="G354" s="40"/>
      <c r="H354" s="40"/>
      <c r="I354" s="40"/>
      <c r="J354" s="153" t="str">
        <f t="shared" si="50"/>
        <v xml:space="preserve"> </v>
      </c>
      <c r="K354" s="155">
        <v>0</v>
      </c>
      <c r="L354" s="155"/>
      <c r="M354" s="17">
        <f t="shared" si="53"/>
        <v>0</v>
      </c>
      <c r="N354" s="155"/>
      <c r="O354" s="153" t="str">
        <f t="shared" si="51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40"/>
      <c r="G355" s="40"/>
      <c r="H355" s="40"/>
      <c r="I355" s="40"/>
      <c r="J355" s="153" t="str">
        <f t="shared" si="50"/>
        <v xml:space="preserve"> </v>
      </c>
      <c r="K355" s="155">
        <v>0</v>
      </c>
      <c r="L355" s="155"/>
      <c r="M355" s="17">
        <f t="shared" si="53"/>
        <v>0</v>
      </c>
      <c r="N355" s="155"/>
      <c r="O355" s="153" t="str">
        <f t="shared" si="51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41"/>
      <c r="G356" s="41"/>
      <c r="H356" s="41"/>
      <c r="I356" s="41"/>
      <c r="J356" s="153" t="str">
        <f t="shared" si="50"/>
        <v xml:space="preserve"> </v>
      </c>
      <c r="K356" s="155">
        <v>0</v>
      </c>
      <c r="L356" s="155"/>
      <c r="M356" s="17">
        <f t="shared" si="53"/>
        <v>0</v>
      </c>
      <c r="N356" s="155"/>
      <c r="O356" s="153" t="str">
        <f t="shared" si="51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40"/>
      <c r="G357" s="40"/>
      <c r="H357" s="40"/>
      <c r="I357" s="40"/>
      <c r="J357" s="153" t="str">
        <f t="shared" si="50"/>
        <v xml:space="preserve"> </v>
      </c>
      <c r="K357" s="155">
        <v>0</v>
      </c>
      <c r="L357" s="155"/>
      <c r="M357" s="17">
        <f t="shared" si="53"/>
        <v>0</v>
      </c>
      <c r="N357" s="155"/>
      <c r="O357" s="153" t="str">
        <f t="shared" si="51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40"/>
      <c r="G358" s="40"/>
      <c r="H358" s="40"/>
      <c r="I358" s="40"/>
      <c r="J358" s="153" t="str">
        <f t="shared" si="50"/>
        <v xml:space="preserve"> </v>
      </c>
      <c r="K358" s="155">
        <v>0</v>
      </c>
      <c r="L358" s="155"/>
      <c r="M358" s="17">
        <f t="shared" si="53"/>
        <v>0</v>
      </c>
      <c r="N358" s="155"/>
      <c r="O358" s="153" t="str">
        <f t="shared" si="51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40"/>
      <c r="G359" s="40"/>
      <c r="H359" s="40"/>
      <c r="I359" s="40"/>
      <c r="J359" s="153" t="str">
        <f t="shared" si="50"/>
        <v xml:space="preserve"> </v>
      </c>
      <c r="K359" s="155">
        <v>0</v>
      </c>
      <c r="L359" s="155"/>
      <c r="M359" s="17">
        <f t="shared" si="53"/>
        <v>0</v>
      </c>
      <c r="N359" s="155"/>
      <c r="O359" s="153" t="str">
        <f t="shared" si="51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56">
        <f>SUM(F361:F369)</f>
        <v>0</v>
      </c>
      <c r="G360" s="56">
        <f t="shared" ref="G360:H360" si="67">SUM(G361:G369)</f>
        <v>0</v>
      </c>
      <c r="H360" s="56">
        <f t="shared" si="67"/>
        <v>0</v>
      </c>
      <c r="I360" s="56">
        <f t="shared" ref="I360" si="68">SUM(I361:I369)</f>
        <v>0</v>
      </c>
      <c r="J360" s="153" t="str">
        <f t="shared" si="50"/>
        <v xml:space="preserve"> </v>
      </c>
      <c r="K360" s="155">
        <v>0</v>
      </c>
      <c r="L360" s="155"/>
      <c r="M360" s="17">
        <f t="shared" si="53"/>
        <v>0</v>
      </c>
      <c r="N360" s="155"/>
      <c r="O360" s="153" t="str">
        <f t="shared" si="51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37"/>
      <c r="G361" s="37"/>
      <c r="H361" s="37"/>
      <c r="I361" s="37"/>
      <c r="J361" s="153" t="str">
        <f t="shared" si="50"/>
        <v xml:space="preserve"> </v>
      </c>
      <c r="K361" s="155">
        <v>0</v>
      </c>
      <c r="L361" s="155"/>
      <c r="M361" s="17">
        <f t="shared" si="53"/>
        <v>0</v>
      </c>
      <c r="N361" s="155"/>
      <c r="O361" s="153" t="str">
        <f t="shared" si="51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40"/>
      <c r="G362" s="40"/>
      <c r="H362" s="40"/>
      <c r="I362" s="40"/>
      <c r="J362" s="153" t="str">
        <f t="shared" si="50"/>
        <v xml:space="preserve"> </v>
      </c>
      <c r="K362" s="155">
        <v>0</v>
      </c>
      <c r="L362" s="155"/>
      <c r="M362" s="17">
        <f t="shared" si="53"/>
        <v>0</v>
      </c>
      <c r="N362" s="155"/>
      <c r="O362" s="153" t="str">
        <f t="shared" si="51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40"/>
      <c r="G363" s="40"/>
      <c r="H363" s="40"/>
      <c r="I363" s="40"/>
      <c r="J363" s="153" t="str">
        <f t="shared" si="50"/>
        <v xml:space="preserve"> </v>
      </c>
      <c r="K363" s="155">
        <v>0</v>
      </c>
      <c r="L363" s="155"/>
      <c r="M363" s="17">
        <f t="shared" si="53"/>
        <v>0</v>
      </c>
      <c r="N363" s="155"/>
      <c r="O363" s="153" t="str">
        <f t="shared" si="51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40"/>
      <c r="G364" s="40"/>
      <c r="H364" s="40"/>
      <c r="I364" s="40"/>
      <c r="J364" s="153" t="str">
        <f t="shared" si="50"/>
        <v xml:space="preserve"> </v>
      </c>
      <c r="K364" s="155">
        <v>0</v>
      </c>
      <c r="L364" s="155"/>
      <c r="M364" s="17">
        <f t="shared" si="53"/>
        <v>0</v>
      </c>
      <c r="N364" s="155"/>
      <c r="O364" s="153" t="str">
        <f t="shared" si="51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40"/>
      <c r="G365" s="40"/>
      <c r="H365" s="40"/>
      <c r="I365" s="40"/>
      <c r="J365" s="153" t="str">
        <f t="shared" si="50"/>
        <v xml:space="preserve"> </v>
      </c>
      <c r="K365" s="155">
        <v>0</v>
      </c>
      <c r="L365" s="155"/>
      <c r="M365" s="17">
        <f t="shared" si="53"/>
        <v>0</v>
      </c>
      <c r="N365" s="155"/>
      <c r="O365" s="153" t="str">
        <f t="shared" si="51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40"/>
      <c r="G366" s="40"/>
      <c r="H366" s="40"/>
      <c r="I366" s="40"/>
      <c r="J366" s="153" t="str">
        <f t="shared" si="50"/>
        <v xml:space="preserve"> </v>
      </c>
      <c r="K366" s="155">
        <v>0</v>
      </c>
      <c r="L366" s="155"/>
      <c r="M366" s="17">
        <f t="shared" si="53"/>
        <v>0</v>
      </c>
      <c r="N366" s="155"/>
      <c r="O366" s="153" t="str">
        <f t="shared" si="51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40"/>
      <c r="G367" s="40"/>
      <c r="H367" s="40"/>
      <c r="I367" s="40"/>
      <c r="J367" s="153" t="str">
        <f t="shared" si="50"/>
        <v xml:space="preserve"> </v>
      </c>
      <c r="K367" s="155">
        <v>0</v>
      </c>
      <c r="L367" s="155"/>
      <c r="M367" s="17">
        <f t="shared" si="53"/>
        <v>0</v>
      </c>
      <c r="N367" s="155"/>
      <c r="O367" s="153" t="str">
        <f t="shared" si="51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40"/>
      <c r="G368" s="40"/>
      <c r="H368" s="40"/>
      <c r="I368" s="40"/>
      <c r="J368" s="153" t="str">
        <f t="shared" si="50"/>
        <v xml:space="preserve"> </v>
      </c>
      <c r="K368" s="155">
        <v>0</v>
      </c>
      <c r="L368" s="155"/>
      <c r="M368" s="17">
        <f t="shared" si="53"/>
        <v>0</v>
      </c>
      <c r="N368" s="155"/>
      <c r="O368" s="153" t="str">
        <f t="shared" si="51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40"/>
      <c r="G369" s="40"/>
      <c r="H369" s="40"/>
      <c r="I369" s="40"/>
      <c r="J369" s="153" t="str">
        <f t="shared" ref="J369:J432" si="69">IF(H369=0," ",I369/H369)</f>
        <v xml:space="preserve"> </v>
      </c>
      <c r="K369" s="155">
        <v>0</v>
      </c>
      <c r="L369" s="155"/>
      <c r="M369" s="17">
        <f t="shared" si="53"/>
        <v>0</v>
      </c>
      <c r="N369" s="155"/>
      <c r="O369" s="153" t="str">
        <f t="shared" ref="O369:O432" si="70">IF(M369=0," ",N369/M369)</f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42">
        <f>SUM(F371:F379)</f>
        <v>0</v>
      </c>
      <c r="G370" s="42">
        <f t="shared" ref="G370:H370" si="71">SUM(G371:G379)</f>
        <v>0</v>
      </c>
      <c r="H370" s="42">
        <f t="shared" si="71"/>
        <v>0</v>
      </c>
      <c r="I370" s="42">
        <f t="shared" ref="I370" si="72">SUM(I371:I379)</f>
        <v>0</v>
      </c>
      <c r="J370" s="153" t="str">
        <f t="shared" si="69"/>
        <v xml:space="preserve"> </v>
      </c>
      <c r="K370" s="155">
        <v>0</v>
      </c>
      <c r="L370" s="155"/>
      <c r="M370" s="17">
        <f t="shared" ref="M370:M433" si="73">SUM(K370:L370)</f>
        <v>0</v>
      </c>
      <c r="N370" s="155"/>
      <c r="O370" s="153" t="str">
        <f t="shared" si="70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40"/>
      <c r="G371" s="40"/>
      <c r="H371" s="40"/>
      <c r="I371" s="40"/>
      <c r="J371" s="153" t="str">
        <f t="shared" si="69"/>
        <v xml:space="preserve"> </v>
      </c>
      <c r="K371" s="155">
        <v>0</v>
      </c>
      <c r="L371" s="155"/>
      <c r="M371" s="17">
        <f t="shared" si="73"/>
        <v>0</v>
      </c>
      <c r="N371" s="155"/>
      <c r="O371" s="153" t="str">
        <f t="shared" si="70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40"/>
      <c r="G372" s="40"/>
      <c r="H372" s="40"/>
      <c r="I372" s="40"/>
      <c r="J372" s="153" t="str">
        <f t="shared" si="69"/>
        <v xml:space="preserve"> </v>
      </c>
      <c r="K372" s="155">
        <v>0</v>
      </c>
      <c r="L372" s="155"/>
      <c r="M372" s="17">
        <f t="shared" si="73"/>
        <v>0</v>
      </c>
      <c r="N372" s="155"/>
      <c r="O372" s="153" t="str">
        <f t="shared" si="70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40"/>
      <c r="G373" s="40"/>
      <c r="H373" s="40"/>
      <c r="I373" s="40"/>
      <c r="J373" s="153" t="str">
        <f t="shared" si="69"/>
        <v xml:space="preserve"> </v>
      </c>
      <c r="K373" s="155">
        <v>0</v>
      </c>
      <c r="L373" s="155"/>
      <c r="M373" s="17">
        <f t="shared" si="73"/>
        <v>0</v>
      </c>
      <c r="N373" s="155"/>
      <c r="O373" s="153" t="str">
        <f t="shared" si="70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40"/>
      <c r="G374" s="40"/>
      <c r="H374" s="40"/>
      <c r="I374" s="40"/>
      <c r="J374" s="153" t="str">
        <f t="shared" si="69"/>
        <v xml:space="preserve"> </v>
      </c>
      <c r="K374" s="155">
        <v>0</v>
      </c>
      <c r="L374" s="155"/>
      <c r="M374" s="17">
        <f t="shared" si="73"/>
        <v>0</v>
      </c>
      <c r="N374" s="155"/>
      <c r="O374" s="153" t="str">
        <f t="shared" si="70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40"/>
      <c r="G375" s="40"/>
      <c r="H375" s="40"/>
      <c r="I375" s="40"/>
      <c r="J375" s="153" t="str">
        <f t="shared" si="69"/>
        <v xml:space="preserve"> </v>
      </c>
      <c r="K375" s="155">
        <v>0</v>
      </c>
      <c r="L375" s="155"/>
      <c r="M375" s="17">
        <f t="shared" si="73"/>
        <v>0</v>
      </c>
      <c r="N375" s="155"/>
      <c r="O375" s="153" t="str">
        <f t="shared" si="70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40"/>
      <c r="G376" s="40"/>
      <c r="H376" s="40"/>
      <c r="I376" s="40"/>
      <c r="J376" s="153" t="str">
        <f t="shared" si="69"/>
        <v xml:space="preserve"> </v>
      </c>
      <c r="K376" s="155">
        <v>0</v>
      </c>
      <c r="L376" s="155"/>
      <c r="M376" s="17">
        <f t="shared" si="73"/>
        <v>0</v>
      </c>
      <c r="N376" s="155"/>
      <c r="O376" s="153" t="str">
        <f t="shared" si="70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40"/>
      <c r="G377" s="40"/>
      <c r="H377" s="40"/>
      <c r="I377" s="40"/>
      <c r="J377" s="153" t="str">
        <f t="shared" si="69"/>
        <v xml:space="preserve"> </v>
      </c>
      <c r="K377" s="155">
        <v>0</v>
      </c>
      <c r="L377" s="155"/>
      <c r="M377" s="17">
        <f t="shared" si="73"/>
        <v>0</v>
      </c>
      <c r="N377" s="155"/>
      <c r="O377" s="153" t="str">
        <f t="shared" si="70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40"/>
      <c r="G378" s="40"/>
      <c r="H378" s="40"/>
      <c r="I378" s="40"/>
      <c r="J378" s="153" t="str">
        <f t="shared" si="69"/>
        <v xml:space="preserve"> </v>
      </c>
      <c r="K378" s="155">
        <v>0</v>
      </c>
      <c r="L378" s="155"/>
      <c r="M378" s="17">
        <f t="shared" si="73"/>
        <v>0</v>
      </c>
      <c r="N378" s="155"/>
      <c r="O378" s="153" t="str">
        <f t="shared" si="70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40"/>
      <c r="G379" s="40"/>
      <c r="H379" s="40"/>
      <c r="I379" s="40"/>
      <c r="J379" s="153" t="str">
        <f t="shared" si="69"/>
        <v xml:space="preserve"> </v>
      </c>
      <c r="K379" s="155">
        <v>0</v>
      </c>
      <c r="L379" s="155"/>
      <c r="M379" s="17">
        <f t="shared" si="73"/>
        <v>0</v>
      </c>
      <c r="N379" s="155"/>
      <c r="O379" s="153" t="str">
        <f t="shared" si="70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40">
        <f>SUM(F381:F386)</f>
        <v>0</v>
      </c>
      <c r="G380" s="40">
        <f t="shared" ref="G380:H380" si="74">SUM(G381:G386)</f>
        <v>0</v>
      </c>
      <c r="H380" s="40">
        <f t="shared" si="74"/>
        <v>0</v>
      </c>
      <c r="I380" s="40">
        <f t="shared" ref="I380" si="75">SUM(I381:I386)</f>
        <v>0</v>
      </c>
      <c r="J380" s="153" t="str">
        <f t="shared" si="69"/>
        <v xml:space="preserve"> </v>
      </c>
      <c r="K380" s="155">
        <v>0</v>
      </c>
      <c r="L380" s="155"/>
      <c r="M380" s="17">
        <f t="shared" si="73"/>
        <v>0</v>
      </c>
      <c r="N380" s="155"/>
      <c r="O380" s="153" t="str">
        <f t="shared" si="70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40"/>
      <c r="G381" s="40"/>
      <c r="H381" s="40"/>
      <c r="I381" s="40"/>
      <c r="J381" s="153" t="str">
        <f t="shared" si="69"/>
        <v xml:space="preserve"> </v>
      </c>
      <c r="K381" s="155">
        <v>0</v>
      </c>
      <c r="L381" s="155"/>
      <c r="M381" s="17">
        <f t="shared" si="73"/>
        <v>0</v>
      </c>
      <c r="N381" s="155"/>
      <c r="O381" s="153" t="str">
        <f t="shared" si="70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40"/>
      <c r="G382" s="40"/>
      <c r="H382" s="40"/>
      <c r="I382" s="40"/>
      <c r="J382" s="153" t="str">
        <f t="shared" si="69"/>
        <v xml:space="preserve"> </v>
      </c>
      <c r="K382" s="155">
        <v>0</v>
      </c>
      <c r="L382" s="155"/>
      <c r="M382" s="17">
        <f t="shared" si="73"/>
        <v>0</v>
      </c>
      <c r="N382" s="155"/>
      <c r="O382" s="153" t="str">
        <f t="shared" si="70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40"/>
      <c r="G383" s="40"/>
      <c r="H383" s="40"/>
      <c r="I383" s="40"/>
      <c r="J383" s="153" t="str">
        <f t="shared" si="69"/>
        <v xml:space="preserve"> </v>
      </c>
      <c r="K383" s="155">
        <v>0</v>
      </c>
      <c r="L383" s="155"/>
      <c r="M383" s="17">
        <f t="shared" si="73"/>
        <v>0</v>
      </c>
      <c r="N383" s="155"/>
      <c r="O383" s="153" t="str">
        <f t="shared" si="70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40"/>
      <c r="G384" s="40"/>
      <c r="H384" s="40"/>
      <c r="I384" s="40"/>
      <c r="J384" s="153" t="str">
        <f t="shared" si="69"/>
        <v xml:space="preserve"> </v>
      </c>
      <c r="K384" s="155">
        <v>0</v>
      </c>
      <c r="L384" s="155"/>
      <c r="M384" s="17">
        <f t="shared" si="73"/>
        <v>0</v>
      </c>
      <c r="N384" s="155"/>
      <c r="O384" s="153" t="str">
        <f t="shared" si="70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40"/>
      <c r="G385" s="40"/>
      <c r="H385" s="40"/>
      <c r="I385" s="40"/>
      <c r="J385" s="153" t="str">
        <f t="shared" si="69"/>
        <v xml:space="preserve"> </v>
      </c>
      <c r="K385" s="155">
        <v>0</v>
      </c>
      <c r="L385" s="155"/>
      <c r="M385" s="17">
        <f t="shared" si="73"/>
        <v>0</v>
      </c>
      <c r="N385" s="155"/>
      <c r="O385" s="153" t="str">
        <f t="shared" si="70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42"/>
      <c r="G386" s="42"/>
      <c r="H386" s="42"/>
      <c r="I386" s="42"/>
      <c r="J386" s="153" t="str">
        <f t="shared" si="69"/>
        <v xml:space="preserve"> </v>
      </c>
      <c r="K386" s="155">
        <v>0</v>
      </c>
      <c r="L386" s="155"/>
      <c r="M386" s="17">
        <f t="shared" si="73"/>
        <v>0</v>
      </c>
      <c r="N386" s="155"/>
      <c r="O386" s="153" t="str">
        <f t="shared" si="70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40"/>
      <c r="G387" s="40"/>
      <c r="H387" s="40"/>
      <c r="I387" s="40"/>
      <c r="J387" s="153" t="str">
        <f t="shared" si="69"/>
        <v xml:space="preserve"> </v>
      </c>
      <c r="K387" s="155">
        <v>0</v>
      </c>
      <c r="L387" s="155"/>
      <c r="M387" s="17">
        <f t="shared" si="73"/>
        <v>0</v>
      </c>
      <c r="N387" s="155"/>
      <c r="O387" s="153" t="str">
        <f t="shared" si="70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40"/>
      <c r="G388" s="40"/>
      <c r="H388" s="40"/>
      <c r="I388" s="40"/>
      <c r="J388" s="153" t="str">
        <f t="shared" si="69"/>
        <v xml:space="preserve"> </v>
      </c>
      <c r="K388" s="155">
        <v>0</v>
      </c>
      <c r="L388" s="155"/>
      <c r="M388" s="17">
        <f t="shared" si="73"/>
        <v>0</v>
      </c>
      <c r="N388" s="155"/>
      <c r="O388" s="153" t="str">
        <f t="shared" si="70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40"/>
      <c r="G389" s="40"/>
      <c r="H389" s="40"/>
      <c r="I389" s="40"/>
      <c r="J389" s="153" t="str">
        <f t="shared" si="69"/>
        <v xml:space="preserve"> </v>
      </c>
      <c r="K389" s="155">
        <v>0</v>
      </c>
      <c r="L389" s="155"/>
      <c r="M389" s="17">
        <f t="shared" si="73"/>
        <v>0</v>
      </c>
      <c r="N389" s="155"/>
      <c r="O389" s="153" t="str">
        <f t="shared" si="70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40"/>
      <c r="G390" s="40"/>
      <c r="H390" s="40"/>
      <c r="I390" s="40"/>
      <c r="J390" s="153" t="str">
        <f t="shared" si="69"/>
        <v xml:space="preserve"> </v>
      </c>
      <c r="K390" s="155">
        <v>0</v>
      </c>
      <c r="L390" s="155"/>
      <c r="M390" s="17">
        <f t="shared" si="73"/>
        <v>0</v>
      </c>
      <c r="N390" s="155"/>
      <c r="O390" s="153" t="str">
        <f t="shared" si="70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40"/>
      <c r="G391" s="40"/>
      <c r="H391" s="40"/>
      <c r="I391" s="40"/>
      <c r="J391" s="153" t="str">
        <f t="shared" si="69"/>
        <v xml:space="preserve"> </v>
      </c>
      <c r="K391" s="155">
        <v>0</v>
      </c>
      <c r="L391" s="155"/>
      <c r="M391" s="17">
        <f t="shared" si="73"/>
        <v>0</v>
      </c>
      <c r="N391" s="155"/>
      <c r="O391" s="153" t="str">
        <f t="shared" si="70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40"/>
      <c r="G392" s="40"/>
      <c r="H392" s="40"/>
      <c r="I392" s="40"/>
      <c r="J392" s="153" t="str">
        <f t="shared" si="69"/>
        <v xml:space="preserve"> </v>
      </c>
      <c r="K392" s="155">
        <v>0</v>
      </c>
      <c r="L392" s="155"/>
      <c r="M392" s="17">
        <f t="shared" si="73"/>
        <v>0</v>
      </c>
      <c r="N392" s="155"/>
      <c r="O392" s="153" t="str">
        <f t="shared" si="70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40"/>
      <c r="G393" s="40"/>
      <c r="H393" s="40"/>
      <c r="I393" s="40"/>
      <c r="J393" s="153" t="str">
        <f t="shared" si="69"/>
        <v xml:space="preserve"> </v>
      </c>
      <c r="K393" s="155">
        <v>0</v>
      </c>
      <c r="L393" s="155"/>
      <c r="M393" s="17">
        <f t="shared" si="73"/>
        <v>0</v>
      </c>
      <c r="N393" s="155"/>
      <c r="O393" s="153" t="str">
        <f t="shared" si="70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40"/>
      <c r="G394" s="40"/>
      <c r="H394" s="40"/>
      <c r="I394" s="40"/>
      <c r="J394" s="153" t="str">
        <f t="shared" si="69"/>
        <v xml:space="preserve"> </v>
      </c>
      <c r="K394" s="155">
        <v>0</v>
      </c>
      <c r="L394" s="155"/>
      <c r="M394" s="17">
        <f t="shared" si="73"/>
        <v>0</v>
      </c>
      <c r="N394" s="155"/>
      <c r="O394" s="153" t="str">
        <f t="shared" si="70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40"/>
      <c r="G395" s="40"/>
      <c r="H395" s="40"/>
      <c r="I395" s="40"/>
      <c r="J395" s="153" t="str">
        <f t="shared" si="69"/>
        <v xml:space="preserve"> </v>
      </c>
      <c r="K395" s="155">
        <v>0</v>
      </c>
      <c r="L395" s="155"/>
      <c r="M395" s="17">
        <f t="shared" si="73"/>
        <v>0</v>
      </c>
      <c r="N395" s="155"/>
      <c r="O395" s="153" t="str">
        <f t="shared" si="70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40"/>
      <c r="G396" s="40"/>
      <c r="H396" s="40"/>
      <c r="I396" s="40"/>
      <c r="J396" s="153" t="str">
        <f t="shared" si="69"/>
        <v xml:space="preserve"> </v>
      </c>
      <c r="K396" s="155">
        <v>0</v>
      </c>
      <c r="L396" s="155"/>
      <c r="M396" s="17">
        <f t="shared" si="73"/>
        <v>0</v>
      </c>
      <c r="N396" s="155"/>
      <c r="O396" s="153" t="str">
        <f t="shared" si="70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40"/>
      <c r="G397" s="40"/>
      <c r="H397" s="40"/>
      <c r="I397" s="40"/>
      <c r="J397" s="153" t="str">
        <f t="shared" si="69"/>
        <v xml:space="preserve"> </v>
      </c>
      <c r="K397" s="155">
        <v>0</v>
      </c>
      <c r="L397" s="155"/>
      <c r="M397" s="17">
        <f t="shared" si="73"/>
        <v>0</v>
      </c>
      <c r="N397" s="155"/>
      <c r="O397" s="153" t="str">
        <f t="shared" si="70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40"/>
      <c r="G398" s="40"/>
      <c r="H398" s="40"/>
      <c r="I398" s="40"/>
      <c r="J398" s="153" t="str">
        <f t="shared" si="69"/>
        <v xml:space="preserve"> </v>
      </c>
      <c r="K398" s="155">
        <v>0</v>
      </c>
      <c r="L398" s="155"/>
      <c r="M398" s="17">
        <f t="shared" si="73"/>
        <v>0</v>
      </c>
      <c r="N398" s="155"/>
      <c r="O398" s="153" t="str">
        <f t="shared" si="70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40"/>
      <c r="G399" s="40"/>
      <c r="H399" s="40"/>
      <c r="I399" s="40"/>
      <c r="J399" s="153" t="str">
        <f t="shared" si="69"/>
        <v xml:space="preserve"> </v>
      </c>
      <c r="K399" s="155">
        <v>0</v>
      </c>
      <c r="L399" s="155"/>
      <c r="M399" s="17">
        <f t="shared" si="73"/>
        <v>0</v>
      </c>
      <c r="N399" s="155"/>
      <c r="O399" s="153" t="str">
        <f t="shared" si="70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40"/>
      <c r="G400" s="40"/>
      <c r="H400" s="40"/>
      <c r="I400" s="40"/>
      <c r="J400" s="153" t="str">
        <f t="shared" si="69"/>
        <v xml:space="preserve"> </v>
      </c>
      <c r="K400" s="155">
        <v>0</v>
      </c>
      <c r="L400" s="155"/>
      <c r="M400" s="17">
        <f t="shared" si="73"/>
        <v>0</v>
      </c>
      <c r="N400" s="155"/>
      <c r="O400" s="153" t="str">
        <f t="shared" si="70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40"/>
      <c r="G401" s="40"/>
      <c r="H401" s="40"/>
      <c r="I401" s="40"/>
      <c r="J401" s="153" t="str">
        <f t="shared" si="69"/>
        <v xml:space="preserve"> </v>
      </c>
      <c r="K401" s="155">
        <v>0</v>
      </c>
      <c r="L401" s="155"/>
      <c r="M401" s="17">
        <f t="shared" si="73"/>
        <v>0</v>
      </c>
      <c r="N401" s="155"/>
      <c r="O401" s="153" t="str">
        <f t="shared" si="70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40"/>
      <c r="G402" s="40"/>
      <c r="H402" s="40"/>
      <c r="I402" s="40"/>
      <c r="J402" s="153" t="str">
        <f t="shared" si="69"/>
        <v xml:space="preserve"> </v>
      </c>
      <c r="K402" s="155">
        <v>0</v>
      </c>
      <c r="L402" s="155"/>
      <c r="M402" s="17">
        <f t="shared" si="73"/>
        <v>0</v>
      </c>
      <c r="N402" s="155"/>
      <c r="O402" s="153" t="str">
        <f t="shared" si="70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40"/>
      <c r="G403" s="40"/>
      <c r="H403" s="40"/>
      <c r="I403" s="40"/>
      <c r="J403" s="153" t="str">
        <f t="shared" si="69"/>
        <v xml:space="preserve"> </v>
      </c>
      <c r="K403" s="155">
        <v>0</v>
      </c>
      <c r="L403" s="155"/>
      <c r="M403" s="17">
        <f t="shared" si="73"/>
        <v>0</v>
      </c>
      <c r="N403" s="155"/>
      <c r="O403" s="153" t="str">
        <f t="shared" si="70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40"/>
      <c r="G404" s="40"/>
      <c r="H404" s="40"/>
      <c r="I404" s="40"/>
      <c r="J404" s="153" t="str">
        <f t="shared" si="69"/>
        <v xml:space="preserve"> </v>
      </c>
      <c r="K404" s="155">
        <v>0</v>
      </c>
      <c r="L404" s="155"/>
      <c r="M404" s="17">
        <f t="shared" si="73"/>
        <v>0</v>
      </c>
      <c r="N404" s="155"/>
      <c r="O404" s="153" t="str">
        <f t="shared" si="70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40"/>
      <c r="G405" s="40"/>
      <c r="H405" s="40"/>
      <c r="I405" s="40"/>
      <c r="J405" s="153" t="str">
        <f t="shared" si="69"/>
        <v xml:space="preserve"> </v>
      </c>
      <c r="K405" s="155">
        <v>0</v>
      </c>
      <c r="L405" s="155"/>
      <c r="M405" s="17">
        <f t="shared" si="73"/>
        <v>0</v>
      </c>
      <c r="N405" s="155"/>
      <c r="O405" s="153" t="str">
        <f t="shared" si="70"/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40"/>
      <c r="G406" s="40"/>
      <c r="H406" s="40"/>
      <c r="I406" s="40"/>
      <c r="J406" s="153" t="str">
        <f t="shared" si="69"/>
        <v xml:space="preserve"> </v>
      </c>
      <c r="K406" s="155">
        <v>0</v>
      </c>
      <c r="L406" s="155"/>
      <c r="M406" s="17">
        <f t="shared" si="73"/>
        <v>0</v>
      </c>
      <c r="N406" s="155"/>
      <c r="O406" s="153" t="str">
        <f t="shared" si="70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40"/>
      <c r="G407" s="40"/>
      <c r="H407" s="40"/>
      <c r="I407" s="40"/>
      <c r="J407" s="153" t="str">
        <f t="shared" si="69"/>
        <v xml:space="preserve"> </v>
      </c>
      <c r="K407" s="155">
        <v>0</v>
      </c>
      <c r="L407" s="155"/>
      <c r="M407" s="17">
        <f t="shared" si="73"/>
        <v>0</v>
      </c>
      <c r="N407" s="155"/>
      <c r="O407" s="153" t="str">
        <f t="shared" si="70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40"/>
      <c r="G408" s="40"/>
      <c r="H408" s="40"/>
      <c r="I408" s="40"/>
      <c r="J408" s="153" t="str">
        <f t="shared" si="69"/>
        <v xml:space="preserve"> </v>
      </c>
      <c r="K408" s="155">
        <v>0</v>
      </c>
      <c r="L408" s="155"/>
      <c r="M408" s="17">
        <f t="shared" si="73"/>
        <v>0</v>
      </c>
      <c r="N408" s="155"/>
      <c r="O408" s="153" t="str">
        <f t="shared" si="70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40"/>
      <c r="G409" s="40"/>
      <c r="H409" s="40"/>
      <c r="I409" s="40"/>
      <c r="J409" s="153" t="str">
        <f t="shared" si="69"/>
        <v xml:space="preserve"> </v>
      </c>
      <c r="K409" s="155">
        <v>0</v>
      </c>
      <c r="L409" s="155"/>
      <c r="M409" s="17">
        <f t="shared" si="73"/>
        <v>0</v>
      </c>
      <c r="N409" s="155"/>
      <c r="O409" s="153" t="str">
        <f t="shared" si="70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40"/>
      <c r="G410" s="40"/>
      <c r="H410" s="40"/>
      <c r="I410" s="40"/>
      <c r="J410" s="153" t="str">
        <f t="shared" si="69"/>
        <v xml:space="preserve"> </v>
      </c>
      <c r="K410" s="155">
        <v>0</v>
      </c>
      <c r="L410" s="155"/>
      <c r="M410" s="17">
        <f t="shared" si="73"/>
        <v>0</v>
      </c>
      <c r="N410" s="155"/>
      <c r="O410" s="153" t="str">
        <f t="shared" si="70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40"/>
      <c r="G411" s="40"/>
      <c r="H411" s="40"/>
      <c r="I411" s="40"/>
      <c r="J411" s="153" t="str">
        <f t="shared" si="69"/>
        <v xml:space="preserve"> </v>
      </c>
      <c r="K411" s="155">
        <v>0</v>
      </c>
      <c r="L411" s="155"/>
      <c r="M411" s="17">
        <f t="shared" si="73"/>
        <v>0</v>
      </c>
      <c r="N411" s="155"/>
      <c r="O411" s="153" t="str">
        <f t="shared" si="70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40"/>
      <c r="G412" s="40"/>
      <c r="H412" s="40"/>
      <c r="I412" s="40"/>
      <c r="J412" s="153" t="str">
        <f t="shared" si="69"/>
        <v xml:space="preserve"> </v>
      </c>
      <c r="K412" s="155">
        <v>0</v>
      </c>
      <c r="L412" s="155"/>
      <c r="M412" s="17">
        <f t="shared" si="73"/>
        <v>0</v>
      </c>
      <c r="N412" s="155"/>
      <c r="O412" s="153" t="str">
        <f t="shared" si="70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40"/>
      <c r="G413" s="40"/>
      <c r="H413" s="40"/>
      <c r="I413" s="40"/>
      <c r="J413" s="153" t="str">
        <f t="shared" si="69"/>
        <v xml:space="preserve"> </v>
      </c>
      <c r="K413" s="155">
        <v>0</v>
      </c>
      <c r="L413" s="155"/>
      <c r="M413" s="17">
        <f t="shared" si="73"/>
        <v>0</v>
      </c>
      <c r="N413" s="155"/>
      <c r="O413" s="153" t="str">
        <f t="shared" si="70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40"/>
      <c r="G414" s="40"/>
      <c r="H414" s="40"/>
      <c r="I414" s="40"/>
      <c r="J414" s="153" t="str">
        <f t="shared" si="69"/>
        <v xml:space="preserve"> </v>
      </c>
      <c r="K414" s="155">
        <v>0</v>
      </c>
      <c r="L414" s="155"/>
      <c r="M414" s="17">
        <f t="shared" si="73"/>
        <v>0</v>
      </c>
      <c r="N414" s="155"/>
      <c r="O414" s="153" t="str">
        <f t="shared" si="70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40"/>
      <c r="G415" s="40"/>
      <c r="H415" s="40"/>
      <c r="I415" s="40"/>
      <c r="J415" s="153" t="str">
        <f t="shared" si="69"/>
        <v xml:space="preserve"> </v>
      </c>
      <c r="K415" s="155">
        <v>0</v>
      </c>
      <c r="L415" s="155"/>
      <c r="M415" s="17">
        <f t="shared" si="73"/>
        <v>0</v>
      </c>
      <c r="N415" s="155"/>
      <c r="O415" s="153" t="str">
        <f t="shared" si="70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57">
        <f>F338+F339+F356+F360+F370+F380+F387+F390</f>
        <v>0</v>
      </c>
      <c r="G416" s="57">
        <f t="shared" ref="G416:H416" si="76">G338+G339+G356+G360+G370+G380+G387+G390</f>
        <v>0</v>
      </c>
      <c r="H416" s="57">
        <f t="shared" si="76"/>
        <v>0</v>
      </c>
      <c r="I416" s="57">
        <f t="shared" ref="I416" si="77">I338+I339+I356+I360+I370+I380+I387+I390</f>
        <v>0</v>
      </c>
      <c r="J416" s="153" t="str">
        <f t="shared" si="69"/>
        <v xml:space="preserve"> </v>
      </c>
      <c r="K416" s="155">
        <v>0</v>
      </c>
      <c r="L416" s="155"/>
      <c r="M416" s="17">
        <f t="shared" si="73"/>
        <v>0</v>
      </c>
      <c r="N416" s="155"/>
      <c r="O416" s="153" t="str">
        <f t="shared" si="70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40"/>
      <c r="G417" s="40"/>
      <c r="H417" s="40"/>
      <c r="I417" s="40"/>
      <c r="J417" s="153" t="str">
        <f t="shared" si="69"/>
        <v xml:space="preserve"> </v>
      </c>
      <c r="K417" s="155">
        <v>0</v>
      </c>
      <c r="L417" s="155"/>
      <c r="M417" s="17">
        <f t="shared" si="73"/>
        <v>0</v>
      </c>
      <c r="N417" s="155"/>
      <c r="O417" s="153" t="str">
        <f t="shared" si="70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40"/>
      <c r="G418" s="40"/>
      <c r="H418" s="40"/>
      <c r="I418" s="40"/>
      <c r="J418" s="153" t="str">
        <f t="shared" si="69"/>
        <v xml:space="preserve"> </v>
      </c>
      <c r="K418" s="155">
        <v>0</v>
      </c>
      <c r="L418" s="155"/>
      <c r="M418" s="17">
        <f t="shared" si="73"/>
        <v>0</v>
      </c>
      <c r="N418" s="155"/>
      <c r="O418" s="153" t="str">
        <f t="shared" si="70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40"/>
      <c r="G419" s="40"/>
      <c r="H419" s="40"/>
      <c r="I419" s="40"/>
      <c r="J419" s="153" t="str">
        <f t="shared" si="69"/>
        <v xml:space="preserve"> </v>
      </c>
      <c r="K419" s="155">
        <v>0</v>
      </c>
      <c r="L419" s="155"/>
      <c r="M419" s="17">
        <f t="shared" si="73"/>
        <v>0</v>
      </c>
      <c r="N419" s="155"/>
      <c r="O419" s="153" t="str">
        <f t="shared" si="70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40"/>
      <c r="G420" s="40"/>
      <c r="H420" s="40"/>
      <c r="I420" s="40"/>
      <c r="J420" s="153" t="str">
        <f t="shared" si="69"/>
        <v xml:space="preserve"> </v>
      </c>
      <c r="K420" s="155">
        <v>0</v>
      </c>
      <c r="L420" s="155"/>
      <c r="M420" s="17">
        <f t="shared" si="73"/>
        <v>0</v>
      </c>
      <c r="N420" s="155"/>
      <c r="O420" s="153" t="str">
        <f t="shared" si="70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40">
        <f>SUM(F422:F431)</f>
        <v>0</v>
      </c>
      <c r="G421" s="40">
        <f t="shared" ref="G421:H421" si="78">SUM(G422:G431)</f>
        <v>0</v>
      </c>
      <c r="H421" s="40">
        <f t="shared" si="78"/>
        <v>0</v>
      </c>
      <c r="I421" s="40">
        <f t="shared" ref="I421" si="79">SUM(I422:I431)</f>
        <v>0</v>
      </c>
      <c r="J421" s="153" t="str">
        <f t="shared" si="69"/>
        <v xml:space="preserve"> </v>
      </c>
      <c r="K421" s="155">
        <v>0</v>
      </c>
      <c r="L421" s="155"/>
      <c r="M421" s="17">
        <f t="shared" si="73"/>
        <v>0</v>
      </c>
      <c r="N421" s="155"/>
      <c r="O421" s="153" t="str">
        <f t="shared" si="70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40"/>
      <c r="G422" s="40"/>
      <c r="H422" s="40"/>
      <c r="I422" s="40"/>
      <c r="J422" s="153" t="str">
        <f t="shared" si="69"/>
        <v xml:space="preserve"> </v>
      </c>
      <c r="K422" s="155">
        <v>0</v>
      </c>
      <c r="L422" s="155"/>
      <c r="M422" s="17">
        <f t="shared" si="73"/>
        <v>0</v>
      </c>
      <c r="N422" s="155"/>
      <c r="O422" s="153" t="str">
        <f t="shared" si="70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40"/>
      <c r="G423" s="40"/>
      <c r="H423" s="40"/>
      <c r="I423" s="40"/>
      <c r="J423" s="153" t="str">
        <f t="shared" si="69"/>
        <v xml:space="preserve"> </v>
      </c>
      <c r="K423" s="155">
        <v>0</v>
      </c>
      <c r="L423" s="155"/>
      <c r="M423" s="17">
        <f t="shared" si="73"/>
        <v>0</v>
      </c>
      <c r="N423" s="155"/>
      <c r="O423" s="153" t="str">
        <f t="shared" si="70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40"/>
      <c r="G424" s="40"/>
      <c r="H424" s="40"/>
      <c r="I424" s="40"/>
      <c r="J424" s="153" t="str">
        <f t="shared" si="69"/>
        <v xml:space="preserve"> </v>
      </c>
      <c r="K424" s="155">
        <v>0</v>
      </c>
      <c r="L424" s="155"/>
      <c r="M424" s="17">
        <f t="shared" si="73"/>
        <v>0</v>
      </c>
      <c r="N424" s="155"/>
      <c r="O424" s="153" t="str">
        <f t="shared" si="70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40"/>
      <c r="G425" s="40"/>
      <c r="H425" s="40"/>
      <c r="I425" s="40"/>
      <c r="J425" s="153" t="str">
        <f t="shared" si="69"/>
        <v xml:space="preserve"> </v>
      </c>
      <c r="K425" s="155">
        <v>0</v>
      </c>
      <c r="L425" s="155"/>
      <c r="M425" s="17">
        <f t="shared" si="73"/>
        <v>0</v>
      </c>
      <c r="N425" s="155"/>
      <c r="O425" s="153" t="str">
        <f t="shared" si="70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40"/>
      <c r="G426" s="40"/>
      <c r="H426" s="40"/>
      <c r="I426" s="40"/>
      <c r="J426" s="153" t="str">
        <f t="shared" si="69"/>
        <v xml:space="preserve"> </v>
      </c>
      <c r="K426" s="155">
        <v>0</v>
      </c>
      <c r="L426" s="155"/>
      <c r="M426" s="17">
        <f t="shared" si="73"/>
        <v>0</v>
      </c>
      <c r="N426" s="155"/>
      <c r="O426" s="153" t="str">
        <f t="shared" si="70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40"/>
      <c r="G427" s="40"/>
      <c r="H427" s="40"/>
      <c r="I427" s="40"/>
      <c r="J427" s="153" t="str">
        <f t="shared" si="69"/>
        <v xml:space="preserve"> </v>
      </c>
      <c r="K427" s="155">
        <v>0</v>
      </c>
      <c r="L427" s="155"/>
      <c r="M427" s="17">
        <f t="shared" si="73"/>
        <v>0</v>
      </c>
      <c r="N427" s="155"/>
      <c r="O427" s="153" t="str">
        <f t="shared" si="70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40"/>
      <c r="G428" s="40"/>
      <c r="H428" s="40"/>
      <c r="I428" s="40"/>
      <c r="J428" s="153" t="str">
        <f t="shared" si="69"/>
        <v xml:space="preserve"> </v>
      </c>
      <c r="K428" s="155">
        <v>0</v>
      </c>
      <c r="L428" s="155"/>
      <c r="M428" s="17">
        <f t="shared" si="73"/>
        <v>0</v>
      </c>
      <c r="N428" s="155"/>
      <c r="O428" s="153" t="str">
        <f t="shared" si="70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40"/>
      <c r="G429" s="40"/>
      <c r="H429" s="40"/>
      <c r="I429" s="40"/>
      <c r="J429" s="153" t="str">
        <f t="shared" si="69"/>
        <v xml:space="preserve"> </v>
      </c>
      <c r="K429" s="155">
        <v>0</v>
      </c>
      <c r="L429" s="155"/>
      <c r="M429" s="17">
        <f t="shared" si="73"/>
        <v>0</v>
      </c>
      <c r="N429" s="155"/>
      <c r="O429" s="153" t="str">
        <f t="shared" si="70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40"/>
      <c r="G430" s="40"/>
      <c r="H430" s="40"/>
      <c r="I430" s="40"/>
      <c r="J430" s="153" t="str">
        <f t="shared" si="69"/>
        <v xml:space="preserve"> </v>
      </c>
      <c r="K430" s="155">
        <v>0</v>
      </c>
      <c r="L430" s="155"/>
      <c r="M430" s="17">
        <f t="shared" si="73"/>
        <v>0</v>
      </c>
      <c r="N430" s="155"/>
      <c r="O430" s="153" t="str">
        <f t="shared" si="70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40"/>
      <c r="G431" s="40"/>
      <c r="H431" s="40"/>
      <c r="I431" s="40"/>
      <c r="J431" s="153" t="str">
        <f t="shared" si="69"/>
        <v xml:space="preserve"> </v>
      </c>
      <c r="K431" s="155">
        <v>0</v>
      </c>
      <c r="L431" s="155"/>
      <c r="M431" s="17">
        <f t="shared" si="73"/>
        <v>0</v>
      </c>
      <c r="N431" s="155"/>
      <c r="O431" s="153" t="str">
        <f t="shared" si="70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40">
        <f>SUM(F433:F442)</f>
        <v>0</v>
      </c>
      <c r="G432" s="40">
        <f t="shared" ref="G432:H432" si="80">SUM(G433:G442)</f>
        <v>0</v>
      </c>
      <c r="H432" s="40">
        <f t="shared" si="80"/>
        <v>0</v>
      </c>
      <c r="I432" s="40">
        <f t="shared" ref="I432" si="81">SUM(I433:I442)</f>
        <v>0</v>
      </c>
      <c r="J432" s="153" t="str">
        <f t="shared" si="69"/>
        <v xml:space="preserve"> </v>
      </c>
      <c r="K432" s="155">
        <v>0</v>
      </c>
      <c r="L432" s="155"/>
      <c r="M432" s="17">
        <f t="shared" si="73"/>
        <v>0</v>
      </c>
      <c r="N432" s="155"/>
      <c r="O432" s="153" t="str">
        <f t="shared" si="70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40"/>
      <c r="G433" s="40"/>
      <c r="H433" s="40"/>
      <c r="I433" s="40"/>
      <c r="J433" s="153" t="str">
        <f t="shared" ref="J433:J496" si="82">IF(H433=0," ",I433/H433)</f>
        <v xml:space="preserve"> </v>
      </c>
      <c r="K433" s="155">
        <v>0</v>
      </c>
      <c r="L433" s="155"/>
      <c r="M433" s="17">
        <f t="shared" si="73"/>
        <v>0</v>
      </c>
      <c r="N433" s="155"/>
      <c r="O433" s="153" t="str">
        <f t="shared" ref="O433:O496" si="83">IF(M433=0," ",N433/M433)</f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40"/>
      <c r="G434" s="40"/>
      <c r="H434" s="40"/>
      <c r="I434" s="40"/>
      <c r="J434" s="153" t="str">
        <f t="shared" si="82"/>
        <v xml:space="preserve"> </v>
      </c>
      <c r="K434" s="155">
        <v>0</v>
      </c>
      <c r="L434" s="155"/>
      <c r="M434" s="17">
        <f t="shared" ref="M434:M497" si="84">SUM(K434:L434)</f>
        <v>0</v>
      </c>
      <c r="N434" s="155"/>
      <c r="O434" s="153" t="str">
        <f t="shared" si="83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40"/>
      <c r="G435" s="40"/>
      <c r="H435" s="40"/>
      <c r="I435" s="40"/>
      <c r="J435" s="153" t="str">
        <f t="shared" si="82"/>
        <v xml:space="preserve"> </v>
      </c>
      <c r="K435" s="155">
        <v>0</v>
      </c>
      <c r="L435" s="155"/>
      <c r="M435" s="17">
        <f t="shared" si="84"/>
        <v>0</v>
      </c>
      <c r="N435" s="155"/>
      <c r="O435" s="153" t="str">
        <f t="shared" si="83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40"/>
      <c r="G436" s="40"/>
      <c r="H436" s="40"/>
      <c r="I436" s="40"/>
      <c r="J436" s="153" t="str">
        <f t="shared" si="82"/>
        <v xml:space="preserve"> </v>
      </c>
      <c r="K436" s="155">
        <v>0</v>
      </c>
      <c r="L436" s="155"/>
      <c r="M436" s="17">
        <f t="shared" si="84"/>
        <v>0</v>
      </c>
      <c r="N436" s="155"/>
      <c r="O436" s="153" t="str">
        <f t="shared" si="83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40"/>
      <c r="G437" s="40"/>
      <c r="H437" s="40"/>
      <c r="I437" s="40"/>
      <c r="J437" s="153" t="str">
        <f t="shared" si="82"/>
        <v xml:space="preserve"> </v>
      </c>
      <c r="K437" s="155">
        <v>0</v>
      </c>
      <c r="L437" s="155"/>
      <c r="M437" s="17">
        <f t="shared" si="84"/>
        <v>0</v>
      </c>
      <c r="N437" s="155"/>
      <c r="O437" s="153" t="str">
        <f t="shared" si="83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40"/>
      <c r="G438" s="40"/>
      <c r="H438" s="40"/>
      <c r="I438" s="40"/>
      <c r="J438" s="153" t="str">
        <f t="shared" si="82"/>
        <v xml:space="preserve"> </v>
      </c>
      <c r="K438" s="155">
        <v>0</v>
      </c>
      <c r="L438" s="155"/>
      <c r="M438" s="17">
        <f t="shared" si="84"/>
        <v>0</v>
      </c>
      <c r="N438" s="155"/>
      <c r="O438" s="153" t="str">
        <f t="shared" si="83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40"/>
      <c r="G439" s="40"/>
      <c r="H439" s="40"/>
      <c r="I439" s="40"/>
      <c r="J439" s="153" t="str">
        <f t="shared" si="82"/>
        <v xml:space="preserve"> </v>
      </c>
      <c r="K439" s="155">
        <v>0</v>
      </c>
      <c r="L439" s="155"/>
      <c r="M439" s="17">
        <f t="shared" si="84"/>
        <v>0</v>
      </c>
      <c r="N439" s="155"/>
      <c r="O439" s="153" t="str">
        <f t="shared" si="83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40"/>
      <c r="G440" s="40"/>
      <c r="H440" s="40"/>
      <c r="I440" s="40"/>
      <c r="J440" s="153" t="str">
        <f t="shared" si="82"/>
        <v xml:space="preserve"> </v>
      </c>
      <c r="K440" s="155">
        <v>0</v>
      </c>
      <c r="L440" s="155"/>
      <c r="M440" s="17">
        <f t="shared" si="84"/>
        <v>0</v>
      </c>
      <c r="N440" s="155"/>
      <c r="O440" s="153" t="str">
        <f t="shared" si="83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40"/>
      <c r="G441" s="40"/>
      <c r="H441" s="40"/>
      <c r="I441" s="40"/>
      <c r="J441" s="153" t="str">
        <f t="shared" si="82"/>
        <v xml:space="preserve"> </v>
      </c>
      <c r="K441" s="155">
        <v>0</v>
      </c>
      <c r="L441" s="155"/>
      <c r="M441" s="17">
        <f t="shared" si="84"/>
        <v>0</v>
      </c>
      <c r="N441" s="155"/>
      <c r="O441" s="153" t="str">
        <f t="shared" si="83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40"/>
      <c r="G442" s="40"/>
      <c r="H442" s="40"/>
      <c r="I442" s="40"/>
      <c r="J442" s="153" t="str">
        <f t="shared" si="82"/>
        <v xml:space="preserve"> </v>
      </c>
      <c r="K442" s="155">
        <v>0</v>
      </c>
      <c r="L442" s="155"/>
      <c r="M442" s="17">
        <f t="shared" si="84"/>
        <v>0</v>
      </c>
      <c r="N442" s="155"/>
      <c r="O442" s="153" t="str">
        <f t="shared" si="83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40">
        <f>SUM(F444:F453)</f>
        <v>0</v>
      </c>
      <c r="G443" s="40">
        <f t="shared" ref="G443:H443" si="85">SUM(G444:G453)</f>
        <v>0</v>
      </c>
      <c r="H443" s="40">
        <f t="shared" si="85"/>
        <v>0</v>
      </c>
      <c r="I443" s="40">
        <f t="shared" ref="I443" si="86">SUM(I444:I453)</f>
        <v>0</v>
      </c>
      <c r="J443" s="153" t="str">
        <f t="shared" si="82"/>
        <v xml:space="preserve"> </v>
      </c>
      <c r="K443" s="155">
        <v>0</v>
      </c>
      <c r="L443" s="155"/>
      <c r="M443" s="17">
        <f t="shared" si="84"/>
        <v>0</v>
      </c>
      <c r="N443" s="155"/>
      <c r="O443" s="153" t="str">
        <f t="shared" si="83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40"/>
      <c r="G444" s="40"/>
      <c r="H444" s="40"/>
      <c r="I444" s="40"/>
      <c r="J444" s="153" t="str">
        <f t="shared" si="82"/>
        <v xml:space="preserve"> </v>
      </c>
      <c r="K444" s="155">
        <v>0</v>
      </c>
      <c r="L444" s="155"/>
      <c r="M444" s="17">
        <f t="shared" si="84"/>
        <v>0</v>
      </c>
      <c r="N444" s="155"/>
      <c r="O444" s="153" t="str">
        <f t="shared" si="83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40"/>
      <c r="G445" s="40"/>
      <c r="H445" s="40"/>
      <c r="I445" s="40"/>
      <c r="J445" s="153" t="str">
        <f t="shared" si="82"/>
        <v xml:space="preserve"> </v>
      </c>
      <c r="K445" s="155">
        <v>0</v>
      </c>
      <c r="L445" s="155"/>
      <c r="M445" s="17">
        <f t="shared" si="84"/>
        <v>0</v>
      </c>
      <c r="N445" s="155"/>
      <c r="O445" s="153" t="str">
        <f t="shared" si="83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40"/>
      <c r="G446" s="40"/>
      <c r="H446" s="40"/>
      <c r="I446" s="40"/>
      <c r="J446" s="153" t="str">
        <f t="shared" si="82"/>
        <v xml:space="preserve"> </v>
      </c>
      <c r="K446" s="155">
        <v>0</v>
      </c>
      <c r="L446" s="155"/>
      <c r="M446" s="17">
        <f t="shared" si="84"/>
        <v>0</v>
      </c>
      <c r="N446" s="155"/>
      <c r="O446" s="153" t="str">
        <f t="shared" si="83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40"/>
      <c r="G447" s="40"/>
      <c r="H447" s="40"/>
      <c r="I447" s="40"/>
      <c r="J447" s="153" t="str">
        <f t="shared" si="82"/>
        <v xml:space="preserve"> </v>
      </c>
      <c r="K447" s="155">
        <v>0</v>
      </c>
      <c r="L447" s="155"/>
      <c r="M447" s="17">
        <f t="shared" si="84"/>
        <v>0</v>
      </c>
      <c r="N447" s="155"/>
      <c r="O447" s="153" t="str">
        <f t="shared" si="83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40"/>
      <c r="G448" s="40"/>
      <c r="H448" s="40"/>
      <c r="I448" s="40"/>
      <c r="J448" s="153" t="str">
        <f t="shared" si="82"/>
        <v xml:space="preserve"> </v>
      </c>
      <c r="K448" s="155">
        <v>0</v>
      </c>
      <c r="L448" s="155"/>
      <c r="M448" s="17">
        <f t="shared" si="84"/>
        <v>0</v>
      </c>
      <c r="N448" s="155"/>
      <c r="O448" s="153" t="str">
        <f t="shared" si="83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40"/>
      <c r="G449" s="40"/>
      <c r="H449" s="40"/>
      <c r="I449" s="40"/>
      <c r="J449" s="153" t="str">
        <f t="shared" si="82"/>
        <v xml:space="preserve"> </v>
      </c>
      <c r="K449" s="155">
        <v>0</v>
      </c>
      <c r="L449" s="155"/>
      <c r="M449" s="17">
        <f t="shared" si="84"/>
        <v>0</v>
      </c>
      <c r="N449" s="155"/>
      <c r="O449" s="153" t="str">
        <f t="shared" si="83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40"/>
      <c r="G450" s="40"/>
      <c r="H450" s="40"/>
      <c r="I450" s="40"/>
      <c r="J450" s="153" t="str">
        <f t="shared" si="82"/>
        <v xml:space="preserve"> </v>
      </c>
      <c r="K450" s="155">
        <v>0</v>
      </c>
      <c r="L450" s="155"/>
      <c r="M450" s="17">
        <f t="shared" si="84"/>
        <v>0</v>
      </c>
      <c r="N450" s="155"/>
      <c r="O450" s="153" t="str">
        <f t="shared" si="83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40"/>
      <c r="G451" s="40"/>
      <c r="H451" s="40"/>
      <c r="I451" s="40"/>
      <c r="J451" s="153" t="str">
        <f t="shared" si="82"/>
        <v xml:space="preserve"> </v>
      </c>
      <c r="K451" s="155">
        <v>0</v>
      </c>
      <c r="L451" s="155"/>
      <c r="M451" s="17">
        <f t="shared" si="84"/>
        <v>0</v>
      </c>
      <c r="N451" s="155"/>
      <c r="O451" s="153" t="str">
        <f t="shared" si="83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40"/>
      <c r="G452" s="40"/>
      <c r="H452" s="40"/>
      <c r="I452" s="40"/>
      <c r="J452" s="153" t="str">
        <f t="shared" si="82"/>
        <v xml:space="preserve"> </v>
      </c>
      <c r="K452" s="155">
        <v>0</v>
      </c>
      <c r="L452" s="155"/>
      <c r="M452" s="17">
        <f t="shared" si="84"/>
        <v>0</v>
      </c>
      <c r="N452" s="155"/>
      <c r="O452" s="153" t="str">
        <f t="shared" si="83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40"/>
      <c r="G453" s="40"/>
      <c r="H453" s="40"/>
      <c r="I453" s="40"/>
      <c r="J453" s="153" t="str">
        <f t="shared" si="82"/>
        <v xml:space="preserve"> </v>
      </c>
      <c r="K453" s="155">
        <v>0</v>
      </c>
      <c r="L453" s="155"/>
      <c r="M453" s="17">
        <f t="shared" si="84"/>
        <v>0</v>
      </c>
      <c r="N453" s="155"/>
      <c r="O453" s="153" t="str">
        <f t="shared" si="83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40"/>
      <c r="G454" s="40"/>
      <c r="H454" s="40"/>
      <c r="I454" s="40"/>
      <c r="J454" s="153" t="str">
        <f t="shared" si="82"/>
        <v xml:space="preserve"> </v>
      </c>
      <c r="K454" s="155">
        <v>0</v>
      </c>
      <c r="L454" s="155"/>
      <c r="M454" s="17">
        <f t="shared" si="84"/>
        <v>0</v>
      </c>
      <c r="N454" s="155"/>
      <c r="O454" s="153" t="str">
        <f t="shared" si="83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40"/>
      <c r="G455" s="40"/>
      <c r="H455" s="40"/>
      <c r="I455" s="40"/>
      <c r="J455" s="153" t="str">
        <f t="shared" si="82"/>
        <v xml:space="preserve"> </v>
      </c>
      <c r="K455" s="155">
        <v>0</v>
      </c>
      <c r="L455" s="155"/>
      <c r="M455" s="17">
        <f t="shared" si="84"/>
        <v>0</v>
      </c>
      <c r="N455" s="155"/>
      <c r="O455" s="153" t="str">
        <f t="shared" si="83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40">
        <f>SUM(F457:F466)</f>
        <v>0</v>
      </c>
      <c r="G456" s="40">
        <f t="shared" ref="G456:H456" si="87">SUM(G457:G466)</f>
        <v>0</v>
      </c>
      <c r="H456" s="40">
        <f t="shared" si="87"/>
        <v>0</v>
      </c>
      <c r="I456" s="40">
        <f t="shared" ref="I456" si="88">SUM(I457:I466)</f>
        <v>0</v>
      </c>
      <c r="J456" s="153" t="str">
        <f t="shared" si="82"/>
        <v xml:space="preserve"> </v>
      </c>
      <c r="K456" s="155">
        <v>0</v>
      </c>
      <c r="L456" s="155"/>
      <c r="M456" s="17">
        <f t="shared" si="84"/>
        <v>0</v>
      </c>
      <c r="N456" s="155"/>
      <c r="O456" s="153" t="str">
        <f t="shared" si="83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40"/>
      <c r="G457" s="40"/>
      <c r="H457" s="40"/>
      <c r="I457" s="40"/>
      <c r="J457" s="153" t="str">
        <f t="shared" si="82"/>
        <v xml:space="preserve"> </v>
      </c>
      <c r="K457" s="155">
        <v>0</v>
      </c>
      <c r="L457" s="155"/>
      <c r="M457" s="17">
        <f t="shared" si="84"/>
        <v>0</v>
      </c>
      <c r="N457" s="155"/>
      <c r="O457" s="153" t="str">
        <f t="shared" si="83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40"/>
      <c r="G458" s="40"/>
      <c r="H458" s="40"/>
      <c r="I458" s="40"/>
      <c r="J458" s="153" t="str">
        <f t="shared" si="82"/>
        <v xml:space="preserve"> </v>
      </c>
      <c r="K458" s="155">
        <v>0</v>
      </c>
      <c r="L458" s="155"/>
      <c r="M458" s="17">
        <f t="shared" si="84"/>
        <v>0</v>
      </c>
      <c r="N458" s="155"/>
      <c r="O458" s="153" t="str">
        <f t="shared" si="83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40"/>
      <c r="G459" s="40"/>
      <c r="H459" s="40"/>
      <c r="I459" s="40"/>
      <c r="J459" s="153" t="str">
        <f t="shared" si="82"/>
        <v xml:space="preserve"> </v>
      </c>
      <c r="K459" s="155">
        <v>0</v>
      </c>
      <c r="L459" s="155"/>
      <c r="M459" s="17">
        <f t="shared" si="84"/>
        <v>0</v>
      </c>
      <c r="N459" s="155"/>
      <c r="O459" s="153" t="str">
        <f t="shared" si="83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36"/>
      <c r="G460" s="36"/>
      <c r="H460" s="36"/>
      <c r="I460" s="36"/>
      <c r="J460" s="153" t="str">
        <f t="shared" si="82"/>
        <v xml:space="preserve"> </v>
      </c>
      <c r="K460" s="155">
        <v>0</v>
      </c>
      <c r="L460" s="155"/>
      <c r="M460" s="17">
        <f t="shared" si="84"/>
        <v>0</v>
      </c>
      <c r="N460" s="155"/>
      <c r="O460" s="153" t="str">
        <f t="shared" si="83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36"/>
      <c r="G461" s="36"/>
      <c r="H461" s="36"/>
      <c r="I461" s="36"/>
      <c r="J461" s="153" t="str">
        <f t="shared" si="82"/>
        <v xml:space="preserve"> </v>
      </c>
      <c r="K461" s="155">
        <v>0</v>
      </c>
      <c r="L461" s="155"/>
      <c r="M461" s="17">
        <f t="shared" si="84"/>
        <v>0</v>
      </c>
      <c r="N461" s="155"/>
      <c r="O461" s="153" t="str">
        <f t="shared" si="83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36"/>
      <c r="G462" s="36"/>
      <c r="H462" s="36"/>
      <c r="I462" s="36"/>
      <c r="J462" s="153" t="str">
        <f t="shared" si="82"/>
        <v xml:space="preserve"> </v>
      </c>
      <c r="K462" s="155">
        <v>0</v>
      </c>
      <c r="L462" s="155"/>
      <c r="M462" s="17">
        <f t="shared" si="84"/>
        <v>0</v>
      </c>
      <c r="N462" s="155"/>
      <c r="O462" s="153" t="str">
        <f t="shared" si="83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40"/>
      <c r="G463" s="40"/>
      <c r="H463" s="40"/>
      <c r="I463" s="40"/>
      <c r="J463" s="153" t="str">
        <f t="shared" si="82"/>
        <v xml:space="preserve"> </v>
      </c>
      <c r="K463" s="155">
        <v>0</v>
      </c>
      <c r="L463" s="155"/>
      <c r="M463" s="17">
        <f t="shared" si="84"/>
        <v>0</v>
      </c>
      <c r="N463" s="155"/>
      <c r="O463" s="153" t="str">
        <f t="shared" si="83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40"/>
      <c r="G464" s="40"/>
      <c r="H464" s="40"/>
      <c r="I464" s="40"/>
      <c r="J464" s="153" t="str">
        <f t="shared" si="82"/>
        <v xml:space="preserve"> </v>
      </c>
      <c r="K464" s="155">
        <v>0</v>
      </c>
      <c r="L464" s="155"/>
      <c r="M464" s="17">
        <f t="shared" si="84"/>
        <v>0</v>
      </c>
      <c r="N464" s="155"/>
      <c r="O464" s="153" t="str">
        <f t="shared" si="83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40"/>
      <c r="G465" s="40"/>
      <c r="H465" s="40"/>
      <c r="I465" s="40"/>
      <c r="J465" s="153" t="str">
        <f t="shared" si="82"/>
        <v xml:space="preserve"> </v>
      </c>
      <c r="K465" s="155">
        <v>0</v>
      </c>
      <c r="L465" s="155"/>
      <c r="M465" s="17">
        <f t="shared" si="84"/>
        <v>0</v>
      </c>
      <c r="N465" s="155"/>
      <c r="O465" s="153" t="str">
        <f t="shared" si="83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40"/>
      <c r="G466" s="40"/>
      <c r="H466" s="40"/>
      <c r="I466" s="40"/>
      <c r="J466" s="153" t="str">
        <f t="shared" si="82"/>
        <v xml:space="preserve"> </v>
      </c>
      <c r="K466" s="155">
        <v>0</v>
      </c>
      <c r="L466" s="155"/>
      <c r="M466" s="17">
        <f t="shared" si="84"/>
        <v>0</v>
      </c>
      <c r="N466" s="155"/>
      <c r="O466" s="153" t="str">
        <f t="shared" si="83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40"/>
      <c r="G467" s="40"/>
      <c r="H467" s="40"/>
      <c r="I467" s="40"/>
      <c r="J467" s="153" t="str">
        <f t="shared" si="82"/>
        <v xml:space="preserve"> </v>
      </c>
      <c r="K467" s="155">
        <v>0</v>
      </c>
      <c r="L467" s="155"/>
      <c r="M467" s="17">
        <f t="shared" si="84"/>
        <v>0</v>
      </c>
      <c r="N467" s="155"/>
      <c r="O467" s="153" t="str">
        <f t="shared" si="83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40"/>
      <c r="G468" s="40"/>
      <c r="H468" s="40"/>
      <c r="I468" s="40"/>
      <c r="J468" s="153" t="str">
        <f t="shared" si="82"/>
        <v xml:space="preserve"> </v>
      </c>
      <c r="K468" s="155">
        <v>0</v>
      </c>
      <c r="L468" s="155"/>
      <c r="M468" s="17">
        <f t="shared" si="84"/>
        <v>0</v>
      </c>
      <c r="N468" s="155"/>
      <c r="O468" s="153" t="str">
        <f t="shared" si="83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40">
        <f>SUM(F470:F479)</f>
        <v>0</v>
      </c>
      <c r="G469" s="40">
        <f t="shared" ref="G469:H469" si="89">SUM(G470:G479)</f>
        <v>0</v>
      </c>
      <c r="H469" s="40">
        <f t="shared" si="89"/>
        <v>0</v>
      </c>
      <c r="I469" s="40">
        <f t="shared" ref="I469" si="90">SUM(I470:I479)</f>
        <v>0</v>
      </c>
      <c r="J469" s="153" t="str">
        <f t="shared" si="82"/>
        <v xml:space="preserve"> </v>
      </c>
      <c r="K469" s="155">
        <v>0</v>
      </c>
      <c r="L469" s="155"/>
      <c r="M469" s="17">
        <f t="shared" si="84"/>
        <v>0</v>
      </c>
      <c r="N469" s="155"/>
      <c r="O469" s="153" t="str">
        <f t="shared" si="83"/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40"/>
      <c r="G470" s="40"/>
      <c r="H470" s="40"/>
      <c r="I470" s="40"/>
      <c r="J470" s="153" t="str">
        <f t="shared" si="82"/>
        <v xml:space="preserve"> </v>
      </c>
      <c r="K470" s="155">
        <v>0</v>
      </c>
      <c r="L470" s="155"/>
      <c r="M470" s="17">
        <f t="shared" si="84"/>
        <v>0</v>
      </c>
      <c r="N470" s="155"/>
      <c r="O470" s="153" t="str">
        <f t="shared" si="83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40"/>
      <c r="G471" s="40"/>
      <c r="H471" s="40"/>
      <c r="I471" s="40"/>
      <c r="J471" s="153" t="str">
        <f t="shared" si="82"/>
        <v xml:space="preserve"> </v>
      </c>
      <c r="K471" s="155">
        <v>0</v>
      </c>
      <c r="L471" s="155"/>
      <c r="M471" s="17">
        <f t="shared" si="84"/>
        <v>0</v>
      </c>
      <c r="N471" s="155"/>
      <c r="O471" s="153" t="str">
        <f t="shared" si="83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40"/>
      <c r="G472" s="40"/>
      <c r="H472" s="40"/>
      <c r="I472" s="40"/>
      <c r="J472" s="153" t="str">
        <f t="shared" si="82"/>
        <v xml:space="preserve"> </v>
      </c>
      <c r="K472" s="155">
        <v>0</v>
      </c>
      <c r="L472" s="155"/>
      <c r="M472" s="17">
        <f t="shared" si="84"/>
        <v>0</v>
      </c>
      <c r="N472" s="155"/>
      <c r="O472" s="153" t="str">
        <f t="shared" si="83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36"/>
      <c r="G473" s="36"/>
      <c r="H473" s="36"/>
      <c r="I473" s="36"/>
      <c r="J473" s="153" t="str">
        <f t="shared" si="82"/>
        <v xml:space="preserve"> </v>
      </c>
      <c r="K473" s="155">
        <v>0</v>
      </c>
      <c r="L473" s="155"/>
      <c r="M473" s="17">
        <f t="shared" si="84"/>
        <v>0</v>
      </c>
      <c r="N473" s="155"/>
      <c r="O473" s="153" t="str">
        <f t="shared" si="83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36"/>
      <c r="G474" s="36"/>
      <c r="H474" s="36"/>
      <c r="I474" s="36"/>
      <c r="J474" s="153" t="str">
        <f t="shared" si="82"/>
        <v xml:space="preserve"> </v>
      </c>
      <c r="K474" s="155">
        <v>0</v>
      </c>
      <c r="L474" s="155"/>
      <c r="M474" s="17">
        <f t="shared" si="84"/>
        <v>0</v>
      </c>
      <c r="N474" s="155"/>
      <c r="O474" s="153" t="str">
        <f t="shared" si="83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36"/>
      <c r="G475" s="36"/>
      <c r="H475" s="36"/>
      <c r="I475" s="36"/>
      <c r="J475" s="153" t="str">
        <f t="shared" si="82"/>
        <v xml:space="preserve"> </v>
      </c>
      <c r="K475" s="155">
        <v>0</v>
      </c>
      <c r="L475" s="155"/>
      <c r="M475" s="17">
        <f t="shared" si="84"/>
        <v>0</v>
      </c>
      <c r="N475" s="155"/>
      <c r="O475" s="153" t="str">
        <f t="shared" si="83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40"/>
      <c r="G476" s="40"/>
      <c r="H476" s="40"/>
      <c r="I476" s="40"/>
      <c r="J476" s="153" t="str">
        <f t="shared" si="82"/>
        <v xml:space="preserve"> </v>
      </c>
      <c r="K476" s="155">
        <v>0</v>
      </c>
      <c r="L476" s="155"/>
      <c r="M476" s="17">
        <f t="shared" si="84"/>
        <v>0</v>
      </c>
      <c r="N476" s="155"/>
      <c r="O476" s="153" t="str">
        <f t="shared" si="83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40"/>
      <c r="G477" s="40"/>
      <c r="H477" s="40"/>
      <c r="I477" s="40"/>
      <c r="J477" s="153" t="str">
        <f t="shared" si="82"/>
        <v xml:space="preserve"> </v>
      </c>
      <c r="K477" s="155">
        <v>0</v>
      </c>
      <c r="L477" s="155"/>
      <c r="M477" s="17">
        <f t="shared" si="84"/>
        <v>0</v>
      </c>
      <c r="N477" s="155"/>
      <c r="O477" s="153" t="str">
        <f t="shared" si="83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40"/>
      <c r="G478" s="40"/>
      <c r="H478" s="40"/>
      <c r="I478" s="40"/>
      <c r="J478" s="153" t="str">
        <f t="shared" si="82"/>
        <v xml:space="preserve"> </v>
      </c>
      <c r="K478" s="155">
        <v>0</v>
      </c>
      <c r="L478" s="155"/>
      <c r="M478" s="17">
        <f t="shared" si="84"/>
        <v>0</v>
      </c>
      <c r="N478" s="155"/>
      <c r="O478" s="153" t="str">
        <f t="shared" si="83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40"/>
      <c r="G479" s="40"/>
      <c r="H479" s="40"/>
      <c r="I479" s="40"/>
      <c r="J479" s="153" t="str">
        <f t="shared" si="82"/>
        <v xml:space="preserve"> </v>
      </c>
      <c r="K479" s="155">
        <v>0</v>
      </c>
      <c r="L479" s="155"/>
      <c r="M479" s="17">
        <f t="shared" si="84"/>
        <v>0</v>
      </c>
      <c r="N479" s="155"/>
      <c r="O479" s="153" t="str">
        <f t="shared" si="83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40"/>
      <c r="G480" s="40"/>
      <c r="H480" s="40"/>
      <c r="I480" s="40"/>
      <c r="J480" s="153" t="str">
        <f t="shared" si="82"/>
        <v xml:space="preserve"> </v>
      </c>
      <c r="K480" s="155">
        <v>0</v>
      </c>
      <c r="L480" s="155"/>
      <c r="M480" s="17">
        <f t="shared" si="84"/>
        <v>0</v>
      </c>
      <c r="N480" s="155"/>
      <c r="O480" s="153" t="str">
        <f t="shared" si="83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43">
        <f>F417+F419+F420+F421+F432+F443+F454+F456+F467+F468+F469+F480</f>
        <v>0</v>
      </c>
      <c r="G481" s="43">
        <f t="shared" ref="G481:M481" si="91">G417+G419+G420+G421+G432+G443+G454+G456+G467+G468+G469+G480</f>
        <v>0</v>
      </c>
      <c r="H481" s="43">
        <f t="shared" si="91"/>
        <v>0</v>
      </c>
      <c r="I481" s="43">
        <f t="shared" si="91"/>
        <v>0</v>
      </c>
      <c r="J481" s="43" t="e">
        <f t="shared" si="91"/>
        <v>#VALUE!</v>
      </c>
      <c r="K481" s="43">
        <f t="shared" si="91"/>
        <v>0</v>
      </c>
      <c r="L481" s="43">
        <f t="shared" si="91"/>
        <v>0</v>
      </c>
      <c r="M481" s="43">
        <f t="shared" si="91"/>
        <v>0</v>
      </c>
      <c r="N481" s="155"/>
      <c r="O481" s="153" t="str">
        <f t="shared" si="83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40"/>
      <c r="G482" s="40"/>
      <c r="H482" s="40"/>
      <c r="I482" s="40"/>
      <c r="J482" s="153" t="str">
        <f t="shared" si="82"/>
        <v xml:space="preserve"> </v>
      </c>
      <c r="K482" s="155">
        <v>0</v>
      </c>
      <c r="L482" s="155"/>
      <c r="M482" s="17">
        <f t="shared" si="84"/>
        <v>0</v>
      </c>
      <c r="N482" s="155"/>
      <c r="O482" s="153" t="str">
        <f t="shared" si="83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40"/>
      <c r="G483" s="40"/>
      <c r="H483" s="40"/>
      <c r="I483" s="40"/>
      <c r="J483" s="153" t="str">
        <f t="shared" si="82"/>
        <v xml:space="preserve"> </v>
      </c>
      <c r="K483" s="155">
        <v>0</v>
      </c>
      <c r="L483" s="155"/>
      <c r="M483" s="17">
        <f t="shared" si="84"/>
        <v>0</v>
      </c>
      <c r="N483" s="155"/>
      <c r="O483" s="153" t="str">
        <f t="shared" si="83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40"/>
      <c r="G484" s="40"/>
      <c r="H484" s="40"/>
      <c r="I484" s="40"/>
      <c r="J484" s="153" t="str">
        <f t="shared" si="82"/>
        <v xml:space="preserve"> </v>
      </c>
      <c r="K484" s="155">
        <v>0</v>
      </c>
      <c r="L484" s="155"/>
      <c r="M484" s="17">
        <f t="shared" si="84"/>
        <v>0</v>
      </c>
      <c r="N484" s="155"/>
      <c r="O484" s="153" t="str">
        <f t="shared" si="83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36"/>
      <c r="G485" s="36"/>
      <c r="H485" s="36"/>
      <c r="I485" s="36"/>
      <c r="J485" s="153" t="str">
        <f t="shared" si="82"/>
        <v xml:space="preserve"> </v>
      </c>
      <c r="K485" s="155">
        <v>0</v>
      </c>
      <c r="L485" s="155"/>
      <c r="M485" s="17">
        <f t="shared" si="84"/>
        <v>0</v>
      </c>
      <c r="N485" s="155"/>
      <c r="O485" s="153" t="str">
        <f t="shared" si="83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40"/>
      <c r="G486" s="40"/>
      <c r="H486" s="40"/>
      <c r="I486" s="40"/>
      <c r="J486" s="153" t="str">
        <f t="shared" si="82"/>
        <v xml:space="preserve"> </v>
      </c>
      <c r="K486" s="155">
        <v>0</v>
      </c>
      <c r="L486" s="155"/>
      <c r="M486" s="17">
        <f t="shared" si="84"/>
        <v>0</v>
      </c>
      <c r="N486" s="155"/>
      <c r="O486" s="153" t="str">
        <f t="shared" si="83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40"/>
      <c r="G487" s="40"/>
      <c r="H487" s="40"/>
      <c r="I487" s="40"/>
      <c r="J487" s="153" t="str">
        <f t="shared" si="82"/>
        <v xml:space="preserve"> </v>
      </c>
      <c r="K487" s="155">
        <v>0</v>
      </c>
      <c r="L487" s="155"/>
      <c r="M487" s="17">
        <f t="shared" si="84"/>
        <v>0</v>
      </c>
      <c r="N487" s="155"/>
      <c r="O487" s="153" t="str">
        <f t="shared" si="83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36"/>
      <c r="G488" s="36"/>
      <c r="H488" s="36"/>
      <c r="I488" s="36"/>
      <c r="J488" s="153" t="str">
        <f t="shared" si="82"/>
        <v xml:space="preserve"> </v>
      </c>
      <c r="K488" s="155">
        <v>0</v>
      </c>
      <c r="L488" s="155"/>
      <c r="M488" s="17">
        <f t="shared" si="84"/>
        <v>0</v>
      </c>
      <c r="N488" s="155"/>
      <c r="O488" s="153" t="str">
        <f t="shared" si="83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36"/>
      <c r="G489" s="36"/>
      <c r="H489" s="36"/>
      <c r="I489" s="36"/>
      <c r="J489" s="153" t="str">
        <f t="shared" si="82"/>
        <v xml:space="preserve"> </v>
      </c>
      <c r="K489" s="155">
        <v>0</v>
      </c>
      <c r="L489" s="155"/>
      <c r="M489" s="17">
        <f t="shared" si="84"/>
        <v>0</v>
      </c>
      <c r="N489" s="155"/>
      <c r="O489" s="153" t="str">
        <f t="shared" si="83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43">
        <f>F482+F483+F485+F486+F487+F488+F489</f>
        <v>0</v>
      </c>
      <c r="G490" s="43">
        <f t="shared" ref="G490:H490" si="92">G482+G483+G485+G486+G487+G488+G489</f>
        <v>0</v>
      </c>
      <c r="H490" s="43">
        <f t="shared" si="92"/>
        <v>0</v>
      </c>
      <c r="I490" s="43">
        <f t="shared" ref="I490" si="93">I482+I483+I485+I486+I487+I488+I489</f>
        <v>0</v>
      </c>
      <c r="J490" s="153" t="str">
        <f t="shared" si="82"/>
        <v xml:space="preserve"> </v>
      </c>
      <c r="K490" s="155">
        <v>0</v>
      </c>
      <c r="L490" s="155"/>
      <c r="M490" s="17">
        <f t="shared" si="84"/>
        <v>0</v>
      </c>
      <c r="N490" s="155"/>
      <c r="O490" s="153" t="str">
        <f t="shared" si="83"/>
        <v xml:space="preserve"> </v>
      </c>
    </row>
    <row r="491" spans="1:15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40"/>
      <c r="G491" s="40"/>
      <c r="H491" s="40"/>
      <c r="I491" s="40"/>
      <c r="J491" s="153" t="str">
        <f t="shared" si="82"/>
        <v xml:space="preserve"> </v>
      </c>
      <c r="K491" s="155">
        <v>0</v>
      </c>
      <c r="L491" s="155"/>
      <c r="M491" s="17">
        <f t="shared" si="84"/>
        <v>0</v>
      </c>
      <c r="N491" s="155"/>
      <c r="O491" s="153" t="str">
        <f t="shared" si="83"/>
        <v xml:space="preserve"> </v>
      </c>
    </row>
    <row r="492" spans="1:15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40"/>
      <c r="G492" s="40"/>
      <c r="H492" s="40"/>
      <c r="I492" s="40"/>
      <c r="J492" s="153" t="str">
        <f t="shared" si="82"/>
        <v xml:space="preserve"> </v>
      </c>
      <c r="K492" s="155">
        <v>0</v>
      </c>
      <c r="L492" s="155"/>
      <c r="M492" s="17">
        <f t="shared" si="84"/>
        <v>0</v>
      </c>
      <c r="N492" s="155"/>
      <c r="O492" s="153" t="str">
        <f t="shared" si="83"/>
        <v xml:space="preserve"> </v>
      </c>
    </row>
    <row r="493" spans="1:15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40"/>
      <c r="G493" s="40"/>
      <c r="H493" s="40"/>
      <c r="I493" s="40"/>
      <c r="J493" s="153" t="str">
        <f t="shared" si="82"/>
        <v xml:space="preserve"> </v>
      </c>
      <c r="K493" s="155">
        <v>787</v>
      </c>
      <c r="L493" s="155"/>
      <c r="M493" s="17">
        <f t="shared" si="84"/>
        <v>787</v>
      </c>
      <c r="N493" s="155"/>
      <c r="O493" s="153">
        <f t="shared" si="83"/>
        <v>0</v>
      </c>
    </row>
    <row r="494" spans="1:15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40"/>
      <c r="G494" s="40"/>
      <c r="H494" s="40"/>
      <c r="I494" s="40"/>
      <c r="J494" s="153" t="str">
        <f t="shared" si="82"/>
        <v xml:space="preserve"> </v>
      </c>
      <c r="K494" s="155">
        <v>213</v>
      </c>
      <c r="L494" s="155"/>
      <c r="M494" s="17">
        <f t="shared" si="84"/>
        <v>213</v>
      </c>
      <c r="N494" s="155"/>
      <c r="O494" s="153">
        <f t="shared" si="83"/>
        <v>0</v>
      </c>
    </row>
    <row r="495" spans="1:15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43">
        <f>SUM(F491:F494)</f>
        <v>0</v>
      </c>
      <c r="G495" s="43">
        <f t="shared" ref="G495:N495" si="94">SUM(G491:G494)</f>
        <v>0</v>
      </c>
      <c r="H495" s="43">
        <f t="shared" si="94"/>
        <v>0</v>
      </c>
      <c r="I495" s="43">
        <f t="shared" si="94"/>
        <v>0</v>
      </c>
      <c r="J495" s="43">
        <f t="shared" si="94"/>
        <v>0</v>
      </c>
      <c r="K495" s="43">
        <v>1000</v>
      </c>
      <c r="L495" s="43">
        <f t="shared" si="94"/>
        <v>0</v>
      </c>
      <c r="M495" s="43">
        <f t="shared" si="94"/>
        <v>1000</v>
      </c>
      <c r="N495" s="43">
        <f t="shared" si="94"/>
        <v>0</v>
      </c>
      <c r="O495" s="153">
        <f t="shared" si="83"/>
        <v>0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40"/>
      <c r="G496" s="40"/>
      <c r="H496" s="40"/>
      <c r="I496" s="40"/>
      <c r="J496" s="153" t="str">
        <f t="shared" si="82"/>
        <v xml:space="preserve"> </v>
      </c>
      <c r="K496" s="155">
        <v>0</v>
      </c>
      <c r="L496" s="155"/>
      <c r="M496" s="17">
        <f t="shared" si="84"/>
        <v>0</v>
      </c>
      <c r="N496" s="155"/>
      <c r="O496" s="153" t="str">
        <f t="shared" si="83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40">
        <f>SUM(F498:F507)</f>
        <v>0</v>
      </c>
      <c r="G497" s="40">
        <f t="shared" ref="G497:H497" si="95">SUM(G498:G507)</f>
        <v>0</v>
      </c>
      <c r="H497" s="40">
        <f t="shared" si="95"/>
        <v>0</v>
      </c>
      <c r="I497" s="40">
        <f t="shared" ref="I497" si="96">SUM(I498:I507)</f>
        <v>0</v>
      </c>
      <c r="J497" s="153" t="str">
        <f t="shared" ref="J497:J555" si="97">IF(H497=0," ",I497/H497)</f>
        <v xml:space="preserve"> </v>
      </c>
      <c r="K497" s="155">
        <v>0</v>
      </c>
      <c r="L497" s="155"/>
      <c r="M497" s="17">
        <f t="shared" si="84"/>
        <v>0</v>
      </c>
      <c r="N497" s="155"/>
      <c r="O497" s="153" t="str">
        <f t="shared" ref="O497:O556" si="98">IF(M497=0," ",N497/M497)</f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40"/>
      <c r="G498" s="40"/>
      <c r="H498" s="40"/>
      <c r="I498" s="40"/>
      <c r="J498" s="153" t="str">
        <f t="shared" si="97"/>
        <v xml:space="preserve"> </v>
      </c>
      <c r="K498" s="155">
        <v>0</v>
      </c>
      <c r="L498" s="155"/>
      <c r="M498" s="17">
        <f t="shared" ref="M498:M555" si="99">SUM(K498:L498)</f>
        <v>0</v>
      </c>
      <c r="N498" s="155"/>
      <c r="O498" s="153" t="str">
        <f t="shared" si="98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40"/>
      <c r="G499" s="40"/>
      <c r="H499" s="40"/>
      <c r="I499" s="40"/>
      <c r="J499" s="153" t="str">
        <f t="shared" si="97"/>
        <v xml:space="preserve"> </v>
      </c>
      <c r="K499" s="155">
        <v>0</v>
      </c>
      <c r="L499" s="155"/>
      <c r="M499" s="17">
        <f t="shared" si="99"/>
        <v>0</v>
      </c>
      <c r="N499" s="155"/>
      <c r="O499" s="153" t="str">
        <f t="shared" si="98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40"/>
      <c r="G500" s="40"/>
      <c r="H500" s="40"/>
      <c r="I500" s="40"/>
      <c r="J500" s="153" t="str">
        <f t="shared" si="97"/>
        <v xml:space="preserve"> </v>
      </c>
      <c r="K500" s="155">
        <v>0</v>
      </c>
      <c r="L500" s="155"/>
      <c r="M500" s="17">
        <f t="shared" si="99"/>
        <v>0</v>
      </c>
      <c r="N500" s="155"/>
      <c r="O500" s="153" t="str">
        <f t="shared" si="98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40"/>
      <c r="G501" s="40"/>
      <c r="H501" s="40"/>
      <c r="I501" s="40"/>
      <c r="J501" s="153" t="str">
        <f t="shared" si="97"/>
        <v xml:space="preserve"> </v>
      </c>
      <c r="K501" s="155">
        <v>0</v>
      </c>
      <c r="L501" s="155"/>
      <c r="M501" s="17">
        <f t="shared" si="99"/>
        <v>0</v>
      </c>
      <c r="N501" s="155"/>
      <c r="O501" s="153" t="str">
        <f t="shared" si="98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40"/>
      <c r="G502" s="40"/>
      <c r="H502" s="40"/>
      <c r="I502" s="40"/>
      <c r="J502" s="153" t="str">
        <f t="shared" si="97"/>
        <v xml:space="preserve"> </v>
      </c>
      <c r="K502" s="155">
        <v>0</v>
      </c>
      <c r="L502" s="155"/>
      <c r="M502" s="17">
        <f t="shared" si="99"/>
        <v>0</v>
      </c>
      <c r="N502" s="155"/>
      <c r="O502" s="153" t="str">
        <f t="shared" si="98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40"/>
      <c r="G503" s="40"/>
      <c r="H503" s="40"/>
      <c r="I503" s="40"/>
      <c r="J503" s="153" t="str">
        <f t="shared" si="97"/>
        <v xml:space="preserve"> </v>
      </c>
      <c r="K503" s="155">
        <v>0</v>
      </c>
      <c r="L503" s="155"/>
      <c r="M503" s="17">
        <f t="shared" si="99"/>
        <v>0</v>
      </c>
      <c r="N503" s="155"/>
      <c r="O503" s="153" t="str">
        <f t="shared" si="98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40"/>
      <c r="G504" s="40"/>
      <c r="H504" s="40"/>
      <c r="I504" s="40"/>
      <c r="J504" s="153" t="str">
        <f t="shared" si="97"/>
        <v xml:space="preserve"> </v>
      </c>
      <c r="K504" s="155">
        <v>0</v>
      </c>
      <c r="L504" s="155"/>
      <c r="M504" s="17">
        <f t="shared" si="99"/>
        <v>0</v>
      </c>
      <c r="N504" s="155"/>
      <c r="O504" s="153" t="str">
        <f t="shared" si="98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40"/>
      <c r="G505" s="40"/>
      <c r="H505" s="40"/>
      <c r="I505" s="40"/>
      <c r="J505" s="153" t="str">
        <f t="shared" si="97"/>
        <v xml:space="preserve"> </v>
      </c>
      <c r="K505" s="155">
        <v>0</v>
      </c>
      <c r="L505" s="155"/>
      <c r="M505" s="17">
        <f t="shared" si="99"/>
        <v>0</v>
      </c>
      <c r="N505" s="155"/>
      <c r="O505" s="153" t="str">
        <f t="shared" si="98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40"/>
      <c r="G506" s="40"/>
      <c r="H506" s="40"/>
      <c r="I506" s="40"/>
      <c r="J506" s="153" t="str">
        <f t="shared" si="97"/>
        <v xml:space="preserve"> </v>
      </c>
      <c r="K506" s="155">
        <v>0</v>
      </c>
      <c r="L506" s="155"/>
      <c r="M506" s="17">
        <f t="shared" si="99"/>
        <v>0</v>
      </c>
      <c r="N506" s="155"/>
      <c r="O506" s="153" t="str">
        <f t="shared" si="98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40"/>
      <c r="G507" s="40"/>
      <c r="H507" s="40"/>
      <c r="I507" s="40"/>
      <c r="J507" s="153" t="str">
        <f t="shared" si="97"/>
        <v xml:space="preserve"> </v>
      </c>
      <c r="K507" s="155">
        <v>0</v>
      </c>
      <c r="L507" s="155"/>
      <c r="M507" s="17">
        <f t="shared" si="99"/>
        <v>0</v>
      </c>
      <c r="N507" s="155"/>
      <c r="O507" s="153" t="str">
        <f t="shared" si="98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40">
        <f>SUM(F509:F518)</f>
        <v>0</v>
      </c>
      <c r="G508" s="40">
        <f t="shared" ref="G508:H508" si="100">SUM(G509:G518)</f>
        <v>0</v>
      </c>
      <c r="H508" s="40">
        <f t="shared" si="100"/>
        <v>0</v>
      </c>
      <c r="I508" s="40">
        <f t="shared" ref="I508" si="101">SUM(I509:I518)</f>
        <v>0</v>
      </c>
      <c r="J508" s="153" t="str">
        <f t="shared" si="97"/>
        <v xml:space="preserve"> </v>
      </c>
      <c r="K508" s="155">
        <v>0</v>
      </c>
      <c r="L508" s="155"/>
      <c r="M508" s="17">
        <f t="shared" si="99"/>
        <v>0</v>
      </c>
      <c r="N508" s="155"/>
      <c r="O508" s="153" t="str">
        <f t="shared" si="98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40"/>
      <c r="G509" s="40"/>
      <c r="H509" s="40"/>
      <c r="I509" s="40"/>
      <c r="J509" s="153" t="str">
        <f t="shared" si="97"/>
        <v xml:space="preserve"> </v>
      </c>
      <c r="K509" s="155">
        <v>0</v>
      </c>
      <c r="L509" s="155"/>
      <c r="M509" s="17">
        <f t="shared" si="99"/>
        <v>0</v>
      </c>
      <c r="N509" s="155"/>
      <c r="O509" s="153" t="str">
        <f t="shared" si="98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40"/>
      <c r="G510" s="40"/>
      <c r="H510" s="40"/>
      <c r="I510" s="40"/>
      <c r="J510" s="153" t="str">
        <f t="shared" si="97"/>
        <v xml:space="preserve"> </v>
      </c>
      <c r="K510" s="155">
        <v>0</v>
      </c>
      <c r="L510" s="155"/>
      <c r="M510" s="17">
        <f t="shared" si="99"/>
        <v>0</v>
      </c>
      <c r="N510" s="155"/>
      <c r="O510" s="153" t="str">
        <f t="shared" si="98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40"/>
      <c r="G511" s="40"/>
      <c r="H511" s="40"/>
      <c r="I511" s="40"/>
      <c r="J511" s="153" t="str">
        <f t="shared" si="97"/>
        <v xml:space="preserve"> </v>
      </c>
      <c r="K511" s="155">
        <v>0</v>
      </c>
      <c r="L511" s="155"/>
      <c r="M511" s="17">
        <f t="shared" si="99"/>
        <v>0</v>
      </c>
      <c r="N511" s="155"/>
      <c r="O511" s="153" t="str">
        <f t="shared" si="98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40"/>
      <c r="G512" s="40"/>
      <c r="H512" s="40"/>
      <c r="I512" s="40"/>
      <c r="J512" s="153" t="str">
        <f t="shared" si="97"/>
        <v xml:space="preserve"> </v>
      </c>
      <c r="K512" s="155">
        <v>0</v>
      </c>
      <c r="L512" s="155"/>
      <c r="M512" s="17">
        <f t="shared" si="99"/>
        <v>0</v>
      </c>
      <c r="N512" s="155"/>
      <c r="O512" s="153" t="str">
        <f t="shared" si="98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40"/>
      <c r="G513" s="40"/>
      <c r="H513" s="40"/>
      <c r="I513" s="40"/>
      <c r="J513" s="153" t="str">
        <f t="shared" si="97"/>
        <v xml:space="preserve"> </v>
      </c>
      <c r="K513" s="155">
        <v>0</v>
      </c>
      <c r="L513" s="155"/>
      <c r="M513" s="17">
        <f t="shared" si="99"/>
        <v>0</v>
      </c>
      <c r="N513" s="155"/>
      <c r="O513" s="153" t="str">
        <f t="shared" si="98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40"/>
      <c r="G514" s="40"/>
      <c r="H514" s="40"/>
      <c r="I514" s="40"/>
      <c r="J514" s="153" t="str">
        <f t="shared" si="97"/>
        <v xml:space="preserve"> </v>
      </c>
      <c r="K514" s="155">
        <v>0</v>
      </c>
      <c r="L514" s="155"/>
      <c r="M514" s="17">
        <f t="shared" si="99"/>
        <v>0</v>
      </c>
      <c r="N514" s="155"/>
      <c r="O514" s="153" t="str">
        <f t="shared" si="98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40"/>
      <c r="G515" s="40"/>
      <c r="H515" s="40"/>
      <c r="I515" s="40"/>
      <c r="J515" s="153" t="str">
        <f t="shared" si="97"/>
        <v xml:space="preserve"> </v>
      </c>
      <c r="K515" s="155">
        <v>0</v>
      </c>
      <c r="L515" s="155"/>
      <c r="M515" s="17">
        <f t="shared" si="99"/>
        <v>0</v>
      </c>
      <c r="N515" s="155"/>
      <c r="O515" s="153" t="str">
        <f t="shared" si="98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40"/>
      <c r="G516" s="40"/>
      <c r="H516" s="40"/>
      <c r="I516" s="40"/>
      <c r="J516" s="153" t="str">
        <f t="shared" si="97"/>
        <v xml:space="preserve"> </v>
      </c>
      <c r="K516" s="155">
        <v>0</v>
      </c>
      <c r="L516" s="155"/>
      <c r="M516" s="17">
        <f t="shared" si="99"/>
        <v>0</v>
      </c>
      <c r="N516" s="155"/>
      <c r="O516" s="153" t="str">
        <f t="shared" si="98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40"/>
      <c r="G517" s="40"/>
      <c r="H517" s="40"/>
      <c r="I517" s="40"/>
      <c r="J517" s="153" t="str">
        <f t="shared" si="97"/>
        <v xml:space="preserve"> </v>
      </c>
      <c r="K517" s="155">
        <v>0</v>
      </c>
      <c r="L517" s="155"/>
      <c r="M517" s="17">
        <f t="shared" si="99"/>
        <v>0</v>
      </c>
      <c r="N517" s="155"/>
      <c r="O517" s="153" t="str">
        <f t="shared" si="98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40"/>
      <c r="G518" s="40"/>
      <c r="H518" s="40"/>
      <c r="I518" s="40"/>
      <c r="J518" s="153" t="str">
        <f t="shared" si="97"/>
        <v xml:space="preserve"> </v>
      </c>
      <c r="K518" s="155">
        <v>0</v>
      </c>
      <c r="L518" s="155"/>
      <c r="M518" s="17">
        <f t="shared" si="99"/>
        <v>0</v>
      </c>
      <c r="N518" s="155"/>
      <c r="O518" s="153" t="str">
        <f t="shared" si="98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40">
        <f>SUM(F520:F529)</f>
        <v>0</v>
      </c>
      <c r="G519" s="40">
        <f t="shared" ref="G519:H519" si="102">SUM(G520:G529)</f>
        <v>0</v>
      </c>
      <c r="H519" s="40">
        <f t="shared" si="102"/>
        <v>0</v>
      </c>
      <c r="I519" s="40">
        <f t="shared" ref="I519" si="103">SUM(I520:I529)</f>
        <v>0</v>
      </c>
      <c r="J519" s="153" t="str">
        <f t="shared" si="97"/>
        <v xml:space="preserve"> </v>
      </c>
      <c r="K519" s="155">
        <v>0</v>
      </c>
      <c r="L519" s="155"/>
      <c r="M519" s="17">
        <f t="shared" si="99"/>
        <v>0</v>
      </c>
      <c r="N519" s="155"/>
      <c r="O519" s="153" t="str">
        <f t="shared" si="98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40"/>
      <c r="G520" s="40"/>
      <c r="H520" s="40"/>
      <c r="I520" s="40"/>
      <c r="J520" s="153" t="str">
        <f t="shared" si="97"/>
        <v xml:space="preserve"> </v>
      </c>
      <c r="K520" s="155">
        <v>0</v>
      </c>
      <c r="L520" s="155"/>
      <c r="M520" s="17">
        <f t="shared" si="99"/>
        <v>0</v>
      </c>
      <c r="N520" s="155"/>
      <c r="O520" s="153" t="str">
        <f t="shared" si="98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40"/>
      <c r="G521" s="40"/>
      <c r="H521" s="40"/>
      <c r="I521" s="40"/>
      <c r="J521" s="153" t="str">
        <f t="shared" si="97"/>
        <v xml:space="preserve"> </v>
      </c>
      <c r="K521" s="155">
        <v>0</v>
      </c>
      <c r="L521" s="155"/>
      <c r="M521" s="17">
        <f t="shared" si="99"/>
        <v>0</v>
      </c>
      <c r="N521" s="155"/>
      <c r="O521" s="153" t="str">
        <f t="shared" si="98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40"/>
      <c r="G522" s="40"/>
      <c r="H522" s="40"/>
      <c r="I522" s="40"/>
      <c r="J522" s="153" t="str">
        <f t="shared" si="97"/>
        <v xml:space="preserve"> </v>
      </c>
      <c r="K522" s="155">
        <v>0</v>
      </c>
      <c r="L522" s="155"/>
      <c r="M522" s="17">
        <f t="shared" si="99"/>
        <v>0</v>
      </c>
      <c r="N522" s="155"/>
      <c r="O522" s="153" t="str">
        <f t="shared" si="98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40"/>
      <c r="G523" s="40"/>
      <c r="H523" s="40"/>
      <c r="I523" s="40"/>
      <c r="J523" s="153" t="str">
        <f t="shared" si="97"/>
        <v xml:space="preserve"> </v>
      </c>
      <c r="K523" s="155">
        <v>0</v>
      </c>
      <c r="L523" s="155"/>
      <c r="M523" s="17">
        <f t="shared" si="99"/>
        <v>0</v>
      </c>
      <c r="N523" s="155"/>
      <c r="O523" s="153" t="str">
        <f t="shared" si="98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40"/>
      <c r="G524" s="40"/>
      <c r="H524" s="40"/>
      <c r="I524" s="40"/>
      <c r="J524" s="153" t="str">
        <f t="shared" si="97"/>
        <v xml:space="preserve"> </v>
      </c>
      <c r="K524" s="155">
        <v>0</v>
      </c>
      <c r="L524" s="155"/>
      <c r="M524" s="17">
        <f t="shared" si="99"/>
        <v>0</v>
      </c>
      <c r="N524" s="155"/>
      <c r="O524" s="153" t="str">
        <f t="shared" si="98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40"/>
      <c r="G525" s="40"/>
      <c r="H525" s="40"/>
      <c r="I525" s="40"/>
      <c r="J525" s="153" t="str">
        <f t="shared" si="97"/>
        <v xml:space="preserve"> </v>
      </c>
      <c r="K525" s="155">
        <v>0</v>
      </c>
      <c r="L525" s="155"/>
      <c r="M525" s="17">
        <f t="shared" si="99"/>
        <v>0</v>
      </c>
      <c r="N525" s="155"/>
      <c r="O525" s="153" t="str">
        <f t="shared" si="98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40"/>
      <c r="G526" s="40"/>
      <c r="H526" s="40"/>
      <c r="I526" s="40"/>
      <c r="J526" s="153" t="str">
        <f t="shared" si="97"/>
        <v xml:space="preserve"> </v>
      </c>
      <c r="K526" s="155">
        <v>0</v>
      </c>
      <c r="L526" s="155"/>
      <c r="M526" s="17">
        <f t="shared" si="99"/>
        <v>0</v>
      </c>
      <c r="N526" s="155"/>
      <c r="O526" s="153" t="str">
        <f t="shared" si="98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40"/>
      <c r="G527" s="40"/>
      <c r="H527" s="40"/>
      <c r="I527" s="40"/>
      <c r="J527" s="153" t="str">
        <f t="shared" si="97"/>
        <v xml:space="preserve"> </v>
      </c>
      <c r="K527" s="155">
        <v>0</v>
      </c>
      <c r="L527" s="155"/>
      <c r="M527" s="17">
        <f t="shared" si="99"/>
        <v>0</v>
      </c>
      <c r="N527" s="155"/>
      <c r="O527" s="153" t="str">
        <f t="shared" si="98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40"/>
      <c r="G528" s="40"/>
      <c r="H528" s="40"/>
      <c r="I528" s="40"/>
      <c r="J528" s="153" t="str">
        <f t="shared" si="97"/>
        <v xml:space="preserve"> </v>
      </c>
      <c r="K528" s="155">
        <v>0</v>
      </c>
      <c r="L528" s="155"/>
      <c r="M528" s="17">
        <f t="shared" si="99"/>
        <v>0</v>
      </c>
      <c r="N528" s="155"/>
      <c r="O528" s="153" t="str">
        <f t="shared" si="98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40"/>
      <c r="G529" s="40"/>
      <c r="H529" s="40"/>
      <c r="I529" s="40"/>
      <c r="J529" s="153" t="str">
        <f t="shared" si="97"/>
        <v xml:space="preserve"> </v>
      </c>
      <c r="K529" s="155">
        <v>0</v>
      </c>
      <c r="L529" s="155"/>
      <c r="M529" s="17">
        <f t="shared" si="99"/>
        <v>0</v>
      </c>
      <c r="N529" s="155"/>
      <c r="O529" s="153" t="str">
        <f t="shared" si="98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40"/>
      <c r="G530" s="40"/>
      <c r="H530" s="40"/>
      <c r="I530" s="40"/>
      <c r="J530" s="153" t="str">
        <f t="shared" si="97"/>
        <v xml:space="preserve"> </v>
      </c>
      <c r="K530" s="155">
        <v>0</v>
      </c>
      <c r="L530" s="155"/>
      <c r="M530" s="17">
        <f t="shared" si="99"/>
        <v>0</v>
      </c>
      <c r="N530" s="155"/>
      <c r="O530" s="153" t="str">
        <f t="shared" si="98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40"/>
      <c r="G531" s="40"/>
      <c r="H531" s="40"/>
      <c r="I531" s="40"/>
      <c r="J531" s="153" t="str">
        <f t="shared" si="97"/>
        <v xml:space="preserve"> </v>
      </c>
      <c r="K531" s="155">
        <v>0</v>
      </c>
      <c r="L531" s="155"/>
      <c r="M531" s="17">
        <f t="shared" si="99"/>
        <v>0</v>
      </c>
      <c r="N531" s="155"/>
      <c r="O531" s="153" t="str">
        <f t="shared" si="98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40">
        <f>SUM(F533:F542)</f>
        <v>0</v>
      </c>
      <c r="G532" s="40">
        <f t="shared" ref="G532:H532" si="104">SUM(G533:G542)</f>
        <v>0</v>
      </c>
      <c r="H532" s="40">
        <f t="shared" si="104"/>
        <v>0</v>
      </c>
      <c r="I532" s="40">
        <f t="shared" ref="I532" si="105">SUM(I533:I542)</f>
        <v>0</v>
      </c>
      <c r="J532" s="153" t="str">
        <f t="shared" si="97"/>
        <v xml:space="preserve"> </v>
      </c>
      <c r="K532" s="155">
        <v>0</v>
      </c>
      <c r="L532" s="155"/>
      <c r="M532" s="17">
        <f t="shared" si="99"/>
        <v>0</v>
      </c>
      <c r="N532" s="155"/>
      <c r="O532" s="153" t="str">
        <f t="shared" si="98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40"/>
      <c r="G533" s="40"/>
      <c r="H533" s="40"/>
      <c r="I533" s="40"/>
      <c r="J533" s="153" t="str">
        <f t="shared" si="97"/>
        <v xml:space="preserve"> </v>
      </c>
      <c r="K533" s="155">
        <v>0</v>
      </c>
      <c r="L533" s="155"/>
      <c r="M533" s="17">
        <f t="shared" si="99"/>
        <v>0</v>
      </c>
      <c r="N533" s="155"/>
      <c r="O533" s="153" t="str">
        <f t="shared" si="98"/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40"/>
      <c r="G534" s="40"/>
      <c r="H534" s="40"/>
      <c r="I534" s="40"/>
      <c r="J534" s="153" t="str">
        <f t="shared" si="97"/>
        <v xml:space="preserve"> </v>
      </c>
      <c r="K534" s="155">
        <v>0</v>
      </c>
      <c r="L534" s="155"/>
      <c r="M534" s="17">
        <f t="shared" si="99"/>
        <v>0</v>
      </c>
      <c r="N534" s="155"/>
      <c r="O534" s="153" t="str">
        <f t="shared" si="98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40"/>
      <c r="G535" s="40"/>
      <c r="H535" s="40"/>
      <c r="I535" s="40"/>
      <c r="J535" s="153" t="str">
        <f t="shared" si="97"/>
        <v xml:space="preserve"> </v>
      </c>
      <c r="K535" s="155">
        <v>0</v>
      </c>
      <c r="L535" s="155"/>
      <c r="M535" s="17">
        <f t="shared" si="99"/>
        <v>0</v>
      </c>
      <c r="N535" s="155"/>
      <c r="O535" s="153" t="str">
        <f t="shared" si="98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36"/>
      <c r="G536" s="36"/>
      <c r="H536" s="36"/>
      <c r="I536" s="36"/>
      <c r="J536" s="153" t="str">
        <f t="shared" si="97"/>
        <v xml:space="preserve"> </v>
      </c>
      <c r="K536" s="155">
        <v>0</v>
      </c>
      <c r="L536" s="155"/>
      <c r="M536" s="17">
        <f t="shared" si="99"/>
        <v>0</v>
      </c>
      <c r="N536" s="155"/>
      <c r="O536" s="153" t="str">
        <f t="shared" si="98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36"/>
      <c r="G537" s="36"/>
      <c r="H537" s="36"/>
      <c r="I537" s="36"/>
      <c r="J537" s="153" t="str">
        <f t="shared" si="97"/>
        <v xml:space="preserve"> </v>
      </c>
      <c r="K537" s="155">
        <v>0</v>
      </c>
      <c r="L537" s="155"/>
      <c r="M537" s="17">
        <f t="shared" si="99"/>
        <v>0</v>
      </c>
      <c r="N537" s="155"/>
      <c r="O537" s="153" t="str">
        <f t="shared" si="98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36"/>
      <c r="G538" s="36"/>
      <c r="H538" s="36"/>
      <c r="I538" s="36"/>
      <c r="J538" s="153" t="str">
        <f t="shared" si="97"/>
        <v xml:space="preserve"> </v>
      </c>
      <c r="K538" s="155">
        <v>0</v>
      </c>
      <c r="L538" s="155"/>
      <c r="M538" s="17">
        <f t="shared" si="99"/>
        <v>0</v>
      </c>
      <c r="N538" s="155"/>
      <c r="O538" s="153" t="str">
        <f t="shared" si="98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40"/>
      <c r="G539" s="40"/>
      <c r="H539" s="40"/>
      <c r="I539" s="40"/>
      <c r="J539" s="153" t="str">
        <f t="shared" si="97"/>
        <v xml:space="preserve"> </v>
      </c>
      <c r="K539" s="155">
        <v>0</v>
      </c>
      <c r="L539" s="155"/>
      <c r="M539" s="17">
        <f t="shared" si="99"/>
        <v>0</v>
      </c>
      <c r="N539" s="155"/>
      <c r="O539" s="153" t="str">
        <f t="shared" si="98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40"/>
      <c r="G540" s="40"/>
      <c r="H540" s="40"/>
      <c r="I540" s="40"/>
      <c r="J540" s="153" t="str">
        <f t="shared" si="97"/>
        <v xml:space="preserve"> </v>
      </c>
      <c r="K540" s="155">
        <v>0</v>
      </c>
      <c r="L540" s="155"/>
      <c r="M540" s="17">
        <f t="shared" si="99"/>
        <v>0</v>
      </c>
      <c r="N540" s="155"/>
      <c r="O540" s="153" t="str">
        <f t="shared" si="98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40"/>
      <c r="G541" s="40"/>
      <c r="H541" s="40"/>
      <c r="I541" s="40"/>
      <c r="J541" s="153" t="str">
        <f t="shared" si="97"/>
        <v xml:space="preserve"> </v>
      </c>
      <c r="K541" s="155">
        <v>0</v>
      </c>
      <c r="L541" s="155"/>
      <c r="M541" s="17">
        <f t="shared" si="99"/>
        <v>0</v>
      </c>
      <c r="N541" s="155"/>
      <c r="O541" s="153" t="str">
        <f t="shared" si="98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40"/>
      <c r="G542" s="40"/>
      <c r="H542" s="40"/>
      <c r="I542" s="40"/>
      <c r="J542" s="153" t="str">
        <f t="shared" si="97"/>
        <v xml:space="preserve"> </v>
      </c>
      <c r="K542" s="155">
        <v>0</v>
      </c>
      <c r="L542" s="155"/>
      <c r="M542" s="17">
        <f t="shared" si="99"/>
        <v>0</v>
      </c>
      <c r="N542" s="155"/>
      <c r="O542" s="153" t="str">
        <f t="shared" si="98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40"/>
      <c r="G543" s="40"/>
      <c r="H543" s="40"/>
      <c r="I543" s="40"/>
      <c r="J543" s="153" t="str">
        <f t="shared" si="97"/>
        <v xml:space="preserve"> </v>
      </c>
      <c r="K543" s="155">
        <v>0</v>
      </c>
      <c r="L543" s="155"/>
      <c r="M543" s="17">
        <f t="shared" si="99"/>
        <v>0</v>
      </c>
      <c r="N543" s="155"/>
      <c r="O543" s="153" t="str">
        <f t="shared" si="98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40">
        <f>SUM(F545:F554)</f>
        <v>0</v>
      </c>
      <c r="G544" s="40">
        <f t="shared" ref="G544:H544" si="106">SUM(G545:G554)</f>
        <v>0</v>
      </c>
      <c r="H544" s="40">
        <f t="shared" si="106"/>
        <v>0</v>
      </c>
      <c r="I544" s="40">
        <f t="shared" ref="I544" si="107">SUM(I545:I554)</f>
        <v>0</v>
      </c>
      <c r="J544" s="153" t="str">
        <f t="shared" si="97"/>
        <v xml:space="preserve"> </v>
      </c>
      <c r="K544" s="155">
        <v>0</v>
      </c>
      <c r="L544" s="155"/>
      <c r="M544" s="17">
        <f t="shared" si="99"/>
        <v>0</v>
      </c>
      <c r="N544" s="155"/>
      <c r="O544" s="153" t="str">
        <f t="shared" si="98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40"/>
      <c r="G545" s="40"/>
      <c r="H545" s="40"/>
      <c r="I545" s="40"/>
      <c r="J545" s="153" t="str">
        <f t="shared" si="97"/>
        <v xml:space="preserve"> </v>
      </c>
      <c r="K545" s="155">
        <v>0</v>
      </c>
      <c r="L545" s="155"/>
      <c r="M545" s="17">
        <f t="shared" si="99"/>
        <v>0</v>
      </c>
      <c r="N545" s="155"/>
      <c r="O545" s="153" t="str">
        <f t="shared" si="98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40"/>
      <c r="G546" s="40"/>
      <c r="H546" s="40"/>
      <c r="I546" s="40"/>
      <c r="J546" s="153" t="str">
        <f t="shared" si="97"/>
        <v xml:space="preserve"> </v>
      </c>
      <c r="K546" s="155">
        <v>0</v>
      </c>
      <c r="L546" s="155"/>
      <c r="M546" s="17">
        <f t="shared" si="99"/>
        <v>0</v>
      </c>
      <c r="N546" s="155"/>
      <c r="O546" s="153" t="str">
        <f t="shared" si="98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40"/>
      <c r="G547" s="40"/>
      <c r="H547" s="40"/>
      <c r="I547" s="40"/>
      <c r="J547" s="153" t="str">
        <f t="shared" si="97"/>
        <v xml:space="preserve"> </v>
      </c>
      <c r="K547" s="155">
        <v>0</v>
      </c>
      <c r="L547" s="155"/>
      <c r="M547" s="17">
        <f t="shared" si="99"/>
        <v>0</v>
      </c>
      <c r="N547" s="155"/>
      <c r="O547" s="153" t="str">
        <f t="shared" si="98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36"/>
      <c r="G548" s="36"/>
      <c r="H548" s="36"/>
      <c r="I548" s="36"/>
      <c r="J548" s="153" t="str">
        <f t="shared" si="97"/>
        <v xml:space="preserve"> </v>
      </c>
      <c r="K548" s="155">
        <v>0</v>
      </c>
      <c r="L548" s="155"/>
      <c r="M548" s="17">
        <f t="shared" si="99"/>
        <v>0</v>
      </c>
      <c r="N548" s="155"/>
      <c r="O548" s="153" t="str">
        <f t="shared" si="98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36"/>
      <c r="G549" s="36"/>
      <c r="H549" s="36"/>
      <c r="I549" s="36"/>
      <c r="J549" s="153" t="str">
        <f t="shared" si="97"/>
        <v xml:space="preserve"> </v>
      </c>
      <c r="K549" s="155">
        <v>0</v>
      </c>
      <c r="L549" s="155"/>
      <c r="M549" s="17">
        <f t="shared" si="99"/>
        <v>0</v>
      </c>
      <c r="N549" s="155"/>
      <c r="O549" s="153" t="str">
        <f t="shared" si="98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36"/>
      <c r="G550" s="36"/>
      <c r="H550" s="36"/>
      <c r="I550" s="36"/>
      <c r="J550" s="153" t="str">
        <f t="shared" si="97"/>
        <v xml:space="preserve"> </v>
      </c>
      <c r="K550" s="155">
        <v>0</v>
      </c>
      <c r="L550" s="155"/>
      <c r="M550" s="17">
        <f t="shared" si="99"/>
        <v>0</v>
      </c>
      <c r="N550" s="155"/>
      <c r="O550" s="153" t="str">
        <f t="shared" si="98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40"/>
      <c r="G551" s="40"/>
      <c r="H551" s="40"/>
      <c r="I551" s="40"/>
      <c r="J551" s="153" t="str">
        <f t="shared" si="97"/>
        <v xml:space="preserve"> </v>
      </c>
      <c r="K551" s="155">
        <v>0</v>
      </c>
      <c r="L551" s="155"/>
      <c r="M551" s="17">
        <f t="shared" si="99"/>
        <v>0</v>
      </c>
      <c r="N551" s="155"/>
      <c r="O551" s="153" t="str">
        <f t="shared" si="98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40"/>
      <c r="G552" s="40"/>
      <c r="H552" s="40"/>
      <c r="I552" s="40"/>
      <c r="J552" s="153" t="str">
        <f t="shared" si="97"/>
        <v xml:space="preserve"> </v>
      </c>
      <c r="K552" s="155">
        <v>0</v>
      </c>
      <c r="L552" s="155"/>
      <c r="M552" s="17">
        <f t="shared" si="99"/>
        <v>0</v>
      </c>
      <c r="N552" s="155"/>
      <c r="O552" s="153" t="str">
        <f t="shared" si="98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40"/>
      <c r="G553" s="40"/>
      <c r="H553" s="40"/>
      <c r="I553" s="40"/>
      <c r="J553" s="153" t="str">
        <f t="shared" si="97"/>
        <v xml:space="preserve"> </v>
      </c>
      <c r="K553" s="155">
        <v>0</v>
      </c>
      <c r="L553" s="155"/>
      <c r="M553" s="17">
        <f t="shared" si="99"/>
        <v>0</v>
      </c>
      <c r="N553" s="155"/>
      <c r="O553" s="153" t="str">
        <f t="shared" si="98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40"/>
      <c r="G554" s="40"/>
      <c r="H554" s="40"/>
      <c r="I554" s="40"/>
      <c r="J554" s="153" t="str">
        <f t="shared" si="97"/>
        <v xml:space="preserve"> </v>
      </c>
      <c r="K554" s="155">
        <v>0</v>
      </c>
      <c r="L554" s="155"/>
      <c r="M554" s="17">
        <f t="shared" si="99"/>
        <v>0</v>
      </c>
      <c r="N554" s="155"/>
      <c r="O554" s="153" t="str">
        <f t="shared" si="98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43">
        <f>F496+F497+F508+F519+F530+F532+F543+F544</f>
        <v>0</v>
      </c>
      <c r="G555" s="43">
        <f t="shared" ref="G555:H555" si="108">G496+G497+G508+G519+G530+G532+G543+G544</f>
        <v>0</v>
      </c>
      <c r="H555" s="43">
        <f t="shared" si="108"/>
        <v>0</v>
      </c>
      <c r="I555" s="43">
        <f t="shared" ref="I555" si="109">I496+I497+I508+I519+I530+I532+I543+I544</f>
        <v>0</v>
      </c>
      <c r="J555" s="153" t="str">
        <f t="shared" si="97"/>
        <v xml:space="preserve"> </v>
      </c>
      <c r="K555" s="155">
        <v>0</v>
      </c>
      <c r="L555" s="155"/>
      <c r="M555" s="17">
        <f t="shared" si="99"/>
        <v>0</v>
      </c>
      <c r="N555" s="155"/>
      <c r="O555" s="153" t="str">
        <f t="shared" si="98"/>
        <v xml:space="preserve"> </v>
      </c>
    </row>
    <row r="556" spans="1:15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57">
        <f>F296+F297+F337+F416+F481+F490+F495+F555</f>
        <v>150</v>
      </c>
      <c r="G556" s="57">
        <f t="shared" ref="G556:N556" si="110">G296+G297+G337+G416+G481+G490+G495+G555</f>
        <v>95</v>
      </c>
      <c r="H556" s="57">
        <f t="shared" si="110"/>
        <v>245</v>
      </c>
      <c r="I556" s="57">
        <f t="shared" si="110"/>
        <v>245</v>
      </c>
      <c r="J556" s="57" t="e">
        <f t="shared" si="110"/>
        <v>#VALUE!</v>
      </c>
      <c r="K556" s="57">
        <v>1290</v>
      </c>
      <c r="L556" s="57">
        <f t="shared" si="110"/>
        <v>35</v>
      </c>
      <c r="M556" s="57">
        <f t="shared" si="110"/>
        <v>1325</v>
      </c>
      <c r="N556" s="57">
        <f t="shared" si="110"/>
        <v>257</v>
      </c>
      <c r="O556" s="153">
        <f t="shared" si="98"/>
        <v>0.19396226415094339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82"/>
      <c r="E558" s="81"/>
      <c r="F558" s="81">
        <v>0</v>
      </c>
      <c r="G558" s="81">
        <v>0</v>
      </c>
      <c r="H558" s="81">
        <v>0</v>
      </c>
      <c r="I558" s="156"/>
      <c r="J558" s="80"/>
      <c r="K558" s="80"/>
      <c r="L558" s="80"/>
      <c r="M558" s="80"/>
      <c r="N558" s="80"/>
      <c r="O558" s="80"/>
    </row>
    <row r="559" spans="1:15" x14ac:dyDescent="0.2">
      <c r="A559" s="80"/>
      <c r="B559" s="80"/>
      <c r="C559" s="5" t="s">
        <v>801</v>
      </c>
      <c r="D559" s="82"/>
      <c r="E559" s="80"/>
      <c r="F559" s="80">
        <v>0</v>
      </c>
      <c r="G559" s="80">
        <v>0</v>
      </c>
      <c r="H559" s="80">
        <v>0</v>
      </c>
      <c r="I559" s="156"/>
      <c r="J559" s="80"/>
      <c r="K559" s="80"/>
      <c r="L559" s="80"/>
      <c r="M559" s="80"/>
      <c r="N559" s="80"/>
      <c r="O559" s="80"/>
    </row>
    <row r="560" spans="1:15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A563" s="229"/>
      <c r="B563" s="229"/>
      <c r="C563" s="229"/>
      <c r="D563" s="229"/>
      <c r="E563" s="229"/>
      <c r="F563" s="229"/>
      <c r="G563" s="229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63:G563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D1:H1"/>
    <mergeCell ref="C2:H2"/>
    <mergeCell ref="C3:H3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J274:J275"/>
    <mergeCell ref="I274:I275"/>
    <mergeCell ref="J5:J6"/>
    <mergeCell ref="I5:I6"/>
    <mergeCell ref="M5:M6"/>
    <mergeCell ref="A31:B31"/>
    <mergeCell ref="A32:B32"/>
    <mergeCell ref="A33:B33"/>
    <mergeCell ref="A34:B34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305" zoomScaleNormal="100" zoomScaleSheetLayoutView="100" workbookViewId="0">
      <selection activeCell="L558" sqref="L558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7" width="0" hidden="1" customWidth="1"/>
    <col min="9" max="9" width="0" style="159" hidden="1" customWidth="1"/>
    <col min="10" max="10" width="0" hidden="1" customWidth="1"/>
  </cols>
  <sheetData>
    <row r="1" spans="1:15" ht="15" customHeight="1" x14ac:dyDescent="0.2">
      <c r="D1" s="232" t="s">
        <v>851</v>
      </c>
      <c r="E1" s="232"/>
      <c r="F1" s="232"/>
      <c r="G1" s="232"/>
      <c r="H1" s="232"/>
    </row>
    <row r="2" spans="1:15" x14ac:dyDescent="0.2">
      <c r="C2" s="229" t="str">
        <f>temető!C2</f>
        <v>Sóly  Község Önkormányzata 2015. évi költségvetés</v>
      </c>
      <c r="D2" s="229"/>
      <c r="E2" s="229"/>
      <c r="F2" s="229"/>
      <c r="G2" s="229"/>
      <c r="H2" s="229"/>
    </row>
    <row r="3" spans="1:15" ht="22.5" customHeight="1" x14ac:dyDescent="0.2">
      <c r="C3" s="228" t="s">
        <v>806</v>
      </c>
      <c r="D3" s="228"/>
      <c r="E3" s="228"/>
      <c r="F3" s="228"/>
      <c r="G3" s="228"/>
      <c r="H3" s="228"/>
    </row>
    <row r="4" spans="1:15" x14ac:dyDescent="0.2">
      <c r="D4" s="11"/>
    </row>
    <row r="5" spans="1:15" hidden="1" x14ac:dyDescent="0.2">
      <c r="A5" s="213" t="s">
        <v>0</v>
      </c>
      <c r="B5" s="219"/>
      <c r="C5" s="211" t="s">
        <v>835</v>
      </c>
      <c r="D5" s="210" t="s">
        <v>2</v>
      </c>
      <c r="E5" s="74"/>
      <c r="F5" s="210" t="s">
        <v>512</v>
      </c>
    </row>
    <row r="6" spans="1:15" hidden="1" x14ac:dyDescent="0.2">
      <c r="A6" s="214"/>
      <c r="B6" s="220"/>
      <c r="C6" s="212"/>
      <c r="D6" s="210"/>
      <c r="E6" s="74"/>
      <c r="F6" s="210"/>
    </row>
    <row r="7" spans="1:15" hidden="1" x14ac:dyDescent="0.2">
      <c r="A7" s="221" t="s">
        <v>3</v>
      </c>
      <c r="B7" s="222"/>
      <c r="C7" s="76" t="s">
        <v>4</v>
      </c>
      <c r="D7" s="73" t="s">
        <v>5</v>
      </c>
      <c r="E7" s="73"/>
      <c r="F7" s="73" t="s">
        <v>513</v>
      </c>
      <c r="K7" t="s">
        <v>866</v>
      </c>
      <c r="L7" t="s">
        <v>867</v>
      </c>
      <c r="M7" t="s">
        <v>880</v>
      </c>
      <c r="N7" t="s">
        <v>881</v>
      </c>
      <c r="O7" t="s">
        <v>882</v>
      </c>
    </row>
    <row r="8" spans="1:15" hidden="1" x14ac:dyDescent="0.2">
      <c r="A8" s="215" t="s">
        <v>6</v>
      </c>
      <c r="B8" s="216"/>
      <c r="C8" s="3" t="s">
        <v>7</v>
      </c>
      <c r="D8" s="14" t="s">
        <v>8</v>
      </c>
      <c r="E8" s="14"/>
      <c r="F8" s="77"/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</row>
    <row r="14" spans="1:15" hidden="1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0</v>
      </c>
      <c r="I14"/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</row>
    <row r="17" spans="1:6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</row>
    <row r="18" spans="1:6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</row>
    <row r="19" spans="1:6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</row>
    <row r="20" spans="1:6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</row>
    <row r="21" spans="1:6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</row>
    <row r="22" spans="1:6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</row>
    <row r="23" spans="1:6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</row>
    <row r="24" spans="1:6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</row>
    <row r="25" spans="1:6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</row>
    <row r="26" spans="1:6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</row>
    <row r="27" spans="1:6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</row>
    <row r="28" spans="1:6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</row>
    <row r="29" spans="1:6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</row>
    <row r="30" spans="1:6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</row>
    <row r="31" spans="1:6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</row>
    <row r="32" spans="1:6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</row>
    <row r="33" spans="1:14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</row>
    <row r="34" spans="1:14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</row>
    <row r="35" spans="1:14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</row>
    <row r="36" spans="1:14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</row>
    <row r="37" spans="1:14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</row>
    <row r="38" spans="1:14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</row>
    <row r="39" spans="1:14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0</v>
      </c>
    </row>
    <row r="40" spans="1:14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/>
    </row>
    <row r="41" spans="1:14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</row>
    <row r="42" spans="1:14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</row>
    <row r="43" spans="1:14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</row>
    <row r="44" spans="1:14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</row>
    <row r="45" spans="1:14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</row>
    <row r="46" spans="1:14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N46" s="200"/>
    </row>
    <row r="47" spans="1:14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</row>
    <row r="48" spans="1:14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</row>
    <row r="49" spans="1:9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</row>
    <row r="50" spans="1:9" ht="25.5" hidden="1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0</v>
      </c>
      <c r="I50"/>
    </row>
    <row r="51" spans="1:9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</row>
    <row r="52" spans="1:9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</row>
    <row r="53" spans="1:9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</row>
    <row r="54" spans="1:9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</row>
    <row r="55" spans="1:9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</row>
    <row r="56" spans="1:9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</row>
    <row r="57" spans="1:9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</row>
    <row r="58" spans="1:9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</row>
    <row r="59" spans="1:9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</row>
    <row r="60" spans="1:9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</row>
    <row r="61" spans="1:9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</row>
    <row r="62" spans="1:9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</row>
    <row r="63" spans="1:9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</row>
    <row r="64" spans="1:9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</row>
    <row r="65" spans="1:6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</row>
    <row r="66" spans="1:6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</row>
    <row r="67" spans="1:6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</row>
    <row r="68" spans="1:6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</row>
    <row r="69" spans="1:6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</row>
    <row r="70" spans="1:6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</row>
    <row r="71" spans="1:6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</row>
    <row r="72" spans="1:6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</row>
    <row r="73" spans="1:6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</row>
    <row r="74" spans="1:6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</row>
    <row r="75" spans="1:6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</row>
    <row r="76" spans="1:6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</row>
    <row r="77" spans="1:6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</row>
    <row r="78" spans="1:6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</row>
    <row r="79" spans="1:6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</row>
    <row r="80" spans="1:6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</row>
    <row r="81" spans="1:6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</row>
    <row r="82" spans="1:6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</row>
    <row r="83" spans="1:6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</row>
    <row r="84" spans="1:6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</row>
    <row r="85" spans="1:6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</row>
    <row r="86" spans="1:6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</row>
    <row r="87" spans="1:6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</row>
    <row r="88" spans="1:6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</row>
    <row r="89" spans="1:6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</row>
    <row r="90" spans="1:6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</row>
    <row r="91" spans="1:6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</row>
    <row r="92" spans="1:6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</row>
    <row r="93" spans="1:6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</row>
    <row r="94" spans="1:6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</row>
    <row r="95" spans="1:6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</row>
    <row r="96" spans="1:6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</row>
    <row r="97" spans="1:6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</row>
    <row r="98" spans="1:6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</row>
    <row r="99" spans="1:6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</row>
    <row r="100" spans="1:6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</row>
    <row r="101" spans="1:6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</row>
    <row r="102" spans="1:6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</row>
    <row r="103" spans="1:6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</row>
    <row r="104" spans="1:6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</row>
    <row r="105" spans="1:6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</row>
    <row r="106" spans="1:6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</row>
    <row r="107" spans="1:6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</row>
    <row r="108" spans="1:6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</row>
    <row r="109" spans="1:6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</row>
    <row r="110" spans="1:6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</row>
    <row r="111" spans="1:6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</row>
    <row r="112" spans="1:6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</row>
    <row r="113" spans="1:6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</row>
    <row r="114" spans="1:6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</row>
    <row r="115" spans="1:6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</row>
    <row r="116" spans="1:6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</row>
    <row r="117" spans="1:6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</row>
    <row r="118" spans="1:6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</row>
    <row r="119" spans="1:6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</row>
    <row r="120" spans="1:6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</row>
    <row r="121" spans="1:6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</row>
    <row r="122" spans="1:6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</row>
    <row r="123" spans="1:6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</row>
    <row r="124" spans="1:6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</row>
    <row r="125" spans="1:6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</row>
    <row r="126" spans="1:6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</row>
    <row r="127" spans="1:6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</row>
    <row r="128" spans="1:6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</row>
    <row r="129" spans="1:6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</row>
    <row r="130" spans="1:6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</row>
    <row r="131" spans="1:6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</row>
    <row r="132" spans="1:6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</row>
    <row r="133" spans="1:6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</row>
    <row r="134" spans="1:6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</row>
    <row r="135" spans="1:6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</row>
    <row r="136" spans="1:6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</row>
    <row r="137" spans="1:6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</row>
    <row r="138" spans="1:6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</row>
    <row r="139" spans="1:6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</row>
    <row r="140" spans="1:6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</row>
    <row r="141" spans="1:6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</row>
    <row r="142" spans="1:6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</row>
    <row r="143" spans="1:6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</row>
    <row r="144" spans="1:6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</row>
    <row r="145" spans="1:6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</row>
    <row r="146" spans="1:6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</row>
    <row r="147" spans="1:6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</row>
    <row r="148" spans="1:6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</row>
    <row r="149" spans="1:6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</row>
    <row r="150" spans="1:6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</row>
    <row r="151" spans="1:6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</row>
    <row r="152" spans="1:6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</row>
    <row r="153" spans="1:6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</row>
    <row r="154" spans="1:6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</row>
    <row r="155" spans="1:6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</row>
    <row r="156" spans="1:6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</row>
    <row r="157" spans="1:6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</row>
    <row r="158" spans="1:6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</row>
    <row r="159" spans="1:6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</row>
    <row r="160" spans="1:6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</row>
    <row r="161" spans="1:6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</row>
    <row r="162" spans="1:6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</row>
    <row r="163" spans="1:6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</row>
    <row r="164" spans="1:6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</row>
    <row r="165" spans="1:6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</row>
    <row r="166" spans="1:6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</row>
    <row r="167" spans="1:6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</row>
    <row r="168" spans="1:6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</row>
    <row r="169" spans="1:6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</row>
    <row r="170" spans="1:6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</row>
    <row r="171" spans="1:6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</row>
    <row r="172" spans="1:6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</row>
    <row r="173" spans="1:6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</row>
    <row r="174" spans="1:6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</row>
    <row r="175" spans="1:6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</row>
    <row r="176" spans="1:6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</row>
    <row r="177" spans="1:6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</row>
    <row r="178" spans="1:6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</row>
    <row r="179" spans="1:6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</row>
    <row r="180" spans="1:6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</row>
    <row r="181" spans="1:6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</row>
    <row r="182" spans="1:6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</row>
    <row r="183" spans="1:6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</row>
    <row r="184" spans="1:6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</row>
    <row r="185" spans="1:6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</row>
    <row r="186" spans="1:6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</row>
    <row r="187" spans="1:6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</row>
    <row r="188" spans="1:6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</row>
    <row r="189" spans="1:6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</row>
    <row r="190" spans="1:6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</row>
    <row r="191" spans="1:6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</row>
    <row r="192" spans="1:6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</row>
    <row r="193" spans="1:6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</row>
    <row r="194" spans="1:6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</row>
    <row r="195" spans="1:6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</row>
    <row r="196" spans="1:6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</row>
    <row r="197" spans="1:6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</row>
    <row r="198" spans="1:6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</row>
    <row r="199" spans="1:6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</row>
    <row r="200" spans="1:6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</row>
    <row r="201" spans="1:6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</row>
    <row r="202" spans="1:6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</row>
    <row r="203" spans="1:6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</row>
    <row r="204" spans="1:6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</row>
    <row r="205" spans="1:6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</row>
    <row r="206" spans="1:6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</row>
    <row r="207" spans="1:6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</row>
    <row r="208" spans="1:6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</row>
    <row r="209" spans="1:9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</row>
    <row r="210" spans="1:9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</row>
    <row r="211" spans="1:9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</row>
    <row r="212" spans="1:9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</row>
    <row r="213" spans="1:9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</row>
    <row r="214" spans="1:9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I214"/>
    </row>
    <row r="215" spans="1:9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</row>
    <row r="216" spans="1:9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</row>
    <row r="217" spans="1:9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</row>
    <row r="218" spans="1:9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</row>
    <row r="219" spans="1:9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</row>
    <row r="220" spans="1:9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</row>
    <row r="221" spans="1:9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</row>
    <row r="222" spans="1:9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</row>
    <row r="223" spans="1:9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I223"/>
    </row>
    <row r="224" spans="1:9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</row>
    <row r="225" spans="1:14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I225"/>
    </row>
    <row r="226" spans="1:14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</row>
    <row r="227" spans="1:14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</row>
    <row r="228" spans="1:14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</row>
    <row r="229" spans="1:14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</row>
    <row r="230" spans="1:14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</row>
    <row r="231" spans="1:14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</row>
    <row r="232" spans="1:14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</row>
    <row r="233" spans="1:14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</row>
    <row r="234" spans="1:14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N234" s="200"/>
    </row>
    <row r="235" spans="1:14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</row>
    <row r="236" spans="1:14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</row>
    <row r="237" spans="1:14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</row>
    <row r="238" spans="1:14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</row>
    <row r="239" spans="1:14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</row>
    <row r="240" spans="1:14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</row>
    <row r="241" spans="1:6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</row>
    <row r="242" spans="1:6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</row>
    <row r="243" spans="1:6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</row>
    <row r="244" spans="1:6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</row>
    <row r="245" spans="1:6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</row>
    <row r="246" spans="1:6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</row>
    <row r="247" spans="1:6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</row>
    <row r="248" spans="1:6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</row>
    <row r="249" spans="1:6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</row>
    <row r="250" spans="1:6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</row>
    <row r="251" spans="1:6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</row>
    <row r="252" spans="1:6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</row>
    <row r="253" spans="1:6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</row>
    <row r="254" spans="1:6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</row>
    <row r="255" spans="1:6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</row>
    <row r="256" spans="1:6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</row>
    <row r="257" spans="1:6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</row>
    <row r="258" spans="1:6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</row>
    <row r="259" spans="1:6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</row>
    <row r="260" spans="1:6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</row>
    <row r="261" spans="1:6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</row>
    <row r="262" spans="1:6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</row>
    <row r="263" spans="1:6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</row>
    <row r="264" spans="1:6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</row>
    <row r="265" spans="1:6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</row>
    <row r="266" spans="1:6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</row>
    <row r="267" spans="1:6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</row>
    <row r="268" spans="1:6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</row>
    <row r="269" spans="1:6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</row>
    <row r="270" spans="1:6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</row>
    <row r="271" spans="1:6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</row>
    <row r="272" spans="1:6" hidden="1" x14ac:dyDescent="0.2">
      <c r="A272" s="225" t="s">
        <v>509</v>
      </c>
      <c r="B272" s="226"/>
      <c r="C272" s="7" t="s">
        <v>510</v>
      </c>
      <c r="D272" s="117" t="s">
        <v>511</v>
      </c>
      <c r="E272" s="15"/>
      <c r="F272" s="78">
        <f>F50+F86+F184+F214+F223+F247+F271</f>
        <v>0</v>
      </c>
    </row>
    <row r="273" spans="1:15" x14ac:dyDescent="0.2">
      <c r="D273" s="118"/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ht="13.5" customHeight="1" x14ac:dyDescent="0.2">
      <c r="A276" s="209" t="s">
        <v>3</v>
      </c>
      <c r="B276" s="209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91" t="s">
        <v>858</v>
      </c>
      <c r="I276" s="158" t="s">
        <v>866</v>
      </c>
      <c r="J276" s="191" t="s">
        <v>867</v>
      </c>
      <c r="K276" s="166" t="s">
        <v>866</v>
      </c>
      <c r="L276" s="166" t="s">
        <v>867</v>
      </c>
      <c r="M276" s="166" t="s">
        <v>880</v>
      </c>
      <c r="N276" s="166" t="s">
        <v>881</v>
      </c>
      <c r="O276" s="166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/>
      <c r="G277" s="46"/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46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46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46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46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46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46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46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46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46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46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46"/>
    </row>
    <row r="289" spans="1:15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46"/>
    </row>
    <row r="290" spans="1:15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47"/>
    </row>
    <row r="291" spans="1:15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</row>
    <row r="292" spans="1:15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46"/>
    </row>
    <row r="293" spans="1:15" ht="25.5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46"/>
      <c r="H293" s="155"/>
      <c r="I293" s="156"/>
      <c r="J293" s="155"/>
      <c r="K293" s="156">
        <v>0</v>
      </c>
      <c r="L293" s="156">
        <v>100</v>
      </c>
      <c r="M293" s="169">
        <f>K293+L293</f>
        <v>100</v>
      </c>
      <c r="N293" s="156">
        <v>100</v>
      </c>
      <c r="O293" s="153">
        <f t="shared" ref="O293:O357" si="0">IF(M293=0," ",N293/M293)</f>
        <v>1</v>
      </c>
    </row>
    <row r="294" spans="1:15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58">
        <v>131</v>
      </c>
      <c r="H294" s="173">
        <v>131</v>
      </c>
      <c r="I294" s="169">
        <v>131</v>
      </c>
      <c r="J294" s="175">
        <f t="shared" ref="J294:J357" si="1">IF(H294=0," ",I294/H294)</f>
        <v>1</v>
      </c>
      <c r="K294" s="169">
        <v>150</v>
      </c>
      <c r="L294" s="169"/>
      <c r="M294" s="169">
        <f>K294+L294</f>
        <v>150</v>
      </c>
      <c r="N294" s="169">
        <v>59</v>
      </c>
      <c r="O294" s="153">
        <f t="shared" si="0"/>
        <v>0.39333333333333331</v>
      </c>
    </row>
    <row r="295" spans="1:15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2">SUM(G292:G294)</f>
        <v>131</v>
      </c>
      <c r="H295" s="174">
        <f t="shared" si="2"/>
        <v>131</v>
      </c>
      <c r="I295" s="174">
        <f t="shared" ref="I295:N295" si="3">SUM(I292:I294)</f>
        <v>131</v>
      </c>
      <c r="J295" s="174">
        <f t="shared" si="3"/>
        <v>1</v>
      </c>
      <c r="K295" s="174">
        <f t="shared" si="3"/>
        <v>150</v>
      </c>
      <c r="L295" s="174">
        <f t="shared" si="3"/>
        <v>100</v>
      </c>
      <c r="M295" s="174">
        <f t="shared" si="3"/>
        <v>250</v>
      </c>
      <c r="N295" s="174">
        <f t="shared" si="3"/>
        <v>159</v>
      </c>
      <c r="O295" s="153">
        <f t="shared" si="0"/>
        <v>0.63600000000000001</v>
      </c>
    </row>
    <row r="296" spans="1:15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0</v>
      </c>
      <c r="G296" s="59">
        <f t="shared" ref="G296:H296" si="4">G291+G295</f>
        <v>131</v>
      </c>
      <c r="H296" s="174">
        <f t="shared" si="4"/>
        <v>131</v>
      </c>
      <c r="I296" s="174">
        <f t="shared" ref="I296:N296" si="5">I291+I295</f>
        <v>131</v>
      </c>
      <c r="J296" s="174">
        <f t="shared" si="5"/>
        <v>1</v>
      </c>
      <c r="K296" s="174">
        <f t="shared" si="5"/>
        <v>150</v>
      </c>
      <c r="L296" s="174">
        <f t="shared" si="5"/>
        <v>100</v>
      </c>
      <c r="M296" s="174">
        <f t="shared" si="5"/>
        <v>250</v>
      </c>
      <c r="N296" s="174">
        <f t="shared" si="5"/>
        <v>159</v>
      </c>
      <c r="O296" s="153">
        <f t="shared" si="0"/>
        <v>0.63600000000000001</v>
      </c>
    </row>
    <row r="297" spans="1:15" ht="25.5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0</v>
      </c>
      <c r="G297" s="59">
        <f t="shared" ref="G297:H297" si="6">SUM(G298:G304)</f>
        <v>14</v>
      </c>
      <c r="H297" s="174">
        <f t="shared" si="6"/>
        <v>14</v>
      </c>
      <c r="I297" s="174">
        <f t="shared" ref="I297:N297" si="7">SUM(I298:I304)</f>
        <v>14</v>
      </c>
      <c r="J297" s="174">
        <f t="shared" si="7"/>
        <v>2</v>
      </c>
      <c r="K297" s="174">
        <f t="shared" si="7"/>
        <v>16</v>
      </c>
      <c r="L297" s="174">
        <f t="shared" si="7"/>
        <v>24</v>
      </c>
      <c r="M297" s="174">
        <f t="shared" si="7"/>
        <v>40</v>
      </c>
      <c r="N297" s="174">
        <f t="shared" si="7"/>
        <v>24</v>
      </c>
      <c r="O297" s="153">
        <f t="shared" si="0"/>
        <v>0.6</v>
      </c>
    </row>
    <row r="298" spans="1:15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/>
      <c r="G298" s="58"/>
      <c r="H298" s="173"/>
      <c r="I298" s="169"/>
      <c r="J298" s="175" t="str">
        <f t="shared" si="1"/>
        <v xml:space="preserve"> </v>
      </c>
      <c r="K298" s="169">
        <v>0</v>
      </c>
      <c r="L298" s="169">
        <v>24</v>
      </c>
      <c r="M298" s="169">
        <f t="shared" ref="M298:M358" si="8">K298+L298</f>
        <v>24</v>
      </c>
      <c r="N298" s="169">
        <v>24</v>
      </c>
      <c r="O298" s="153">
        <f t="shared" si="0"/>
        <v>1</v>
      </c>
    </row>
    <row r="299" spans="1:15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58"/>
      <c r="H299" s="173"/>
      <c r="I299" s="169"/>
      <c r="J299" s="175" t="str">
        <f t="shared" si="1"/>
        <v xml:space="preserve"> </v>
      </c>
      <c r="K299" s="169">
        <v>0</v>
      </c>
      <c r="L299" s="169"/>
      <c r="M299" s="169">
        <f t="shared" si="8"/>
        <v>0</v>
      </c>
      <c r="N299" s="169"/>
      <c r="O299" s="153" t="str">
        <f t="shared" si="0"/>
        <v xml:space="preserve"> </v>
      </c>
    </row>
    <row r="300" spans="1:15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58"/>
      <c r="H300" s="173"/>
      <c r="I300" s="169"/>
      <c r="J300" s="175" t="str">
        <f t="shared" si="1"/>
        <v xml:space="preserve"> </v>
      </c>
      <c r="K300" s="169">
        <v>0</v>
      </c>
      <c r="L300" s="169"/>
      <c r="M300" s="169">
        <f t="shared" si="8"/>
        <v>0</v>
      </c>
      <c r="N300" s="169"/>
      <c r="O300" s="153" t="str">
        <f t="shared" si="0"/>
        <v xml:space="preserve"> </v>
      </c>
    </row>
    <row r="301" spans="1:15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58">
        <v>9</v>
      </c>
      <c r="H301" s="173">
        <v>9</v>
      </c>
      <c r="I301" s="169">
        <v>9</v>
      </c>
      <c r="J301" s="175">
        <f t="shared" si="1"/>
        <v>1</v>
      </c>
      <c r="K301" s="169">
        <v>10</v>
      </c>
      <c r="L301" s="169"/>
      <c r="M301" s="169">
        <f t="shared" si="8"/>
        <v>10</v>
      </c>
      <c r="N301" s="169"/>
      <c r="O301" s="153">
        <f t="shared" si="0"/>
        <v>0</v>
      </c>
    </row>
    <row r="302" spans="1:15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58"/>
      <c r="H302" s="173"/>
      <c r="I302" s="169"/>
      <c r="J302" s="175" t="str">
        <f t="shared" si="1"/>
        <v xml:space="preserve"> </v>
      </c>
      <c r="K302" s="169">
        <v>0</v>
      </c>
      <c r="L302" s="169"/>
      <c r="M302" s="169">
        <f t="shared" si="8"/>
        <v>0</v>
      </c>
      <c r="N302" s="169"/>
      <c r="O302" s="153" t="str">
        <f t="shared" si="0"/>
        <v xml:space="preserve"> </v>
      </c>
    </row>
    <row r="303" spans="1:15" ht="38.25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58"/>
      <c r="H303" s="173"/>
      <c r="I303" s="169"/>
      <c r="J303" s="175" t="str">
        <f t="shared" si="1"/>
        <v xml:space="preserve"> </v>
      </c>
      <c r="K303" s="169">
        <v>0</v>
      </c>
      <c r="L303" s="169"/>
      <c r="M303" s="169">
        <f t="shared" si="8"/>
        <v>0</v>
      </c>
      <c r="N303" s="169"/>
      <c r="O303" s="153" t="str">
        <f t="shared" si="0"/>
        <v xml:space="preserve"> </v>
      </c>
    </row>
    <row r="304" spans="1:15" ht="17.25" customHeight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58">
        <v>5</v>
      </c>
      <c r="H304" s="173">
        <v>5</v>
      </c>
      <c r="I304" s="169">
        <v>5</v>
      </c>
      <c r="J304" s="175">
        <f t="shared" si="1"/>
        <v>1</v>
      </c>
      <c r="K304" s="169">
        <v>6</v>
      </c>
      <c r="L304" s="169"/>
      <c r="M304" s="169">
        <f t="shared" si="8"/>
        <v>6</v>
      </c>
      <c r="N304" s="169"/>
      <c r="O304" s="153">
        <f t="shared" si="0"/>
        <v>0</v>
      </c>
    </row>
    <row r="305" spans="1:15" ht="17.25" customHeight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58"/>
      <c r="H305" s="173"/>
      <c r="I305" s="169"/>
      <c r="J305" s="175" t="str">
        <f t="shared" si="1"/>
        <v xml:space="preserve"> </v>
      </c>
      <c r="K305" s="169">
        <v>0</v>
      </c>
      <c r="L305" s="169"/>
      <c r="M305" s="169">
        <f t="shared" si="8"/>
        <v>0</v>
      </c>
      <c r="N305" s="169"/>
      <c r="O305" s="153" t="str">
        <f t="shared" si="0"/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/>
      <c r="G306" s="58">
        <v>23</v>
      </c>
      <c r="H306" s="173">
        <v>23</v>
      </c>
      <c r="I306" s="169">
        <v>23</v>
      </c>
      <c r="J306" s="175">
        <f t="shared" si="1"/>
        <v>1</v>
      </c>
      <c r="K306" s="169">
        <v>20</v>
      </c>
      <c r="L306" s="169">
        <v>176</v>
      </c>
      <c r="M306" s="169">
        <f t="shared" si="8"/>
        <v>196</v>
      </c>
      <c r="N306" s="169">
        <v>196</v>
      </c>
      <c r="O306" s="153">
        <f t="shared" si="0"/>
        <v>1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173"/>
      <c r="I307" s="169"/>
      <c r="J307" s="175" t="str">
        <f t="shared" si="1"/>
        <v xml:space="preserve"> </v>
      </c>
      <c r="K307" s="169">
        <v>0</v>
      </c>
      <c r="L307" s="169"/>
      <c r="M307" s="169">
        <f t="shared" si="8"/>
        <v>0</v>
      </c>
      <c r="N307" s="169"/>
      <c r="O307" s="153" t="str">
        <f t="shared" si="0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0</v>
      </c>
      <c r="G308" s="59">
        <f t="shared" ref="G308:N308" si="9">SUM(G305:G307)</f>
        <v>23</v>
      </c>
      <c r="H308" s="174">
        <f t="shared" si="9"/>
        <v>23</v>
      </c>
      <c r="I308" s="174">
        <f t="shared" si="9"/>
        <v>23</v>
      </c>
      <c r="J308" s="174">
        <f t="shared" si="9"/>
        <v>1</v>
      </c>
      <c r="K308" s="174">
        <f t="shared" si="9"/>
        <v>20</v>
      </c>
      <c r="L308" s="174">
        <f t="shared" si="9"/>
        <v>176</v>
      </c>
      <c r="M308" s="174">
        <f t="shared" si="9"/>
        <v>196</v>
      </c>
      <c r="N308" s="174">
        <f t="shared" si="9"/>
        <v>196</v>
      </c>
      <c r="O308" s="153">
        <f t="shared" si="0"/>
        <v>1</v>
      </c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58"/>
      <c r="H309" s="173"/>
      <c r="I309" s="169"/>
      <c r="J309" s="175" t="str">
        <f t="shared" si="1"/>
        <v xml:space="preserve"> </v>
      </c>
      <c r="K309" s="169">
        <v>0</v>
      </c>
      <c r="L309" s="169"/>
      <c r="M309" s="169">
        <f t="shared" si="8"/>
        <v>0</v>
      </c>
      <c r="N309" s="169"/>
      <c r="O309" s="153" t="str">
        <f t="shared" si="0"/>
        <v xml:space="preserve"> </v>
      </c>
    </row>
    <row r="310" spans="1:15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58"/>
      <c r="H310" s="173"/>
      <c r="I310" s="169"/>
      <c r="J310" s="175" t="str">
        <f t="shared" si="1"/>
        <v xml:space="preserve"> </v>
      </c>
      <c r="K310" s="169">
        <v>0</v>
      </c>
      <c r="L310" s="169"/>
      <c r="M310" s="169">
        <f t="shared" si="8"/>
        <v>0</v>
      </c>
      <c r="N310" s="169"/>
      <c r="O310" s="153" t="str">
        <f t="shared" si="0"/>
        <v xml:space="preserve"> </v>
      </c>
    </row>
    <row r="311" spans="1:15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10">SUM(G309:G310)</f>
        <v>0</v>
      </c>
      <c r="H311" s="174">
        <f t="shared" si="10"/>
        <v>0</v>
      </c>
      <c r="I311" s="174">
        <f t="shared" si="10"/>
        <v>0</v>
      </c>
      <c r="J311" s="174">
        <f t="shared" si="10"/>
        <v>0</v>
      </c>
      <c r="K311" s="174">
        <f t="shared" si="10"/>
        <v>0</v>
      </c>
      <c r="L311" s="174">
        <f t="shared" si="10"/>
        <v>0</v>
      </c>
      <c r="M311" s="174">
        <f t="shared" si="10"/>
        <v>0</v>
      </c>
      <c r="N311" s="169"/>
      <c r="O311" s="153" t="str">
        <f t="shared" si="0"/>
        <v xml:space="preserve"> </v>
      </c>
    </row>
    <row r="312" spans="1:15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58"/>
      <c r="H312" s="173"/>
      <c r="I312" s="169"/>
      <c r="J312" s="175" t="str">
        <f t="shared" si="1"/>
        <v xml:space="preserve"> </v>
      </c>
      <c r="K312" s="169">
        <v>0</v>
      </c>
      <c r="L312" s="169"/>
      <c r="M312" s="169">
        <f t="shared" si="8"/>
        <v>0</v>
      </c>
      <c r="N312" s="169"/>
      <c r="O312" s="153" t="str">
        <f t="shared" si="0"/>
        <v xml:space="preserve"> </v>
      </c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173"/>
      <c r="I313" s="169"/>
      <c r="J313" s="175" t="str">
        <f t="shared" si="1"/>
        <v xml:space="preserve"> </v>
      </c>
      <c r="K313" s="169">
        <v>0</v>
      </c>
      <c r="L313" s="169"/>
      <c r="M313" s="169">
        <f t="shared" si="8"/>
        <v>0</v>
      </c>
      <c r="N313" s="169"/>
      <c r="O313" s="153" t="str">
        <f t="shared" si="0"/>
        <v xml:space="preserve"> </v>
      </c>
    </row>
    <row r="314" spans="1:15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/>
      <c r="H314" s="173"/>
      <c r="I314" s="169"/>
      <c r="J314" s="175" t="str">
        <f t="shared" si="1"/>
        <v xml:space="preserve"> </v>
      </c>
      <c r="K314" s="169">
        <v>16</v>
      </c>
      <c r="L314" s="169">
        <v>20</v>
      </c>
      <c r="M314" s="169">
        <f t="shared" si="8"/>
        <v>36</v>
      </c>
      <c r="N314" s="169">
        <v>36</v>
      </c>
      <c r="O314" s="153">
        <f t="shared" si="0"/>
        <v>1</v>
      </c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173"/>
      <c r="I315" s="169"/>
      <c r="J315" s="175" t="str">
        <f t="shared" si="1"/>
        <v xml:space="preserve"> </v>
      </c>
      <c r="K315" s="169">
        <v>0</v>
      </c>
      <c r="L315" s="169"/>
      <c r="M315" s="169">
        <f t="shared" si="8"/>
        <v>0</v>
      </c>
      <c r="N315" s="169"/>
      <c r="O315" s="153" t="str">
        <f t="shared" si="0"/>
        <v xml:space="preserve"> </v>
      </c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58"/>
      <c r="H316" s="173"/>
      <c r="I316" s="169"/>
      <c r="J316" s="175" t="str">
        <f t="shared" si="1"/>
        <v xml:space="preserve"> </v>
      </c>
      <c r="K316" s="169">
        <v>0</v>
      </c>
      <c r="L316" s="169"/>
      <c r="M316" s="169">
        <f t="shared" si="8"/>
        <v>0</v>
      </c>
      <c r="N316" s="169"/>
      <c r="O316" s="153" t="str">
        <f t="shared" si="0"/>
        <v xml:space="preserve"> </v>
      </c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186"/>
      <c r="I317" s="169"/>
      <c r="J317" s="175" t="str">
        <f t="shared" si="1"/>
        <v xml:space="preserve"> </v>
      </c>
      <c r="K317" s="169">
        <v>0</v>
      </c>
      <c r="L317" s="169"/>
      <c r="M317" s="169">
        <f t="shared" si="8"/>
        <v>0</v>
      </c>
      <c r="N317" s="169"/>
      <c r="O317" s="153" t="str">
        <f t="shared" si="0"/>
        <v xml:space="preserve"> </v>
      </c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173"/>
      <c r="I318" s="169"/>
      <c r="J318" s="175" t="str">
        <f t="shared" si="1"/>
        <v xml:space="preserve"> </v>
      </c>
      <c r="K318" s="169">
        <v>0</v>
      </c>
      <c r="L318" s="169"/>
      <c r="M318" s="169">
        <f t="shared" si="8"/>
        <v>0</v>
      </c>
      <c r="N318" s="169"/>
      <c r="O318" s="153" t="str">
        <f t="shared" si="0"/>
        <v xml:space="preserve"> </v>
      </c>
    </row>
    <row r="319" spans="1:15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173"/>
      <c r="I319" s="169"/>
      <c r="J319" s="175" t="str">
        <f t="shared" si="1"/>
        <v xml:space="preserve"> </v>
      </c>
      <c r="K319" s="169">
        <v>0</v>
      </c>
      <c r="L319" s="169"/>
      <c r="M319" s="169">
        <f t="shared" si="8"/>
        <v>0</v>
      </c>
      <c r="N319" s="169"/>
      <c r="O319" s="153" t="str">
        <f t="shared" si="0"/>
        <v xml:space="preserve"> 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>
        <v>20</v>
      </c>
      <c r="G320" s="58">
        <v>120</v>
      </c>
      <c r="H320" s="173">
        <f>SUM(F320:G320)</f>
        <v>140</v>
      </c>
      <c r="I320" s="169">
        <v>240</v>
      </c>
      <c r="J320" s="175">
        <f t="shared" si="1"/>
        <v>1.7142857142857142</v>
      </c>
      <c r="K320" s="169">
        <v>130</v>
      </c>
      <c r="L320" s="169">
        <v>321</v>
      </c>
      <c r="M320" s="169">
        <f t="shared" si="8"/>
        <v>451</v>
      </c>
      <c r="N320" s="169">
        <v>451</v>
      </c>
      <c r="O320" s="153">
        <f t="shared" si="0"/>
        <v>1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1"/>
        <v xml:space="preserve"> </v>
      </c>
      <c r="K321" s="169">
        <v>0</v>
      </c>
      <c r="L321" s="169"/>
      <c r="M321" s="169">
        <f t="shared" si="8"/>
        <v>0</v>
      </c>
      <c r="N321" s="169"/>
      <c r="O321" s="153" t="str">
        <f t="shared" si="0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20</v>
      </c>
      <c r="G322" s="59">
        <f t="shared" ref="G322:N322" si="11">SUM(G312:G320)</f>
        <v>120</v>
      </c>
      <c r="H322" s="174">
        <f t="shared" si="11"/>
        <v>140</v>
      </c>
      <c r="I322" s="174">
        <f t="shared" si="11"/>
        <v>240</v>
      </c>
      <c r="J322" s="174">
        <f t="shared" si="11"/>
        <v>1.7142857142857142</v>
      </c>
      <c r="K322" s="174">
        <f t="shared" si="11"/>
        <v>146</v>
      </c>
      <c r="L322" s="174">
        <f t="shared" si="11"/>
        <v>341</v>
      </c>
      <c r="M322" s="174">
        <f t="shared" si="11"/>
        <v>487</v>
      </c>
      <c r="N322" s="174">
        <f t="shared" si="11"/>
        <v>487</v>
      </c>
      <c r="O322" s="153">
        <f t="shared" si="0"/>
        <v>1</v>
      </c>
    </row>
    <row r="323" spans="1:15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173"/>
      <c r="I323" s="169"/>
      <c r="J323" s="175" t="str">
        <f t="shared" si="1"/>
        <v xml:space="preserve"> </v>
      </c>
      <c r="K323" s="169">
        <v>0</v>
      </c>
      <c r="L323" s="169"/>
      <c r="M323" s="169">
        <f t="shared" si="8"/>
        <v>0</v>
      </c>
      <c r="N323" s="169"/>
      <c r="O323" s="153" t="str">
        <f t="shared" si="0"/>
        <v xml:space="preserve"> 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73"/>
      <c r="I324" s="169"/>
      <c r="J324" s="175" t="str">
        <f t="shared" si="1"/>
        <v xml:space="preserve"> </v>
      </c>
      <c r="K324" s="169">
        <v>0</v>
      </c>
      <c r="L324" s="169"/>
      <c r="M324" s="169">
        <f t="shared" si="8"/>
        <v>0</v>
      </c>
      <c r="N324" s="169"/>
      <c r="O324" s="153" t="str">
        <f t="shared" si="0"/>
        <v xml:space="preserve"> </v>
      </c>
    </row>
    <row r="325" spans="1:15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12">SUM(G323:G324)</f>
        <v>0</v>
      </c>
      <c r="H325" s="174">
        <f t="shared" si="12"/>
        <v>0</v>
      </c>
      <c r="I325" s="174">
        <f t="shared" si="12"/>
        <v>0</v>
      </c>
      <c r="J325" s="174">
        <f t="shared" si="12"/>
        <v>0</v>
      </c>
      <c r="K325" s="174">
        <f t="shared" si="12"/>
        <v>0</v>
      </c>
      <c r="L325" s="174">
        <f t="shared" si="12"/>
        <v>0</v>
      </c>
      <c r="M325" s="174">
        <f t="shared" si="12"/>
        <v>0</v>
      </c>
      <c r="N325" s="169"/>
      <c r="O325" s="153" t="str">
        <f t="shared" si="0"/>
        <v xml:space="preserve"> 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>
        <v>5</v>
      </c>
      <c r="G326" s="58">
        <v>3</v>
      </c>
      <c r="H326" s="173">
        <f>SUM(F326:G326)</f>
        <v>8</v>
      </c>
      <c r="I326" s="169">
        <v>8</v>
      </c>
      <c r="J326" s="175">
        <f t="shared" si="1"/>
        <v>1</v>
      </c>
      <c r="K326" s="169">
        <v>30</v>
      </c>
      <c r="L326" s="169">
        <v>69</v>
      </c>
      <c r="M326" s="169">
        <f t="shared" si="8"/>
        <v>99</v>
      </c>
      <c r="N326" s="169">
        <v>89</v>
      </c>
      <c r="O326" s="153">
        <f t="shared" si="0"/>
        <v>0.89898989898989901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73"/>
      <c r="I327" s="169"/>
      <c r="J327" s="175" t="str">
        <f t="shared" si="1"/>
        <v xml:space="preserve"> </v>
      </c>
      <c r="K327" s="169">
        <v>0</v>
      </c>
      <c r="L327" s="169"/>
      <c r="M327" s="169">
        <f t="shared" si="8"/>
        <v>0</v>
      </c>
      <c r="N327" s="169"/>
      <c r="O327" s="153" t="str">
        <f t="shared" si="0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73"/>
      <c r="I328" s="169"/>
      <c r="J328" s="175" t="str">
        <f t="shared" si="1"/>
        <v xml:space="preserve"> </v>
      </c>
      <c r="K328" s="169">
        <v>0</v>
      </c>
      <c r="L328" s="169"/>
      <c r="M328" s="169">
        <f t="shared" si="8"/>
        <v>0</v>
      </c>
      <c r="N328" s="169"/>
      <c r="O328" s="153" t="str">
        <f t="shared" si="0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73"/>
      <c r="I329" s="169"/>
      <c r="J329" s="175" t="str">
        <f t="shared" si="1"/>
        <v xml:space="preserve"> </v>
      </c>
      <c r="K329" s="169">
        <v>0</v>
      </c>
      <c r="L329" s="169"/>
      <c r="M329" s="169">
        <f t="shared" si="8"/>
        <v>0</v>
      </c>
      <c r="N329" s="169"/>
      <c r="O329" s="153" t="str">
        <f t="shared" si="0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73"/>
      <c r="I330" s="169"/>
      <c r="J330" s="175" t="str">
        <f t="shared" si="1"/>
        <v xml:space="preserve"> </v>
      </c>
      <c r="K330" s="169">
        <v>0</v>
      </c>
      <c r="L330" s="169"/>
      <c r="M330" s="169">
        <f t="shared" si="8"/>
        <v>0</v>
      </c>
      <c r="N330" s="169"/>
      <c r="O330" s="153" t="str">
        <f t="shared" si="0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73"/>
      <c r="I331" s="169"/>
      <c r="J331" s="175" t="str">
        <f t="shared" si="1"/>
        <v xml:space="preserve"> </v>
      </c>
      <c r="K331" s="169">
        <v>0</v>
      </c>
      <c r="L331" s="169"/>
      <c r="M331" s="169">
        <f t="shared" si="8"/>
        <v>0</v>
      </c>
      <c r="N331" s="169"/>
      <c r="O331" s="153" t="str">
        <f t="shared" si="0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73"/>
      <c r="I332" s="169"/>
      <c r="J332" s="175" t="str">
        <f t="shared" si="1"/>
        <v xml:space="preserve"> </v>
      </c>
      <c r="K332" s="169">
        <v>0</v>
      </c>
      <c r="L332" s="169"/>
      <c r="M332" s="169">
        <f t="shared" si="8"/>
        <v>0</v>
      </c>
      <c r="N332" s="169"/>
      <c r="O332" s="153" t="str">
        <f t="shared" si="0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73"/>
      <c r="I333" s="169"/>
      <c r="J333" s="175" t="str">
        <f t="shared" si="1"/>
        <v xml:space="preserve"> </v>
      </c>
      <c r="K333" s="169">
        <v>0</v>
      </c>
      <c r="L333" s="169"/>
      <c r="M333" s="169">
        <f t="shared" si="8"/>
        <v>0</v>
      </c>
      <c r="N333" s="169"/>
      <c r="O333" s="153" t="str">
        <f t="shared" si="0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73"/>
      <c r="I334" s="169"/>
      <c r="J334" s="175" t="str">
        <f t="shared" si="1"/>
        <v xml:space="preserve"> </v>
      </c>
      <c r="K334" s="169">
        <v>0</v>
      </c>
      <c r="L334" s="169"/>
      <c r="M334" s="169">
        <f t="shared" si="8"/>
        <v>0</v>
      </c>
      <c r="N334" s="169"/>
      <c r="O334" s="153" t="str">
        <f t="shared" si="0"/>
        <v xml:space="preserve"> </v>
      </c>
    </row>
    <row r="335" spans="1:15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73"/>
      <c r="I335" s="169"/>
      <c r="J335" s="175" t="str">
        <f t="shared" si="1"/>
        <v xml:space="preserve"> </v>
      </c>
      <c r="K335" s="169">
        <v>15</v>
      </c>
      <c r="L335" s="169">
        <v>5</v>
      </c>
      <c r="M335" s="169">
        <f t="shared" si="8"/>
        <v>20</v>
      </c>
      <c r="N335" s="169">
        <v>16</v>
      </c>
      <c r="O335" s="153">
        <f t="shared" si="0"/>
        <v>0.8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5</v>
      </c>
      <c r="G336" s="59">
        <f t="shared" ref="G336:N336" si="13">G326+G327+G328+G331+G335</f>
        <v>3</v>
      </c>
      <c r="H336" s="174">
        <f>H326+H327+H328+H331+H335</f>
        <v>8</v>
      </c>
      <c r="I336" s="174">
        <f t="shared" ref="I336:M336" si="14">I326+I327+I328+I331+I335</f>
        <v>8</v>
      </c>
      <c r="J336" s="174" t="e">
        <f t="shared" si="14"/>
        <v>#VALUE!</v>
      </c>
      <c r="K336" s="174">
        <f t="shared" si="14"/>
        <v>45</v>
      </c>
      <c r="L336" s="174">
        <f t="shared" si="14"/>
        <v>74</v>
      </c>
      <c r="M336" s="174">
        <f t="shared" si="14"/>
        <v>119</v>
      </c>
      <c r="N336" s="174">
        <f t="shared" si="13"/>
        <v>105</v>
      </c>
      <c r="O336" s="153">
        <f t="shared" si="0"/>
        <v>0.88235294117647056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25</v>
      </c>
      <c r="G337" s="59">
        <f t="shared" ref="G337:N337" si="15">G308+G311+G322+G325+G336</f>
        <v>146</v>
      </c>
      <c r="H337" s="174">
        <f t="shared" si="15"/>
        <v>171</v>
      </c>
      <c r="I337" s="174">
        <f t="shared" ref="I337:M337" si="16">I308+I311+I322+I325+I336</f>
        <v>271</v>
      </c>
      <c r="J337" s="174" t="e">
        <f t="shared" si="16"/>
        <v>#VALUE!</v>
      </c>
      <c r="K337" s="174">
        <f t="shared" si="16"/>
        <v>211</v>
      </c>
      <c r="L337" s="174">
        <f t="shared" si="16"/>
        <v>591</v>
      </c>
      <c r="M337" s="174">
        <f t="shared" si="16"/>
        <v>802</v>
      </c>
      <c r="N337" s="174">
        <f t="shared" si="15"/>
        <v>788</v>
      </c>
      <c r="O337" s="153">
        <f t="shared" si="0"/>
        <v>0.98254364089775559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1"/>
        <v xml:space="preserve"> </v>
      </c>
      <c r="K338" s="169">
        <v>0</v>
      </c>
      <c r="L338" s="169"/>
      <c r="M338" s="169">
        <f t="shared" si="8"/>
        <v>0</v>
      </c>
      <c r="N338" s="169"/>
      <c r="O338" s="153" t="str">
        <f t="shared" si="0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17">SUM(G340:G355)</f>
        <v>0</v>
      </c>
      <c r="H339" s="176">
        <f t="shared" si="17"/>
        <v>0</v>
      </c>
      <c r="I339" s="176">
        <f t="shared" ref="I339" si="18">SUM(I340:I355)</f>
        <v>0</v>
      </c>
      <c r="J339" s="175" t="str">
        <f t="shared" si="1"/>
        <v xml:space="preserve"> </v>
      </c>
      <c r="K339" s="169">
        <v>0</v>
      </c>
      <c r="L339" s="169"/>
      <c r="M339" s="169">
        <f t="shared" si="8"/>
        <v>0</v>
      </c>
      <c r="N339" s="169"/>
      <c r="O339" s="153" t="str">
        <f t="shared" si="0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1"/>
        <v xml:space="preserve"> </v>
      </c>
      <c r="K340" s="169">
        <v>0</v>
      </c>
      <c r="L340" s="169"/>
      <c r="M340" s="169">
        <f t="shared" si="8"/>
        <v>0</v>
      </c>
      <c r="N340" s="169"/>
      <c r="O340" s="153" t="str">
        <f t="shared" si="0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si="1"/>
        <v xml:space="preserve"> </v>
      </c>
      <c r="K341" s="169">
        <v>0</v>
      </c>
      <c r="L341" s="169"/>
      <c r="M341" s="169">
        <f t="shared" si="8"/>
        <v>0</v>
      </c>
      <c r="N341" s="169"/>
      <c r="O341" s="153" t="str">
        <f t="shared" si="0"/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1"/>
        <v xml:space="preserve"> </v>
      </c>
      <c r="K342" s="169">
        <v>0</v>
      </c>
      <c r="L342" s="169"/>
      <c r="M342" s="169">
        <f t="shared" si="8"/>
        <v>0</v>
      </c>
      <c r="N342" s="169"/>
      <c r="O342" s="153" t="str">
        <f t="shared" si="0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1"/>
        <v xml:space="preserve"> </v>
      </c>
      <c r="K343" s="169">
        <v>0</v>
      </c>
      <c r="L343" s="169"/>
      <c r="M343" s="169">
        <f t="shared" si="8"/>
        <v>0</v>
      </c>
      <c r="N343" s="169"/>
      <c r="O343" s="153" t="str">
        <f t="shared" si="0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1"/>
        <v xml:space="preserve"> </v>
      </c>
      <c r="K344" s="169">
        <v>0</v>
      </c>
      <c r="L344" s="169"/>
      <c r="M344" s="169">
        <f t="shared" si="8"/>
        <v>0</v>
      </c>
      <c r="N344" s="169"/>
      <c r="O344" s="153" t="str">
        <f t="shared" si="0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1"/>
        <v xml:space="preserve"> </v>
      </c>
      <c r="K345" s="169">
        <v>0</v>
      </c>
      <c r="L345" s="169"/>
      <c r="M345" s="169">
        <f t="shared" si="8"/>
        <v>0</v>
      </c>
      <c r="N345" s="169"/>
      <c r="O345" s="153" t="str">
        <f t="shared" si="0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1"/>
        <v xml:space="preserve"> </v>
      </c>
      <c r="K346" s="169">
        <v>0</v>
      </c>
      <c r="L346" s="169"/>
      <c r="M346" s="169">
        <f t="shared" si="8"/>
        <v>0</v>
      </c>
      <c r="N346" s="169"/>
      <c r="O346" s="153" t="str">
        <f t="shared" si="0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1"/>
        <v xml:space="preserve"> </v>
      </c>
      <c r="K347" s="169">
        <v>0</v>
      </c>
      <c r="L347" s="169"/>
      <c r="M347" s="169">
        <f t="shared" si="8"/>
        <v>0</v>
      </c>
      <c r="N347" s="169"/>
      <c r="O347" s="153" t="str">
        <f t="shared" si="0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1"/>
        <v xml:space="preserve"> </v>
      </c>
      <c r="K348" s="169">
        <v>0</v>
      </c>
      <c r="L348" s="169"/>
      <c r="M348" s="169">
        <f t="shared" si="8"/>
        <v>0</v>
      </c>
      <c r="N348" s="169"/>
      <c r="O348" s="153" t="str">
        <f t="shared" si="0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1"/>
        <v xml:space="preserve"> </v>
      </c>
      <c r="K349" s="169">
        <v>0</v>
      </c>
      <c r="L349" s="169"/>
      <c r="M349" s="169">
        <f t="shared" si="8"/>
        <v>0</v>
      </c>
      <c r="N349" s="169"/>
      <c r="O349" s="153" t="str">
        <f t="shared" si="0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1"/>
        <v xml:space="preserve"> </v>
      </c>
      <c r="K350" s="169">
        <v>0</v>
      </c>
      <c r="L350" s="169"/>
      <c r="M350" s="169">
        <f t="shared" si="8"/>
        <v>0</v>
      </c>
      <c r="N350" s="169"/>
      <c r="O350" s="153" t="str">
        <f t="shared" si="0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1"/>
        <v xml:space="preserve"> </v>
      </c>
      <c r="K351" s="169">
        <v>0</v>
      </c>
      <c r="L351" s="169"/>
      <c r="M351" s="169">
        <f t="shared" si="8"/>
        <v>0</v>
      </c>
      <c r="N351" s="169"/>
      <c r="O351" s="153" t="str">
        <f t="shared" si="0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1"/>
        <v xml:space="preserve"> </v>
      </c>
      <c r="K352" s="169">
        <v>0</v>
      </c>
      <c r="L352" s="169"/>
      <c r="M352" s="169">
        <f t="shared" si="8"/>
        <v>0</v>
      </c>
      <c r="N352" s="169"/>
      <c r="O352" s="153" t="str">
        <f t="shared" si="0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1"/>
        <v xml:space="preserve"> </v>
      </c>
      <c r="K353" s="169">
        <v>0</v>
      </c>
      <c r="L353" s="169"/>
      <c r="M353" s="169">
        <f t="shared" si="8"/>
        <v>0</v>
      </c>
      <c r="N353" s="169"/>
      <c r="O353" s="153" t="str">
        <f t="shared" si="0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1"/>
        <v xml:space="preserve"> </v>
      </c>
      <c r="K354" s="169">
        <v>0</v>
      </c>
      <c r="L354" s="169"/>
      <c r="M354" s="169">
        <f t="shared" si="8"/>
        <v>0</v>
      </c>
      <c r="N354" s="169"/>
      <c r="O354" s="153" t="str">
        <f t="shared" si="0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1"/>
        <v xml:space="preserve"> </v>
      </c>
      <c r="K355" s="169">
        <v>0</v>
      </c>
      <c r="L355" s="169"/>
      <c r="M355" s="169">
        <f t="shared" si="8"/>
        <v>0</v>
      </c>
      <c r="N355" s="169"/>
      <c r="O355" s="153" t="str">
        <f t="shared" si="0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1"/>
        <v xml:space="preserve"> </v>
      </c>
      <c r="K356" s="169">
        <v>0</v>
      </c>
      <c r="L356" s="169"/>
      <c r="M356" s="169">
        <f t="shared" si="8"/>
        <v>0</v>
      </c>
      <c r="N356" s="169"/>
      <c r="O356" s="153" t="str">
        <f t="shared" si="0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1"/>
        <v xml:space="preserve"> </v>
      </c>
      <c r="K357" s="169">
        <v>0</v>
      </c>
      <c r="L357" s="169"/>
      <c r="M357" s="169">
        <f t="shared" si="8"/>
        <v>0</v>
      </c>
      <c r="N357" s="169"/>
      <c r="O357" s="153" t="str">
        <f t="shared" si="0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ref="J358:J421" si="19">IF(H358=0," ",I358/H358)</f>
        <v xml:space="preserve"> </v>
      </c>
      <c r="K358" s="169">
        <v>0</v>
      </c>
      <c r="L358" s="169"/>
      <c r="M358" s="169">
        <f t="shared" si="8"/>
        <v>0</v>
      </c>
      <c r="N358" s="169"/>
      <c r="O358" s="153" t="str">
        <f t="shared" ref="O358:O421" si="20">IF(M358=0," ",N358/M358)</f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19"/>
        <v xml:space="preserve"> </v>
      </c>
      <c r="K359" s="169">
        <v>0</v>
      </c>
      <c r="L359" s="169"/>
      <c r="M359" s="169">
        <f t="shared" ref="M359:M422" si="21">K359+L359</f>
        <v>0</v>
      </c>
      <c r="N359" s="169"/>
      <c r="O359" s="153" t="str">
        <f t="shared" si="20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22">SUM(G361:G369)</f>
        <v>0</v>
      </c>
      <c r="H360" s="176">
        <f t="shared" si="22"/>
        <v>0</v>
      </c>
      <c r="I360" s="176">
        <f t="shared" ref="I360" si="23">SUM(I361:I369)</f>
        <v>0</v>
      </c>
      <c r="J360" s="175" t="str">
        <f t="shared" si="19"/>
        <v xml:space="preserve"> </v>
      </c>
      <c r="K360" s="169">
        <v>0</v>
      </c>
      <c r="L360" s="169"/>
      <c r="M360" s="169">
        <f t="shared" si="21"/>
        <v>0</v>
      </c>
      <c r="N360" s="169"/>
      <c r="O360" s="153" t="str">
        <f t="shared" si="20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19"/>
        <v xml:space="preserve"> </v>
      </c>
      <c r="K361" s="169">
        <v>0</v>
      </c>
      <c r="L361" s="169"/>
      <c r="M361" s="169">
        <f t="shared" si="21"/>
        <v>0</v>
      </c>
      <c r="N361" s="169"/>
      <c r="O361" s="153" t="str">
        <f t="shared" si="20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19"/>
        <v xml:space="preserve"> </v>
      </c>
      <c r="K362" s="169">
        <v>0</v>
      </c>
      <c r="L362" s="169"/>
      <c r="M362" s="169">
        <f t="shared" si="21"/>
        <v>0</v>
      </c>
      <c r="N362" s="169"/>
      <c r="O362" s="153" t="str">
        <f t="shared" si="20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19"/>
        <v xml:space="preserve"> </v>
      </c>
      <c r="K363" s="169">
        <v>0</v>
      </c>
      <c r="L363" s="169"/>
      <c r="M363" s="169">
        <f t="shared" si="21"/>
        <v>0</v>
      </c>
      <c r="N363" s="169"/>
      <c r="O363" s="153" t="str">
        <f t="shared" si="20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19"/>
        <v xml:space="preserve"> </v>
      </c>
      <c r="K364" s="169">
        <v>0</v>
      </c>
      <c r="L364" s="169"/>
      <c r="M364" s="169">
        <f t="shared" si="21"/>
        <v>0</v>
      </c>
      <c r="N364" s="169"/>
      <c r="O364" s="153" t="str">
        <f t="shared" si="20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19"/>
        <v xml:space="preserve"> </v>
      </c>
      <c r="K365" s="169">
        <v>0</v>
      </c>
      <c r="L365" s="169"/>
      <c r="M365" s="169">
        <f t="shared" si="21"/>
        <v>0</v>
      </c>
      <c r="N365" s="169"/>
      <c r="O365" s="153" t="str">
        <f t="shared" si="20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19"/>
        <v xml:space="preserve"> </v>
      </c>
      <c r="K366" s="169">
        <v>0</v>
      </c>
      <c r="L366" s="169"/>
      <c r="M366" s="169">
        <f t="shared" si="21"/>
        <v>0</v>
      </c>
      <c r="N366" s="169"/>
      <c r="O366" s="153" t="str">
        <f t="shared" si="20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19"/>
        <v xml:space="preserve"> </v>
      </c>
      <c r="K367" s="169">
        <v>0</v>
      </c>
      <c r="L367" s="169"/>
      <c r="M367" s="169">
        <f t="shared" si="21"/>
        <v>0</v>
      </c>
      <c r="N367" s="169"/>
      <c r="O367" s="153" t="str">
        <f t="shared" si="20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19"/>
        <v xml:space="preserve"> </v>
      </c>
      <c r="K368" s="169">
        <v>0</v>
      </c>
      <c r="L368" s="169"/>
      <c r="M368" s="169">
        <f t="shared" si="21"/>
        <v>0</v>
      </c>
      <c r="N368" s="169"/>
      <c r="O368" s="153" t="str">
        <f t="shared" si="20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19"/>
        <v xml:space="preserve"> </v>
      </c>
      <c r="K369" s="169">
        <v>0</v>
      </c>
      <c r="L369" s="169"/>
      <c r="M369" s="169">
        <f t="shared" si="21"/>
        <v>0</v>
      </c>
      <c r="N369" s="169"/>
      <c r="O369" s="153" t="str">
        <f t="shared" si="20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24">SUM(G371:G379)</f>
        <v>0</v>
      </c>
      <c r="H370" s="179">
        <f t="shared" si="24"/>
        <v>0</v>
      </c>
      <c r="I370" s="179">
        <f t="shared" ref="I370" si="25">SUM(I371:I379)</f>
        <v>0</v>
      </c>
      <c r="J370" s="175" t="str">
        <f t="shared" si="19"/>
        <v xml:space="preserve"> </v>
      </c>
      <c r="K370" s="169">
        <v>0</v>
      </c>
      <c r="L370" s="169"/>
      <c r="M370" s="169">
        <f t="shared" si="21"/>
        <v>0</v>
      </c>
      <c r="N370" s="169"/>
      <c r="O370" s="153" t="str">
        <f t="shared" si="20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19"/>
        <v xml:space="preserve"> </v>
      </c>
      <c r="K371" s="169">
        <v>0</v>
      </c>
      <c r="L371" s="169"/>
      <c r="M371" s="169">
        <f t="shared" si="21"/>
        <v>0</v>
      </c>
      <c r="N371" s="169"/>
      <c r="O371" s="153" t="str">
        <f t="shared" si="20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19"/>
        <v xml:space="preserve"> </v>
      </c>
      <c r="K372" s="169">
        <v>0</v>
      </c>
      <c r="L372" s="169"/>
      <c r="M372" s="169">
        <f t="shared" si="21"/>
        <v>0</v>
      </c>
      <c r="N372" s="169"/>
      <c r="O372" s="153" t="str">
        <f t="shared" si="20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19"/>
        <v xml:space="preserve"> </v>
      </c>
      <c r="K373" s="169">
        <v>0</v>
      </c>
      <c r="L373" s="169"/>
      <c r="M373" s="169">
        <f t="shared" si="21"/>
        <v>0</v>
      </c>
      <c r="N373" s="169"/>
      <c r="O373" s="153" t="str">
        <f t="shared" si="20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19"/>
        <v xml:space="preserve"> </v>
      </c>
      <c r="K374" s="169">
        <v>0</v>
      </c>
      <c r="L374" s="169"/>
      <c r="M374" s="169">
        <f t="shared" si="21"/>
        <v>0</v>
      </c>
      <c r="N374" s="169"/>
      <c r="O374" s="153" t="str">
        <f t="shared" si="20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19"/>
        <v xml:space="preserve"> </v>
      </c>
      <c r="K375" s="169">
        <v>0</v>
      </c>
      <c r="L375" s="169"/>
      <c r="M375" s="169">
        <f t="shared" si="21"/>
        <v>0</v>
      </c>
      <c r="N375" s="169"/>
      <c r="O375" s="153" t="str">
        <f t="shared" si="20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19"/>
        <v xml:space="preserve"> </v>
      </c>
      <c r="K376" s="169">
        <v>0</v>
      </c>
      <c r="L376" s="169"/>
      <c r="M376" s="169">
        <f t="shared" si="21"/>
        <v>0</v>
      </c>
      <c r="N376" s="169"/>
      <c r="O376" s="153" t="str">
        <f t="shared" si="20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19"/>
        <v xml:space="preserve"> </v>
      </c>
      <c r="K377" s="169">
        <v>0</v>
      </c>
      <c r="L377" s="169"/>
      <c r="M377" s="169">
        <f t="shared" si="21"/>
        <v>0</v>
      </c>
      <c r="N377" s="169"/>
      <c r="O377" s="153" t="str">
        <f t="shared" si="20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19"/>
        <v xml:space="preserve"> </v>
      </c>
      <c r="K378" s="169">
        <v>0</v>
      </c>
      <c r="L378" s="169"/>
      <c r="M378" s="169">
        <f t="shared" si="21"/>
        <v>0</v>
      </c>
      <c r="N378" s="169"/>
      <c r="O378" s="153" t="str">
        <f t="shared" si="20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19"/>
        <v xml:space="preserve"> </v>
      </c>
      <c r="K379" s="169">
        <v>0</v>
      </c>
      <c r="L379" s="169"/>
      <c r="M379" s="169">
        <f t="shared" si="21"/>
        <v>0</v>
      </c>
      <c r="N379" s="169"/>
      <c r="O379" s="153" t="str">
        <f t="shared" si="20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26">SUM(G381:G386)</f>
        <v>0</v>
      </c>
      <c r="H380" s="176">
        <f t="shared" si="26"/>
        <v>0</v>
      </c>
      <c r="I380" s="176">
        <f t="shared" ref="I380" si="27">SUM(I381:I386)</f>
        <v>0</v>
      </c>
      <c r="J380" s="175" t="str">
        <f t="shared" si="19"/>
        <v xml:space="preserve"> </v>
      </c>
      <c r="K380" s="169">
        <v>0</v>
      </c>
      <c r="L380" s="169"/>
      <c r="M380" s="169">
        <f t="shared" si="21"/>
        <v>0</v>
      </c>
      <c r="N380" s="169"/>
      <c r="O380" s="153" t="str">
        <f t="shared" si="20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19"/>
        <v xml:space="preserve"> </v>
      </c>
      <c r="K381" s="169">
        <v>0</v>
      </c>
      <c r="L381" s="169"/>
      <c r="M381" s="169">
        <f t="shared" si="21"/>
        <v>0</v>
      </c>
      <c r="N381" s="169"/>
      <c r="O381" s="153" t="str">
        <f t="shared" si="20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19"/>
        <v xml:space="preserve"> </v>
      </c>
      <c r="K382" s="169">
        <v>0</v>
      </c>
      <c r="L382" s="169"/>
      <c r="M382" s="169">
        <f t="shared" si="21"/>
        <v>0</v>
      </c>
      <c r="N382" s="169"/>
      <c r="O382" s="153" t="str">
        <f t="shared" si="20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si="19"/>
        <v xml:space="preserve"> </v>
      </c>
      <c r="K383" s="169">
        <v>0</v>
      </c>
      <c r="L383" s="169"/>
      <c r="M383" s="169">
        <f t="shared" si="21"/>
        <v>0</v>
      </c>
      <c r="N383" s="169"/>
      <c r="O383" s="153" t="str">
        <f t="shared" si="20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19"/>
        <v xml:space="preserve"> </v>
      </c>
      <c r="K384" s="169">
        <v>0</v>
      </c>
      <c r="L384" s="169"/>
      <c r="M384" s="169">
        <f t="shared" si="21"/>
        <v>0</v>
      </c>
      <c r="N384" s="169"/>
      <c r="O384" s="153" t="str">
        <f t="shared" si="20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19"/>
        <v xml:space="preserve"> </v>
      </c>
      <c r="K385" s="169">
        <v>0</v>
      </c>
      <c r="L385" s="169"/>
      <c r="M385" s="169">
        <f t="shared" si="21"/>
        <v>0</v>
      </c>
      <c r="N385" s="169"/>
      <c r="O385" s="153" t="str">
        <f t="shared" si="20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19"/>
        <v xml:space="preserve"> </v>
      </c>
      <c r="K386" s="169">
        <v>0</v>
      </c>
      <c r="L386" s="169"/>
      <c r="M386" s="169">
        <f t="shared" si="21"/>
        <v>0</v>
      </c>
      <c r="N386" s="169"/>
      <c r="O386" s="153" t="str">
        <f t="shared" si="20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19"/>
        <v xml:space="preserve"> </v>
      </c>
      <c r="K387" s="169">
        <v>0</v>
      </c>
      <c r="L387" s="169"/>
      <c r="M387" s="169">
        <f t="shared" si="21"/>
        <v>0</v>
      </c>
      <c r="N387" s="169"/>
      <c r="O387" s="153" t="str">
        <f t="shared" si="20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19"/>
        <v xml:space="preserve"> </v>
      </c>
      <c r="K388" s="169">
        <v>0</v>
      </c>
      <c r="L388" s="169"/>
      <c r="M388" s="169">
        <f t="shared" si="21"/>
        <v>0</v>
      </c>
      <c r="N388" s="169"/>
      <c r="O388" s="153" t="str">
        <f t="shared" si="20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19"/>
        <v xml:space="preserve"> </v>
      </c>
      <c r="K389" s="169">
        <v>0</v>
      </c>
      <c r="L389" s="169"/>
      <c r="M389" s="169">
        <f t="shared" si="21"/>
        <v>0</v>
      </c>
      <c r="N389" s="169"/>
      <c r="O389" s="153" t="str">
        <f t="shared" si="20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19"/>
        <v xml:space="preserve"> </v>
      </c>
      <c r="K390" s="169">
        <v>0</v>
      </c>
      <c r="L390" s="169"/>
      <c r="M390" s="169">
        <f t="shared" si="21"/>
        <v>0</v>
      </c>
      <c r="N390" s="169"/>
      <c r="O390" s="153" t="str">
        <f t="shared" si="20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19"/>
        <v xml:space="preserve"> </v>
      </c>
      <c r="K391" s="169">
        <v>0</v>
      </c>
      <c r="L391" s="169"/>
      <c r="M391" s="169">
        <f t="shared" si="21"/>
        <v>0</v>
      </c>
      <c r="N391" s="169"/>
      <c r="O391" s="153" t="str">
        <f t="shared" si="20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19"/>
        <v xml:space="preserve"> </v>
      </c>
      <c r="K392" s="169">
        <v>0</v>
      </c>
      <c r="L392" s="169"/>
      <c r="M392" s="169">
        <f t="shared" si="21"/>
        <v>0</v>
      </c>
      <c r="N392" s="169"/>
      <c r="O392" s="153" t="str">
        <f t="shared" si="20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19"/>
        <v xml:space="preserve"> </v>
      </c>
      <c r="K393" s="169">
        <v>0</v>
      </c>
      <c r="L393" s="169"/>
      <c r="M393" s="169">
        <f t="shared" si="21"/>
        <v>0</v>
      </c>
      <c r="N393" s="169"/>
      <c r="O393" s="153" t="str">
        <f t="shared" si="20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19"/>
        <v xml:space="preserve"> </v>
      </c>
      <c r="K394" s="169">
        <v>0</v>
      </c>
      <c r="L394" s="169"/>
      <c r="M394" s="169">
        <f t="shared" si="21"/>
        <v>0</v>
      </c>
      <c r="N394" s="169"/>
      <c r="O394" s="153" t="str">
        <f t="shared" si="20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19"/>
        <v xml:space="preserve"> </v>
      </c>
      <c r="K395" s="169">
        <v>0</v>
      </c>
      <c r="L395" s="169"/>
      <c r="M395" s="169">
        <f t="shared" si="21"/>
        <v>0</v>
      </c>
      <c r="N395" s="169"/>
      <c r="O395" s="153" t="str">
        <f t="shared" si="20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19"/>
        <v xml:space="preserve"> </v>
      </c>
      <c r="K396" s="169">
        <v>0</v>
      </c>
      <c r="L396" s="169"/>
      <c r="M396" s="169">
        <f t="shared" si="21"/>
        <v>0</v>
      </c>
      <c r="N396" s="169"/>
      <c r="O396" s="153" t="str">
        <f t="shared" si="20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19"/>
        <v xml:space="preserve"> </v>
      </c>
      <c r="K397" s="169">
        <v>0</v>
      </c>
      <c r="L397" s="169"/>
      <c r="M397" s="169">
        <f t="shared" si="21"/>
        <v>0</v>
      </c>
      <c r="N397" s="169"/>
      <c r="O397" s="153" t="str">
        <f t="shared" si="20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19"/>
        <v xml:space="preserve"> </v>
      </c>
      <c r="K398" s="169">
        <v>0</v>
      </c>
      <c r="L398" s="169"/>
      <c r="M398" s="169">
        <f t="shared" si="21"/>
        <v>0</v>
      </c>
      <c r="N398" s="169"/>
      <c r="O398" s="153" t="str">
        <f t="shared" si="20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19"/>
        <v xml:space="preserve"> </v>
      </c>
      <c r="K399" s="169">
        <v>0</v>
      </c>
      <c r="L399" s="169"/>
      <c r="M399" s="169">
        <f t="shared" si="21"/>
        <v>0</v>
      </c>
      <c r="N399" s="169"/>
      <c r="O399" s="153" t="str">
        <f t="shared" si="20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19"/>
        <v xml:space="preserve"> </v>
      </c>
      <c r="K400" s="169">
        <v>0</v>
      </c>
      <c r="L400" s="169"/>
      <c r="M400" s="169">
        <f t="shared" si="21"/>
        <v>0</v>
      </c>
      <c r="N400" s="169"/>
      <c r="O400" s="153" t="str">
        <f t="shared" si="20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19"/>
        <v xml:space="preserve"> </v>
      </c>
      <c r="K401" s="169">
        <v>0</v>
      </c>
      <c r="L401" s="169"/>
      <c r="M401" s="169">
        <f t="shared" si="21"/>
        <v>0</v>
      </c>
      <c r="N401" s="169"/>
      <c r="O401" s="153" t="str">
        <f t="shared" si="20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19"/>
        <v xml:space="preserve"> </v>
      </c>
      <c r="K402" s="169">
        <v>0</v>
      </c>
      <c r="L402" s="169"/>
      <c r="M402" s="169">
        <f t="shared" si="21"/>
        <v>0</v>
      </c>
      <c r="N402" s="169"/>
      <c r="O402" s="153" t="str">
        <f t="shared" si="20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19"/>
        <v xml:space="preserve"> </v>
      </c>
      <c r="K403" s="169">
        <v>0</v>
      </c>
      <c r="L403" s="169"/>
      <c r="M403" s="169">
        <f t="shared" si="21"/>
        <v>0</v>
      </c>
      <c r="N403" s="169"/>
      <c r="O403" s="153" t="str">
        <f t="shared" si="20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19"/>
        <v xml:space="preserve"> </v>
      </c>
      <c r="K404" s="169">
        <v>0</v>
      </c>
      <c r="L404" s="169"/>
      <c r="M404" s="169">
        <f t="shared" si="21"/>
        <v>0</v>
      </c>
      <c r="N404" s="169"/>
      <c r="O404" s="153" t="str">
        <f t="shared" si="20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si="19"/>
        <v xml:space="preserve"> </v>
      </c>
      <c r="K405" s="169">
        <v>0</v>
      </c>
      <c r="L405" s="169"/>
      <c r="M405" s="169">
        <f t="shared" si="21"/>
        <v>0</v>
      </c>
      <c r="N405" s="169"/>
      <c r="O405" s="153" t="str">
        <f t="shared" si="20"/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19"/>
        <v xml:space="preserve"> </v>
      </c>
      <c r="K406" s="169">
        <v>0</v>
      </c>
      <c r="L406" s="169"/>
      <c r="M406" s="169">
        <f t="shared" si="21"/>
        <v>0</v>
      </c>
      <c r="N406" s="169"/>
      <c r="O406" s="153" t="str">
        <f t="shared" si="20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19"/>
        <v xml:space="preserve"> </v>
      </c>
      <c r="K407" s="169">
        <v>0</v>
      </c>
      <c r="L407" s="169"/>
      <c r="M407" s="169">
        <f t="shared" si="21"/>
        <v>0</v>
      </c>
      <c r="N407" s="169"/>
      <c r="O407" s="153" t="str">
        <f t="shared" si="20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19"/>
        <v xml:space="preserve"> </v>
      </c>
      <c r="K408" s="169">
        <v>0</v>
      </c>
      <c r="L408" s="169"/>
      <c r="M408" s="169">
        <f t="shared" si="21"/>
        <v>0</v>
      </c>
      <c r="N408" s="169"/>
      <c r="O408" s="153" t="str">
        <f t="shared" si="20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19"/>
        <v xml:space="preserve"> </v>
      </c>
      <c r="K409" s="169">
        <v>0</v>
      </c>
      <c r="L409" s="169"/>
      <c r="M409" s="169">
        <f t="shared" si="21"/>
        <v>0</v>
      </c>
      <c r="N409" s="169"/>
      <c r="O409" s="153" t="str">
        <f t="shared" si="20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19"/>
        <v xml:space="preserve"> </v>
      </c>
      <c r="K410" s="169">
        <v>0</v>
      </c>
      <c r="L410" s="169"/>
      <c r="M410" s="169">
        <f t="shared" si="21"/>
        <v>0</v>
      </c>
      <c r="N410" s="169"/>
      <c r="O410" s="153" t="str">
        <f t="shared" si="20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19"/>
        <v xml:space="preserve"> </v>
      </c>
      <c r="K411" s="169">
        <v>0</v>
      </c>
      <c r="L411" s="169"/>
      <c r="M411" s="169">
        <f t="shared" si="21"/>
        <v>0</v>
      </c>
      <c r="N411" s="169"/>
      <c r="O411" s="153" t="str">
        <f t="shared" si="20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19"/>
        <v xml:space="preserve"> </v>
      </c>
      <c r="K412" s="169">
        <v>0</v>
      </c>
      <c r="L412" s="169"/>
      <c r="M412" s="169">
        <f t="shared" si="21"/>
        <v>0</v>
      </c>
      <c r="N412" s="169"/>
      <c r="O412" s="153" t="str">
        <f t="shared" si="20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19"/>
        <v xml:space="preserve"> </v>
      </c>
      <c r="K413" s="169">
        <v>0</v>
      </c>
      <c r="L413" s="169"/>
      <c r="M413" s="169">
        <f t="shared" si="21"/>
        <v>0</v>
      </c>
      <c r="N413" s="169"/>
      <c r="O413" s="153" t="str">
        <f t="shared" si="20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19"/>
        <v xml:space="preserve"> </v>
      </c>
      <c r="K414" s="169">
        <v>0</v>
      </c>
      <c r="L414" s="169"/>
      <c r="M414" s="169">
        <f t="shared" si="21"/>
        <v>0</v>
      </c>
      <c r="N414" s="169"/>
      <c r="O414" s="153" t="str">
        <f t="shared" si="20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19"/>
        <v xml:space="preserve"> </v>
      </c>
      <c r="K415" s="169">
        <v>0</v>
      </c>
      <c r="L415" s="169"/>
      <c r="M415" s="169">
        <f t="shared" si="21"/>
        <v>0</v>
      </c>
      <c r="N415" s="169"/>
      <c r="O415" s="153" t="str">
        <f t="shared" si="20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28">G338+G339+G356+G360+G370+G380+G387+G390</f>
        <v>0</v>
      </c>
      <c r="H416" s="177">
        <f t="shared" si="28"/>
        <v>0</v>
      </c>
      <c r="I416" s="177">
        <f t="shared" ref="I416" si="29">I338+I339+I356+I360+I370+I380+I387+I390</f>
        <v>0</v>
      </c>
      <c r="J416" s="175" t="str">
        <f t="shared" si="19"/>
        <v xml:space="preserve"> </v>
      </c>
      <c r="K416" s="169">
        <v>0</v>
      </c>
      <c r="L416" s="169"/>
      <c r="M416" s="169">
        <f t="shared" si="21"/>
        <v>0</v>
      </c>
      <c r="N416" s="169"/>
      <c r="O416" s="153" t="str">
        <f t="shared" si="20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19"/>
        <v xml:space="preserve"> </v>
      </c>
      <c r="K417" s="169">
        <v>0</v>
      </c>
      <c r="L417" s="169"/>
      <c r="M417" s="169">
        <f t="shared" si="21"/>
        <v>0</v>
      </c>
      <c r="N417" s="169"/>
      <c r="O417" s="153" t="str">
        <f t="shared" si="20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19"/>
        <v xml:space="preserve"> </v>
      </c>
      <c r="K418" s="169">
        <v>0</v>
      </c>
      <c r="L418" s="169"/>
      <c r="M418" s="169">
        <f t="shared" si="21"/>
        <v>0</v>
      </c>
      <c r="N418" s="169"/>
      <c r="O418" s="153" t="str">
        <f t="shared" si="20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19"/>
        <v xml:space="preserve"> </v>
      </c>
      <c r="K419" s="169">
        <v>0</v>
      </c>
      <c r="L419" s="169"/>
      <c r="M419" s="169">
        <f t="shared" si="21"/>
        <v>0</v>
      </c>
      <c r="N419" s="169"/>
      <c r="O419" s="153" t="str">
        <f t="shared" si="20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19"/>
        <v xml:space="preserve"> </v>
      </c>
      <c r="K420" s="169">
        <v>0</v>
      </c>
      <c r="L420" s="169"/>
      <c r="M420" s="169">
        <f t="shared" si="21"/>
        <v>0</v>
      </c>
      <c r="N420" s="169"/>
      <c r="O420" s="153" t="str">
        <f t="shared" si="20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30">SUM(G422:G431)</f>
        <v>0</v>
      </c>
      <c r="H421" s="176">
        <f t="shared" si="30"/>
        <v>0</v>
      </c>
      <c r="I421" s="176">
        <f t="shared" ref="I421" si="31">SUM(I422:I431)</f>
        <v>0</v>
      </c>
      <c r="J421" s="175" t="str">
        <f t="shared" si="19"/>
        <v xml:space="preserve"> </v>
      </c>
      <c r="K421" s="169">
        <v>0</v>
      </c>
      <c r="L421" s="169"/>
      <c r="M421" s="169">
        <f t="shared" si="21"/>
        <v>0</v>
      </c>
      <c r="N421" s="169"/>
      <c r="O421" s="153" t="str">
        <f t="shared" si="20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ref="J422:J485" si="32">IF(H422=0," ",I422/H422)</f>
        <v xml:space="preserve"> </v>
      </c>
      <c r="K422" s="169">
        <v>0</v>
      </c>
      <c r="L422" s="169"/>
      <c r="M422" s="169">
        <f t="shared" si="21"/>
        <v>0</v>
      </c>
      <c r="N422" s="169"/>
      <c r="O422" s="153" t="str">
        <f t="shared" ref="O422:O485" si="33">IF(M422=0," ",N422/M422)</f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32"/>
        <v xml:space="preserve"> </v>
      </c>
      <c r="K423" s="169">
        <v>0</v>
      </c>
      <c r="L423" s="169"/>
      <c r="M423" s="169">
        <f t="shared" ref="M423:M486" si="34">K423+L423</f>
        <v>0</v>
      </c>
      <c r="N423" s="169"/>
      <c r="O423" s="153" t="str">
        <f t="shared" si="33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32"/>
        <v xml:space="preserve"> </v>
      </c>
      <c r="K424" s="169">
        <v>0</v>
      </c>
      <c r="L424" s="169"/>
      <c r="M424" s="169">
        <f t="shared" si="34"/>
        <v>0</v>
      </c>
      <c r="N424" s="169"/>
      <c r="O424" s="153" t="str">
        <f t="shared" si="33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32"/>
        <v xml:space="preserve"> </v>
      </c>
      <c r="K425" s="169">
        <v>0</v>
      </c>
      <c r="L425" s="169"/>
      <c r="M425" s="169">
        <f t="shared" si="34"/>
        <v>0</v>
      </c>
      <c r="N425" s="169"/>
      <c r="O425" s="153" t="str">
        <f t="shared" si="33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32"/>
        <v xml:space="preserve"> </v>
      </c>
      <c r="K426" s="169">
        <v>0</v>
      </c>
      <c r="L426" s="169"/>
      <c r="M426" s="169">
        <f t="shared" si="34"/>
        <v>0</v>
      </c>
      <c r="N426" s="169"/>
      <c r="O426" s="153" t="str">
        <f t="shared" si="33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32"/>
        <v xml:space="preserve"> </v>
      </c>
      <c r="K427" s="169">
        <v>0</v>
      </c>
      <c r="L427" s="169"/>
      <c r="M427" s="169">
        <f t="shared" si="34"/>
        <v>0</v>
      </c>
      <c r="N427" s="169"/>
      <c r="O427" s="153" t="str">
        <f t="shared" si="33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32"/>
        <v xml:space="preserve"> </v>
      </c>
      <c r="K428" s="169">
        <v>0</v>
      </c>
      <c r="L428" s="169"/>
      <c r="M428" s="169">
        <f t="shared" si="34"/>
        <v>0</v>
      </c>
      <c r="N428" s="169"/>
      <c r="O428" s="153" t="str">
        <f t="shared" si="33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32"/>
        <v xml:space="preserve"> </v>
      </c>
      <c r="K429" s="169">
        <v>0</v>
      </c>
      <c r="L429" s="169"/>
      <c r="M429" s="169">
        <f t="shared" si="34"/>
        <v>0</v>
      </c>
      <c r="N429" s="169"/>
      <c r="O429" s="153" t="str">
        <f t="shared" si="33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32"/>
        <v xml:space="preserve"> </v>
      </c>
      <c r="K430" s="169">
        <v>0</v>
      </c>
      <c r="L430" s="169"/>
      <c r="M430" s="169">
        <f t="shared" si="34"/>
        <v>0</v>
      </c>
      <c r="N430" s="169"/>
      <c r="O430" s="153" t="str">
        <f t="shared" si="33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32"/>
        <v xml:space="preserve"> </v>
      </c>
      <c r="K431" s="169">
        <v>0</v>
      </c>
      <c r="L431" s="169"/>
      <c r="M431" s="169">
        <f t="shared" si="34"/>
        <v>0</v>
      </c>
      <c r="N431" s="169"/>
      <c r="O431" s="153" t="str">
        <f t="shared" si="33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35">SUM(G433:G442)</f>
        <v>0</v>
      </c>
      <c r="H432" s="176">
        <f t="shared" si="35"/>
        <v>0</v>
      </c>
      <c r="I432" s="176">
        <f t="shared" ref="I432" si="36">SUM(I433:I442)</f>
        <v>0</v>
      </c>
      <c r="J432" s="175" t="str">
        <f t="shared" si="32"/>
        <v xml:space="preserve"> </v>
      </c>
      <c r="K432" s="169">
        <v>0</v>
      </c>
      <c r="L432" s="169"/>
      <c r="M432" s="169">
        <f t="shared" si="34"/>
        <v>0</v>
      </c>
      <c r="N432" s="169"/>
      <c r="O432" s="153" t="str">
        <f t="shared" si="33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32"/>
        <v xml:space="preserve"> </v>
      </c>
      <c r="K433" s="169">
        <v>0</v>
      </c>
      <c r="L433" s="169"/>
      <c r="M433" s="169">
        <f t="shared" si="34"/>
        <v>0</v>
      </c>
      <c r="N433" s="169"/>
      <c r="O433" s="153" t="str">
        <f t="shared" si="33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32"/>
        <v xml:space="preserve"> </v>
      </c>
      <c r="K434" s="169">
        <v>0</v>
      </c>
      <c r="L434" s="169"/>
      <c r="M434" s="169">
        <f t="shared" si="34"/>
        <v>0</v>
      </c>
      <c r="N434" s="169"/>
      <c r="O434" s="153" t="str">
        <f t="shared" si="33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32"/>
        <v xml:space="preserve"> </v>
      </c>
      <c r="K435" s="169">
        <v>0</v>
      </c>
      <c r="L435" s="169"/>
      <c r="M435" s="169">
        <f t="shared" si="34"/>
        <v>0</v>
      </c>
      <c r="N435" s="169"/>
      <c r="O435" s="153" t="str">
        <f t="shared" si="33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32"/>
        <v xml:space="preserve"> </v>
      </c>
      <c r="K436" s="169">
        <v>0</v>
      </c>
      <c r="L436" s="169"/>
      <c r="M436" s="169">
        <f t="shared" si="34"/>
        <v>0</v>
      </c>
      <c r="N436" s="169"/>
      <c r="O436" s="153" t="str">
        <f t="shared" si="33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32"/>
        <v xml:space="preserve"> </v>
      </c>
      <c r="K437" s="169">
        <v>0</v>
      </c>
      <c r="L437" s="169"/>
      <c r="M437" s="169">
        <f t="shared" si="34"/>
        <v>0</v>
      </c>
      <c r="N437" s="169"/>
      <c r="O437" s="153" t="str">
        <f t="shared" si="33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32"/>
        <v xml:space="preserve"> </v>
      </c>
      <c r="K438" s="169">
        <v>0</v>
      </c>
      <c r="L438" s="169"/>
      <c r="M438" s="169">
        <f t="shared" si="34"/>
        <v>0</v>
      </c>
      <c r="N438" s="169"/>
      <c r="O438" s="153" t="str">
        <f t="shared" si="33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32"/>
        <v xml:space="preserve"> </v>
      </c>
      <c r="K439" s="169">
        <v>0</v>
      </c>
      <c r="L439" s="169"/>
      <c r="M439" s="169">
        <f t="shared" si="34"/>
        <v>0</v>
      </c>
      <c r="N439" s="169"/>
      <c r="O439" s="153" t="str">
        <f t="shared" si="33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32"/>
        <v xml:space="preserve"> </v>
      </c>
      <c r="K440" s="169">
        <v>0</v>
      </c>
      <c r="L440" s="169"/>
      <c r="M440" s="169">
        <f t="shared" si="34"/>
        <v>0</v>
      </c>
      <c r="N440" s="169"/>
      <c r="O440" s="153" t="str">
        <f t="shared" si="33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32"/>
        <v xml:space="preserve"> </v>
      </c>
      <c r="K441" s="169">
        <v>0</v>
      </c>
      <c r="L441" s="169"/>
      <c r="M441" s="169">
        <f t="shared" si="34"/>
        <v>0</v>
      </c>
      <c r="N441" s="169"/>
      <c r="O441" s="153" t="str">
        <f t="shared" si="33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32"/>
        <v xml:space="preserve"> </v>
      </c>
      <c r="K442" s="169">
        <v>0</v>
      </c>
      <c r="L442" s="169"/>
      <c r="M442" s="169">
        <f t="shared" si="34"/>
        <v>0</v>
      </c>
      <c r="N442" s="169"/>
      <c r="O442" s="153" t="str">
        <f t="shared" si="33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37">SUM(G444:G453)</f>
        <v>0</v>
      </c>
      <c r="H443" s="176">
        <f t="shared" si="37"/>
        <v>0</v>
      </c>
      <c r="I443" s="176">
        <f t="shared" ref="I443" si="38">SUM(I444:I453)</f>
        <v>0</v>
      </c>
      <c r="J443" s="175" t="str">
        <f t="shared" si="32"/>
        <v xml:space="preserve"> </v>
      </c>
      <c r="K443" s="169">
        <v>0</v>
      </c>
      <c r="L443" s="169"/>
      <c r="M443" s="169">
        <f t="shared" si="34"/>
        <v>0</v>
      </c>
      <c r="N443" s="169"/>
      <c r="O443" s="153" t="str">
        <f t="shared" si="33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32"/>
        <v xml:space="preserve"> </v>
      </c>
      <c r="K444" s="169">
        <v>0</v>
      </c>
      <c r="L444" s="169"/>
      <c r="M444" s="169">
        <f t="shared" si="34"/>
        <v>0</v>
      </c>
      <c r="N444" s="169"/>
      <c r="O444" s="153" t="str">
        <f t="shared" si="33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32"/>
        <v xml:space="preserve"> </v>
      </c>
      <c r="K445" s="169">
        <v>0</v>
      </c>
      <c r="L445" s="169"/>
      <c r="M445" s="169">
        <f t="shared" si="34"/>
        <v>0</v>
      </c>
      <c r="N445" s="169"/>
      <c r="O445" s="153" t="str">
        <f t="shared" si="33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32"/>
        <v xml:space="preserve"> </v>
      </c>
      <c r="K446" s="169">
        <v>0</v>
      </c>
      <c r="L446" s="169"/>
      <c r="M446" s="169">
        <f t="shared" si="34"/>
        <v>0</v>
      </c>
      <c r="N446" s="169"/>
      <c r="O446" s="153" t="str">
        <f t="shared" si="33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si="32"/>
        <v xml:space="preserve"> </v>
      </c>
      <c r="K447" s="169">
        <v>0</v>
      </c>
      <c r="L447" s="169"/>
      <c r="M447" s="169">
        <f t="shared" si="34"/>
        <v>0</v>
      </c>
      <c r="N447" s="169"/>
      <c r="O447" s="153" t="str">
        <f t="shared" si="33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32"/>
        <v xml:space="preserve"> </v>
      </c>
      <c r="K448" s="169">
        <v>0</v>
      </c>
      <c r="L448" s="169"/>
      <c r="M448" s="169">
        <f t="shared" si="34"/>
        <v>0</v>
      </c>
      <c r="N448" s="169"/>
      <c r="O448" s="153" t="str">
        <f t="shared" si="33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32"/>
        <v xml:space="preserve"> </v>
      </c>
      <c r="K449" s="169">
        <v>0</v>
      </c>
      <c r="L449" s="169"/>
      <c r="M449" s="169">
        <f t="shared" si="34"/>
        <v>0</v>
      </c>
      <c r="N449" s="169"/>
      <c r="O449" s="153" t="str">
        <f t="shared" si="33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32"/>
        <v xml:space="preserve"> </v>
      </c>
      <c r="K450" s="169">
        <v>0</v>
      </c>
      <c r="L450" s="169"/>
      <c r="M450" s="169">
        <f t="shared" si="34"/>
        <v>0</v>
      </c>
      <c r="N450" s="169"/>
      <c r="O450" s="153" t="str">
        <f t="shared" si="33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32"/>
        <v xml:space="preserve"> </v>
      </c>
      <c r="K451" s="169">
        <v>0</v>
      </c>
      <c r="L451" s="169"/>
      <c r="M451" s="169">
        <f t="shared" si="34"/>
        <v>0</v>
      </c>
      <c r="N451" s="169"/>
      <c r="O451" s="153" t="str">
        <f t="shared" si="33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32"/>
        <v xml:space="preserve"> </v>
      </c>
      <c r="K452" s="169">
        <v>0</v>
      </c>
      <c r="L452" s="169"/>
      <c r="M452" s="169">
        <f t="shared" si="34"/>
        <v>0</v>
      </c>
      <c r="N452" s="169"/>
      <c r="O452" s="153" t="str">
        <f t="shared" si="33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32"/>
        <v xml:space="preserve"> </v>
      </c>
      <c r="K453" s="169">
        <v>0</v>
      </c>
      <c r="L453" s="169"/>
      <c r="M453" s="169">
        <f t="shared" si="34"/>
        <v>0</v>
      </c>
      <c r="N453" s="169"/>
      <c r="O453" s="153" t="str">
        <f t="shared" si="33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32"/>
        <v xml:space="preserve"> </v>
      </c>
      <c r="K454" s="169">
        <v>0</v>
      </c>
      <c r="L454" s="169"/>
      <c r="M454" s="169">
        <f t="shared" si="34"/>
        <v>0</v>
      </c>
      <c r="N454" s="169"/>
      <c r="O454" s="153" t="str">
        <f t="shared" si="33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32"/>
        <v xml:space="preserve"> </v>
      </c>
      <c r="K455" s="169">
        <v>0</v>
      </c>
      <c r="L455" s="169"/>
      <c r="M455" s="169">
        <f t="shared" si="34"/>
        <v>0</v>
      </c>
      <c r="N455" s="169"/>
      <c r="O455" s="153" t="str">
        <f t="shared" si="33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39">SUM(G457:G466)</f>
        <v>0</v>
      </c>
      <c r="H456" s="176">
        <f t="shared" si="39"/>
        <v>0</v>
      </c>
      <c r="I456" s="176">
        <f t="shared" ref="I456" si="40">SUM(I457:I466)</f>
        <v>0</v>
      </c>
      <c r="J456" s="175" t="str">
        <f t="shared" si="32"/>
        <v xml:space="preserve"> </v>
      </c>
      <c r="K456" s="169">
        <v>0</v>
      </c>
      <c r="L456" s="169"/>
      <c r="M456" s="169">
        <f t="shared" si="34"/>
        <v>0</v>
      </c>
      <c r="N456" s="169"/>
      <c r="O456" s="153" t="str">
        <f t="shared" si="33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32"/>
        <v xml:space="preserve"> </v>
      </c>
      <c r="K457" s="169">
        <v>0</v>
      </c>
      <c r="L457" s="169"/>
      <c r="M457" s="169">
        <f t="shared" si="34"/>
        <v>0</v>
      </c>
      <c r="N457" s="169"/>
      <c r="O457" s="153" t="str">
        <f t="shared" si="33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32"/>
        <v xml:space="preserve"> </v>
      </c>
      <c r="K458" s="169">
        <v>0</v>
      </c>
      <c r="L458" s="169"/>
      <c r="M458" s="169">
        <f t="shared" si="34"/>
        <v>0</v>
      </c>
      <c r="N458" s="169"/>
      <c r="O458" s="153" t="str">
        <f t="shared" si="33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32"/>
        <v xml:space="preserve"> </v>
      </c>
      <c r="K459" s="169">
        <v>0</v>
      </c>
      <c r="L459" s="169"/>
      <c r="M459" s="169">
        <f t="shared" si="34"/>
        <v>0</v>
      </c>
      <c r="N459" s="169"/>
      <c r="O459" s="153" t="str">
        <f t="shared" si="33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32"/>
        <v xml:space="preserve"> </v>
      </c>
      <c r="K460" s="169">
        <v>0</v>
      </c>
      <c r="L460" s="169"/>
      <c r="M460" s="169">
        <f t="shared" si="34"/>
        <v>0</v>
      </c>
      <c r="N460" s="169"/>
      <c r="O460" s="153" t="str">
        <f t="shared" si="33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32"/>
        <v xml:space="preserve"> </v>
      </c>
      <c r="K461" s="169">
        <v>0</v>
      </c>
      <c r="L461" s="169"/>
      <c r="M461" s="169">
        <f t="shared" si="34"/>
        <v>0</v>
      </c>
      <c r="N461" s="169"/>
      <c r="O461" s="153" t="str">
        <f t="shared" si="33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32"/>
        <v xml:space="preserve"> </v>
      </c>
      <c r="K462" s="169">
        <v>0</v>
      </c>
      <c r="L462" s="169"/>
      <c r="M462" s="169">
        <f t="shared" si="34"/>
        <v>0</v>
      </c>
      <c r="N462" s="169"/>
      <c r="O462" s="153" t="str">
        <f t="shared" si="33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32"/>
        <v xml:space="preserve"> </v>
      </c>
      <c r="K463" s="169">
        <v>0</v>
      </c>
      <c r="L463" s="169"/>
      <c r="M463" s="169">
        <f t="shared" si="34"/>
        <v>0</v>
      </c>
      <c r="N463" s="169"/>
      <c r="O463" s="153" t="str">
        <f t="shared" si="33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32"/>
        <v xml:space="preserve"> </v>
      </c>
      <c r="K464" s="169">
        <v>0</v>
      </c>
      <c r="L464" s="169"/>
      <c r="M464" s="169">
        <f t="shared" si="34"/>
        <v>0</v>
      </c>
      <c r="N464" s="169"/>
      <c r="O464" s="153" t="str">
        <f t="shared" si="33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32"/>
        <v xml:space="preserve"> </v>
      </c>
      <c r="K465" s="169">
        <v>0</v>
      </c>
      <c r="L465" s="169"/>
      <c r="M465" s="169">
        <f t="shared" si="34"/>
        <v>0</v>
      </c>
      <c r="N465" s="169"/>
      <c r="O465" s="153" t="str">
        <f t="shared" si="33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32"/>
        <v xml:space="preserve"> </v>
      </c>
      <c r="K466" s="169">
        <v>0</v>
      </c>
      <c r="L466" s="169"/>
      <c r="M466" s="169">
        <f t="shared" si="34"/>
        <v>0</v>
      </c>
      <c r="N466" s="169"/>
      <c r="O466" s="153" t="str">
        <f t="shared" si="33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32"/>
        <v xml:space="preserve"> </v>
      </c>
      <c r="K467" s="169">
        <v>0</v>
      </c>
      <c r="L467" s="169"/>
      <c r="M467" s="169">
        <f t="shared" si="34"/>
        <v>0</v>
      </c>
      <c r="N467" s="169"/>
      <c r="O467" s="153" t="str">
        <f t="shared" si="33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32"/>
        <v xml:space="preserve"> </v>
      </c>
      <c r="K468" s="169">
        <v>0</v>
      </c>
      <c r="L468" s="169"/>
      <c r="M468" s="169">
        <f t="shared" si="34"/>
        <v>0</v>
      </c>
      <c r="N468" s="169"/>
      <c r="O468" s="153" t="str">
        <f t="shared" si="33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41">SUM(G470:G479)</f>
        <v>0</v>
      </c>
      <c r="H469" s="176">
        <f t="shared" si="41"/>
        <v>0</v>
      </c>
      <c r="I469" s="176">
        <f t="shared" ref="I469" si="42">SUM(I470:I479)</f>
        <v>0</v>
      </c>
      <c r="J469" s="175" t="str">
        <f t="shared" si="32"/>
        <v xml:space="preserve"> </v>
      </c>
      <c r="K469" s="169">
        <v>0</v>
      </c>
      <c r="L469" s="169"/>
      <c r="M469" s="169">
        <f t="shared" si="34"/>
        <v>0</v>
      </c>
      <c r="N469" s="169"/>
      <c r="O469" s="153" t="str">
        <f t="shared" si="33"/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32"/>
        <v xml:space="preserve"> </v>
      </c>
      <c r="K470" s="169">
        <v>0</v>
      </c>
      <c r="L470" s="169"/>
      <c r="M470" s="169">
        <f t="shared" si="34"/>
        <v>0</v>
      </c>
      <c r="N470" s="169"/>
      <c r="O470" s="153" t="str">
        <f t="shared" si="33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32"/>
        <v xml:space="preserve"> </v>
      </c>
      <c r="K471" s="169">
        <v>0</v>
      </c>
      <c r="L471" s="169"/>
      <c r="M471" s="169">
        <f t="shared" si="34"/>
        <v>0</v>
      </c>
      <c r="N471" s="169"/>
      <c r="O471" s="153" t="str">
        <f t="shared" si="33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32"/>
        <v xml:space="preserve"> </v>
      </c>
      <c r="K472" s="169">
        <v>0</v>
      </c>
      <c r="L472" s="169"/>
      <c r="M472" s="169">
        <f t="shared" si="34"/>
        <v>0</v>
      </c>
      <c r="N472" s="169"/>
      <c r="O472" s="153" t="str">
        <f t="shared" si="33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32"/>
        <v xml:space="preserve"> </v>
      </c>
      <c r="K473" s="169">
        <v>0</v>
      </c>
      <c r="L473" s="169"/>
      <c r="M473" s="169">
        <f t="shared" si="34"/>
        <v>0</v>
      </c>
      <c r="N473" s="169"/>
      <c r="O473" s="153" t="str">
        <f t="shared" si="33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32"/>
        <v xml:space="preserve"> </v>
      </c>
      <c r="K474" s="169">
        <v>0</v>
      </c>
      <c r="L474" s="169"/>
      <c r="M474" s="169">
        <f t="shared" si="34"/>
        <v>0</v>
      </c>
      <c r="N474" s="169"/>
      <c r="O474" s="153" t="str">
        <f t="shared" si="33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32"/>
        <v xml:space="preserve"> </v>
      </c>
      <c r="K475" s="169">
        <v>0</v>
      </c>
      <c r="L475" s="169"/>
      <c r="M475" s="169">
        <f t="shared" si="34"/>
        <v>0</v>
      </c>
      <c r="N475" s="169"/>
      <c r="O475" s="153" t="str">
        <f t="shared" si="33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32"/>
        <v xml:space="preserve"> </v>
      </c>
      <c r="K476" s="169">
        <v>0</v>
      </c>
      <c r="L476" s="169"/>
      <c r="M476" s="169">
        <f t="shared" si="34"/>
        <v>0</v>
      </c>
      <c r="N476" s="169"/>
      <c r="O476" s="153" t="str">
        <f t="shared" si="33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32"/>
        <v xml:space="preserve"> </v>
      </c>
      <c r="K477" s="169">
        <v>0</v>
      </c>
      <c r="L477" s="169"/>
      <c r="M477" s="169">
        <f t="shared" si="34"/>
        <v>0</v>
      </c>
      <c r="N477" s="169"/>
      <c r="O477" s="153" t="str">
        <f t="shared" si="33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32"/>
        <v xml:space="preserve"> </v>
      </c>
      <c r="K478" s="169">
        <v>0</v>
      </c>
      <c r="L478" s="169"/>
      <c r="M478" s="169">
        <f t="shared" si="34"/>
        <v>0</v>
      </c>
      <c r="N478" s="169"/>
      <c r="O478" s="153" t="str">
        <f t="shared" si="33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32"/>
        <v xml:space="preserve"> </v>
      </c>
      <c r="K479" s="169">
        <v>0</v>
      </c>
      <c r="L479" s="169"/>
      <c r="M479" s="169">
        <f t="shared" si="34"/>
        <v>0</v>
      </c>
      <c r="N479" s="169"/>
      <c r="O479" s="153" t="str">
        <f t="shared" si="33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32"/>
        <v xml:space="preserve"> </v>
      </c>
      <c r="K480" s="169">
        <v>0</v>
      </c>
      <c r="L480" s="169"/>
      <c r="M480" s="169">
        <f t="shared" si="34"/>
        <v>0</v>
      </c>
      <c r="N480" s="169"/>
      <c r="O480" s="153" t="str">
        <f t="shared" si="33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43">G417+G419+G420+G421+G432+G443+G454+G456+G467+G468+G469+G480</f>
        <v>0</v>
      </c>
      <c r="H481" s="177">
        <f t="shared" si="43"/>
        <v>0</v>
      </c>
      <c r="I481" s="177">
        <f t="shared" si="43"/>
        <v>0</v>
      </c>
      <c r="J481" s="177" t="e">
        <f t="shared" si="43"/>
        <v>#VALUE!</v>
      </c>
      <c r="K481" s="177">
        <f t="shared" si="43"/>
        <v>0</v>
      </c>
      <c r="L481" s="177">
        <f t="shared" si="43"/>
        <v>0</v>
      </c>
      <c r="M481" s="177">
        <f t="shared" si="43"/>
        <v>0</v>
      </c>
      <c r="N481" s="169"/>
      <c r="O481" s="153" t="str">
        <f t="shared" si="33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32"/>
        <v xml:space="preserve"> </v>
      </c>
      <c r="K482" s="169">
        <v>0</v>
      </c>
      <c r="L482" s="169"/>
      <c r="M482" s="169">
        <f t="shared" si="34"/>
        <v>0</v>
      </c>
      <c r="N482" s="169"/>
      <c r="O482" s="153" t="str">
        <f t="shared" si="33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32"/>
        <v xml:space="preserve"> </v>
      </c>
      <c r="K483" s="169">
        <v>0</v>
      </c>
      <c r="L483" s="169"/>
      <c r="M483" s="169">
        <f t="shared" si="34"/>
        <v>0</v>
      </c>
      <c r="N483" s="169"/>
      <c r="O483" s="153" t="str">
        <f t="shared" si="33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32"/>
        <v xml:space="preserve"> </v>
      </c>
      <c r="K484" s="169">
        <v>0</v>
      </c>
      <c r="L484" s="169"/>
      <c r="M484" s="169">
        <f t="shared" si="34"/>
        <v>0</v>
      </c>
      <c r="N484" s="169"/>
      <c r="O484" s="153" t="str">
        <f t="shared" si="33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32"/>
        <v xml:space="preserve"> </v>
      </c>
      <c r="K485" s="169">
        <v>0</v>
      </c>
      <c r="L485" s="169"/>
      <c r="M485" s="169">
        <f t="shared" si="34"/>
        <v>0</v>
      </c>
      <c r="N485" s="169"/>
      <c r="O485" s="153" t="str">
        <f t="shared" si="33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ref="J486:J549" si="44">IF(H486=0," ",I486/H486)</f>
        <v xml:space="preserve"> </v>
      </c>
      <c r="K486" s="169">
        <v>0</v>
      </c>
      <c r="L486" s="169"/>
      <c r="M486" s="169">
        <f t="shared" si="34"/>
        <v>0</v>
      </c>
      <c r="N486" s="169"/>
      <c r="O486" s="153" t="str">
        <f t="shared" ref="O486:O549" si="45">IF(M486=0," ",N486/M486)</f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44"/>
        <v xml:space="preserve"> </v>
      </c>
      <c r="K487" s="169">
        <v>0</v>
      </c>
      <c r="L487" s="169"/>
      <c r="M487" s="169">
        <f t="shared" ref="M487:M550" si="46">K487+L487</f>
        <v>0</v>
      </c>
      <c r="N487" s="169"/>
      <c r="O487" s="153" t="str">
        <f t="shared" si="45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44"/>
        <v xml:space="preserve"> </v>
      </c>
      <c r="K488" s="169">
        <v>0</v>
      </c>
      <c r="L488" s="169"/>
      <c r="M488" s="169">
        <f t="shared" si="46"/>
        <v>0</v>
      </c>
      <c r="N488" s="169"/>
      <c r="O488" s="153" t="str">
        <f t="shared" si="45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44"/>
        <v xml:space="preserve"> </v>
      </c>
      <c r="K489" s="169">
        <v>0</v>
      </c>
      <c r="L489" s="169"/>
      <c r="M489" s="169">
        <f t="shared" si="46"/>
        <v>0</v>
      </c>
      <c r="N489" s="169"/>
      <c r="O489" s="153" t="str">
        <f t="shared" si="45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47">G482+G483+G485+G486+G487+G488+G489</f>
        <v>0</v>
      </c>
      <c r="H490" s="177">
        <f t="shared" si="47"/>
        <v>0</v>
      </c>
      <c r="I490" s="177">
        <f t="shared" ref="I490" si="48">I482+I483+I485+I486+I487+I488+I489</f>
        <v>0</v>
      </c>
      <c r="J490" s="175" t="str">
        <f t="shared" si="44"/>
        <v xml:space="preserve"> </v>
      </c>
      <c r="K490" s="169">
        <v>0</v>
      </c>
      <c r="L490" s="169"/>
      <c r="M490" s="169">
        <f t="shared" si="46"/>
        <v>0</v>
      </c>
      <c r="N490" s="169"/>
      <c r="O490" s="153" t="str">
        <f t="shared" si="45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44"/>
        <v xml:space="preserve"> </v>
      </c>
      <c r="K491" s="169">
        <v>0</v>
      </c>
      <c r="L491" s="169"/>
      <c r="M491" s="169">
        <f t="shared" si="46"/>
        <v>0</v>
      </c>
      <c r="N491" s="169"/>
      <c r="O491" s="153" t="str">
        <f t="shared" si="45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44"/>
        <v xml:space="preserve"> </v>
      </c>
      <c r="K492" s="169">
        <v>0</v>
      </c>
      <c r="L492" s="169"/>
      <c r="M492" s="169">
        <f t="shared" si="46"/>
        <v>0</v>
      </c>
      <c r="N492" s="169"/>
      <c r="O492" s="153" t="str">
        <f t="shared" si="45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44"/>
        <v xml:space="preserve"> </v>
      </c>
      <c r="K493" s="169">
        <v>0</v>
      </c>
      <c r="L493" s="169"/>
      <c r="M493" s="169">
        <f t="shared" si="46"/>
        <v>0</v>
      </c>
      <c r="N493" s="169"/>
      <c r="O493" s="153" t="str">
        <f t="shared" si="45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44"/>
        <v xml:space="preserve"> </v>
      </c>
      <c r="K494" s="169">
        <v>0</v>
      </c>
      <c r="L494" s="169"/>
      <c r="M494" s="169">
        <f t="shared" si="46"/>
        <v>0</v>
      </c>
      <c r="N494" s="169"/>
      <c r="O494" s="153" t="str">
        <f t="shared" si="45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49">SUM(G491:G494)</f>
        <v>0</v>
      </c>
      <c r="H495" s="177">
        <f t="shared" si="49"/>
        <v>0</v>
      </c>
      <c r="I495" s="177">
        <f t="shared" ref="I495" si="50">SUM(I491:I494)</f>
        <v>0</v>
      </c>
      <c r="J495" s="175" t="str">
        <f t="shared" si="44"/>
        <v xml:space="preserve"> </v>
      </c>
      <c r="K495" s="169">
        <v>0</v>
      </c>
      <c r="L495" s="169"/>
      <c r="M495" s="169">
        <f t="shared" si="46"/>
        <v>0</v>
      </c>
      <c r="N495" s="169"/>
      <c r="O495" s="153" t="str">
        <f t="shared" si="45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44"/>
        <v xml:space="preserve"> </v>
      </c>
      <c r="K496" s="169">
        <v>0</v>
      </c>
      <c r="L496" s="169"/>
      <c r="M496" s="169">
        <f t="shared" si="46"/>
        <v>0</v>
      </c>
      <c r="N496" s="169"/>
      <c r="O496" s="153" t="str">
        <f t="shared" si="45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51">SUM(G498:G507)</f>
        <v>0</v>
      </c>
      <c r="H497" s="176">
        <f t="shared" si="51"/>
        <v>0</v>
      </c>
      <c r="I497" s="176">
        <f t="shared" ref="I497" si="52">SUM(I498:I507)</f>
        <v>0</v>
      </c>
      <c r="J497" s="175" t="str">
        <f t="shared" si="44"/>
        <v xml:space="preserve"> </v>
      </c>
      <c r="K497" s="169">
        <v>0</v>
      </c>
      <c r="L497" s="169"/>
      <c r="M497" s="169">
        <f t="shared" si="46"/>
        <v>0</v>
      </c>
      <c r="N497" s="169"/>
      <c r="O497" s="153" t="str">
        <f t="shared" si="45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44"/>
        <v xml:space="preserve"> </v>
      </c>
      <c r="K498" s="169">
        <v>0</v>
      </c>
      <c r="L498" s="169"/>
      <c r="M498" s="169">
        <f t="shared" si="46"/>
        <v>0</v>
      </c>
      <c r="N498" s="169"/>
      <c r="O498" s="153" t="str">
        <f t="shared" si="45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44"/>
        <v xml:space="preserve"> </v>
      </c>
      <c r="K499" s="169">
        <v>0</v>
      </c>
      <c r="L499" s="169"/>
      <c r="M499" s="169">
        <f t="shared" si="46"/>
        <v>0</v>
      </c>
      <c r="N499" s="169"/>
      <c r="O499" s="153" t="str">
        <f t="shared" si="45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44"/>
        <v xml:space="preserve"> </v>
      </c>
      <c r="K500" s="169">
        <v>0</v>
      </c>
      <c r="L500" s="169"/>
      <c r="M500" s="169">
        <f t="shared" si="46"/>
        <v>0</v>
      </c>
      <c r="N500" s="169"/>
      <c r="O500" s="153" t="str">
        <f t="shared" si="45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44"/>
        <v xml:space="preserve"> </v>
      </c>
      <c r="K501" s="169">
        <v>0</v>
      </c>
      <c r="L501" s="169"/>
      <c r="M501" s="169">
        <f t="shared" si="46"/>
        <v>0</v>
      </c>
      <c r="N501" s="169"/>
      <c r="O501" s="153" t="str">
        <f t="shared" si="45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44"/>
        <v xml:space="preserve"> </v>
      </c>
      <c r="K502" s="169">
        <v>0</v>
      </c>
      <c r="L502" s="169"/>
      <c r="M502" s="169">
        <f t="shared" si="46"/>
        <v>0</v>
      </c>
      <c r="N502" s="169"/>
      <c r="O502" s="153" t="str">
        <f t="shared" si="45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44"/>
        <v xml:space="preserve"> </v>
      </c>
      <c r="K503" s="169">
        <v>0</v>
      </c>
      <c r="L503" s="169"/>
      <c r="M503" s="169">
        <f t="shared" si="46"/>
        <v>0</v>
      </c>
      <c r="N503" s="169"/>
      <c r="O503" s="153" t="str">
        <f t="shared" si="45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44"/>
        <v xml:space="preserve"> </v>
      </c>
      <c r="K504" s="169">
        <v>0</v>
      </c>
      <c r="L504" s="169"/>
      <c r="M504" s="169">
        <f t="shared" si="46"/>
        <v>0</v>
      </c>
      <c r="N504" s="169"/>
      <c r="O504" s="153" t="str">
        <f t="shared" si="45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44"/>
        <v xml:space="preserve"> </v>
      </c>
      <c r="K505" s="169">
        <v>0</v>
      </c>
      <c r="L505" s="169"/>
      <c r="M505" s="169">
        <f t="shared" si="46"/>
        <v>0</v>
      </c>
      <c r="N505" s="169"/>
      <c r="O505" s="153" t="str">
        <f t="shared" si="45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44"/>
        <v xml:space="preserve"> </v>
      </c>
      <c r="K506" s="169">
        <v>0</v>
      </c>
      <c r="L506" s="169"/>
      <c r="M506" s="169">
        <f t="shared" si="46"/>
        <v>0</v>
      </c>
      <c r="N506" s="169"/>
      <c r="O506" s="153" t="str">
        <f t="shared" si="45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44"/>
        <v xml:space="preserve"> </v>
      </c>
      <c r="K507" s="169">
        <v>0</v>
      </c>
      <c r="L507" s="169"/>
      <c r="M507" s="169">
        <f t="shared" si="46"/>
        <v>0</v>
      </c>
      <c r="N507" s="169"/>
      <c r="O507" s="153" t="str">
        <f t="shared" si="45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53">SUM(G509:G518)</f>
        <v>0</v>
      </c>
      <c r="H508" s="176">
        <f t="shared" si="53"/>
        <v>0</v>
      </c>
      <c r="I508" s="176">
        <f t="shared" ref="I508" si="54">SUM(I509:I518)</f>
        <v>0</v>
      </c>
      <c r="J508" s="175" t="str">
        <f t="shared" si="44"/>
        <v xml:space="preserve"> </v>
      </c>
      <c r="K508" s="169">
        <v>0</v>
      </c>
      <c r="L508" s="169"/>
      <c r="M508" s="169">
        <f t="shared" si="46"/>
        <v>0</v>
      </c>
      <c r="N508" s="169"/>
      <c r="O508" s="153" t="str">
        <f t="shared" si="45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44"/>
        <v xml:space="preserve"> </v>
      </c>
      <c r="K509" s="169">
        <v>0</v>
      </c>
      <c r="L509" s="169"/>
      <c r="M509" s="169">
        <f t="shared" si="46"/>
        <v>0</v>
      </c>
      <c r="N509" s="169"/>
      <c r="O509" s="153" t="str">
        <f t="shared" si="45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44"/>
        <v xml:space="preserve"> </v>
      </c>
      <c r="K510" s="169">
        <v>0</v>
      </c>
      <c r="L510" s="169"/>
      <c r="M510" s="169">
        <f t="shared" si="46"/>
        <v>0</v>
      </c>
      <c r="N510" s="169"/>
      <c r="O510" s="153" t="str">
        <f t="shared" si="45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44"/>
        <v xml:space="preserve"> </v>
      </c>
      <c r="K511" s="169">
        <v>0</v>
      </c>
      <c r="L511" s="169"/>
      <c r="M511" s="169">
        <f t="shared" si="46"/>
        <v>0</v>
      </c>
      <c r="N511" s="169"/>
      <c r="O511" s="153" t="str">
        <f t="shared" si="45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44"/>
        <v xml:space="preserve"> </v>
      </c>
      <c r="K512" s="169">
        <v>0</v>
      </c>
      <c r="L512" s="169"/>
      <c r="M512" s="169">
        <f t="shared" si="46"/>
        <v>0</v>
      </c>
      <c r="N512" s="169"/>
      <c r="O512" s="153" t="str">
        <f t="shared" si="45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44"/>
        <v xml:space="preserve"> </v>
      </c>
      <c r="K513" s="169">
        <v>0</v>
      </c>
      <c r="L513" s="169"/>
      <c r="M513" s="169">
        <f t="shared" si="46"/>
        <v>0</v>
      </c>
      <c r="N513" s="169"/>
      <c r="O513" s="153" t="str">
        <f t="shared" si="45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44"/>
        <v xml:space="preserve"> </v>
      </c>
      <c r="K514" s="169">
        <v>0</v>
      </c>
      <c r="L514" s="169"/>
      <c r="M514" s="169">
        <f t="shared" si="46"/>
        <v>0</v>
      </c>
      <c r="N514" s="169"/>
      <c r="O514" s="153" t="str">
        <f t="shared" si="45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44"/>
        <v xml:space="preserve"> </v>
      </c>
      <c r="K515" s="169">
        <v>0</v>
      </c>
      <c r="L515" s="169"/>
      <c r="M515" s="169">
        <f t="shared" si="46"/>
        <v>0</v>
      </c>
      <c r="N515" s="169"/>
      <c r="O515" s="153" t="str">
        <f t="shared" si="45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44"/>
        <v xml:space="preserve"> </v>
      </c>
      <c r="K516" s="169">
        <v>0</v>
      </c>
      <c r="L516" s="169"/>
      <c r="M516" s="169">
        <f t="shared" si="46"/>
        <v>0</v>
      </c>
      <c r="N516" s="169"/>
      <c r="O516" s="153" t="str">
        <f t="shared" si="45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44"/>
        <v xml:space="preserve"> </v>
      </c>
      <c r="K517" s="169">
        <v>0</v>
      </c>
      <c r="L517" s="169"/>
      <c r="M517" s="169">
        <f t="shared" si="46"/>
        <v>0</v>
      </c>
      <c r="N517" s="169"/>
      <c r="O517" s="153" t="str">
        <f t="shared" si="45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44"/>
        <v xml:space="preserve"> </v>
      </c>
      <c r="K518" s="169">
        <v>0</v>
      </c>
      <c r="L518" s="169"/>
      <c r="M518" s="169">
        <f t="shared" si="46"/>
        <v>0</v>
      </c>
      <c r="N518" s="169"/>
      <c r="O518" s="153" t="str">
        <f t="shared" si="45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55">SUM(G520:G529)</f>
        <v>0</v>
      </c>
      <c r="H519" s="176">
        <f t="shared" si="55"/>
        <v>0</v>
      </c>
      <c r="I519" s="176">
        <f t="shared" ref="I519" si="56">SUM(I520:I529)</f>
        <v>0</v>
      </c>
      <c r="J519" s="175" t="str">
        <f t="shared" si="44"/>
        <v xml:space="preserve"> </v>
      </c>
      <c r="K519" s="169">
        <v>0</v>
      </c>
      <c r="L519" s="169"/>
      <c r="M519" s="169">
        <f t="shared" si="46"/>
        <v>0</v>
      </c>
      <c r="N519" s="169"/>
      <c r="O519" s="153" t="str">
        <f t="shared" si="45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44"/>
        <v xml:space="preserve"> </v>
      </c>
      <c r="K520" s="169">
        <v>0</v>
      </c>
      <c r="L520" s="169"/>
      <c r="M520" s="169">
        <f t="shared" si="46"/>
        <v>0</v>
      </c>
      <c r="N520" s="169"/>
      <c r="O520" s="153" t="str">
        <f t="shared" si="45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44"/>
        <v xml:space="preserve"> </v>
      </c>
      <c r="K521" s="169">
        <v>0</v>
      </c>
      <c r="L521" s="169"/>
      <c r="M521" s="169">
        <f t="shared" si="46"/>
        <v>0</v>
      </c>
      <c r="N521" s="169"/>
      <c r="O521" s="153" t="str">
        <f t="shared" si="45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44"/>
        <v xml:space="preserve"> </v>
      </c>
      <c r="K522" s="169">
        <v>0</v>
      </c>
      <c r="L522" s="169"/>
      <c r="M522" s="169">
        <f t="shared" si="46"/>
        <v>0</v>
      </c>
      <c r="N522" s="169"/>
      <c r="O522" s="153" t="str">
        <f t="shared" si="45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44"/>
        <v xml:space="preserve"> </v>
      </c>
      <c r="K523" s="169">
        <v>0</v>
      </c>
      <c r="L523" s="169"/>
      <c r="M523" s="169">
        <f t="shared" si="46"/>
        <v>0</v>
      </c>
      <c r="N523" s="169"/>
      <c r="O523" s="153" t="str">
        <f t="shared" si="45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44"/>
        <v xml:space="preserve"> </v>
      </c>
      <c r="K524" s="169">
        <v>0</v>
      </c>
      <c r="L524" s="169"/>
      <c r="M524" s="169">
        <f t="shared" si="46"/>
        <v>0</v>
      </c>
      <c r="N524" s="169"/>
      <c r="O524" s="153" t="str">
        <f t="shared" si="45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44"/>
        <v xml:space="preserve"> </v>
      </c>
      <c r="K525" s="169">
        <v>0</v>
      </c>
      <c r="L525" s="169"/>
      <c r="M525" s="169">
        <f t="shared" si="46"/>
        <v>0</v>
      </c>
      <c r="N525" s="169"/>
      <c r="O525" s="153" t="str">
        <f t="shared" si="45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44"/>
        <v xml:space="preserve"> </v>
      </c>
      <c r="K526" s="169">
        <v>0</v>
      </c>
      <c r="L526" s="169"/>
      <c r="M526" s="169">
        <f t="shared" si="46"/>
        <v>0</v>
      </c>
      <c r="N526" s="169"/>
      <c r="O526" s="153" t="str">
        <f t="shared" si="45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44"/>
        <v xml:space="preserve"> </v>
      </c>
      <c r="K527" s="169">
        <v>0</v>
      </c>
      <c r="L527" s="169"/>
      <c r="M527" s="169">
        <f t="shared" si="46"/>
        <v>0</v>
      </c>
      <c r="N527" s="169"/>
      <c r="O527" s="153" t="str">
        <f t="shared" si="45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44"/>
        <v xml:space="preserve"> </v>
      </c>
      <c r="K528" s="169">
        <v>0</v>
      </c>
      <c r="L528" s="169"/>
      <c r="M528" s="169">
        <f t="shared" si="46"/>
        <v>0</v>
      </c>
      <c r="N528" s="169"/>
      <c r="O528" s="153" t="str">
        <f t="shared" si="45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44"/>
        <v xml:space="preserve"> </v>
      </c>
      <c r="K529" s="169">
        <v>0</v>
      </c>
      <c r="L529" s="169"/>
      <c r="M529" s="169">
        <f t="shared" si="46"/>
        <v>0</v>
      </c>
      <c r="N529" s="169"/>
      <c r="O529" s="153" t="str">
        <f t="shared" si="45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44"/>
        <v xml:space="preserve"> </v>
      </c>
      <c r="K530" s="169">
        <v>0</v>
      </c>
      <c r="L530" s="169"/>
      <c r="M530" s="169">
        <f t="shared" si="46"/>
        <v>0</v>
      </c>
      <c r="N530" s="169"/>
      <c r="O530" s="153" t="str">
        <f t="shared" si="45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44"/>
        <v xml:space="preserve"> </v>
      </c>
      <c r="K531" s="169">
        <v>0</v>
      </c>
      <c r="L531" s="169"/>
      <c r="M531" s="169">
        <f t="shared" si="46"/>
        <v>0</v>
      </c>
      <c r="N531" s="169"/>
      <c r="O531" s="153" t="str">
        <f t="shared" si="45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57">SUM(G533:G542)</f>
        <v>0</v>
      </c>
      <c r="H532" s="176">
        <f t="shared" si="57"/>
        <v>0</v>
      </c>
      <c r="I532" s="176">
        <f t="shared" ref="I532" si="58">SUM(I533:I542)</f>
        <v>0</v>
      </c>
      <c r="J532" s="175" t="str">
        <f t="shared" si="44"/>
        <v xml:space="preserve"> </v>
      </c>
      <c r="K532" s="169">
        <v>0</v>
      </c>
      <c r="L532" s="169"/>
      <c r="M532" s="169">
        <f t="shared" si="46"/>
        <v>0</v>
      </c>
      <c r="N532" s="169"/>
      <c r="O532" s="153" t="str">
        <f t="shared" si="45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44"/>
        <v xml:space="preserve"> </v>
      </c>
      <c r="K533" s="169">
        <v>0</v>
      </c>
      <c r="L533" s="169"/>
      <c r="M533" s="169">
        <f t="shared" si="46"/>
        <v>0</v>
      </c>
      <c r="N533" s="169"/>
      <c r="O533" s="153" t="str">
        <f t="shared" si="45"/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44"/>
        <v xml:space="preserve"> </v>
      </c>
      <c r="K534" s="169">
        <v>0</v>
      </c>
      <c r="L534" s="169"/>
      <c r="M534" s="169">
        <f t="shared" si="46"/>
        <v>0</v>
      </c>
      <c r="N534" s="169"/>
      <c r="O534" s="153" t="str">
        <f t="shared" si="45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44"/>
        <v xml:space="preserve"> </v>
      </c>
      <c r="K535" s="169">
        <v>0</v>
      </c>
      <c r="L535" s="169"/>
      <c r="M535" s="169">
        <f t="shared" si="46"/>
        <v>0</v>
      </c>
      <c r="N535" s="169"/>
      <c r="O535" s="153" t="str">
        <f t="shared" si="45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44"/>
        <v xml:space="preserve"> </v>
      </c>
      <c r="K536" s="169">
        <v>0</v>
      </c>
      <c r="L536" s="169"/>
      <c r="M536" s="169">
        <f t="shared" si="46"/>
        <v>0</v>
      </c>
      <c r="N536" s="169"/>
      <c r="O536" s="153" t="str">
        <f t="shared" si="45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44"/>
        <v xml:space="preserve"> </v>
      </c>
      <c r="K537" s="169">
        <v>0</v>
      </c>
      <c r="L537" s="169"/>
      <c r="M537" s="169">
        <f t="shared" si="46"/>
        <v>0</v>
      </c>
      <c r="N537" s="169"/>
      <c r="O537" s="153" t="str">
        <f t="shared" si="45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44"/>
        <v xml:space="preserve"> </v>
      </c>
      <c r="K538" s="169">
        <v>0</v>
      </c>
      <c r="L538" s="169"/>
      <c r="M538" s="169">
        <f t="shared" si="46"/>
        <v>0</v>
      </c>
      <c r="N538" s="169"/>
      <c r="O538" s="153" t="str">
        <f t="shared" si="45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44"/>
        <v xml:space="preserve"> </v>
      </c>
      <c r="K539" s="169">
        <v>0</v>
      </c>
      <c r="L539" s="169"/>
      <c r="M539" s="169">
        <f t="shared" si="46"/>
        <v>0</v>
      </c>
      <c r="N539" s="169"/>
      <c r="O539" s="153" t="str">
        <f t="shared" si="45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44"/>
        <v xml:space="preserve"> </v>
      </c>
      <c r="K540" s="169">
        <v>0</v>
      </c>
      <c r="L540" s="169"/>
      <c r="M540" s="169">
        <f t="shared" si="46"/>
        <v>0</v>
      </c>
      <c r="N540" s="169"/>
      <c r="O540" s="153" t="str">
        <f t="shared" si="45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44"/>
        <v xml:space="preserve"> </v>
      </c>
      <c r="K541" s="169">
        <v>0</v>
      </c>
      <c r="L541" s="169"/>
      <c r="M541" s="169">
        <f t="shared" si="46"/>
        <v>0</v>
      </c>
      <c r="N541" s="169"/>
      <c r="O541" s="153" t="str">
        <f t="shared" si="45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44"/>
        <v xml:space="preserve"> </v>
      </c>
      <c r="K542" s="169">
        <v>0</v>
      </c>
      <c r="L542" s="169"/>
      <c r="M542" s="169">
        <f t="shared" si="46"/>
        <v>0</v>
      </c>
      <c r="N542" s="169"/>
      <c r="O542" s="153" t="str">
        <f t="shared" si="45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44"/>
        <v xml:space="preserve"> </v>
      </c>
      <c r="K543" s="169">
        <v>0</v>
      </c>
      <c r="L543" s="169"/>
      <c r="M543" s="169">
        <f t="shared" si="46"/>
        <v>0</v>
      </c>
      <c r="N543" s="169"/>
      <c r="O543" s="153" t="str">
        <f t="shared" si="45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59">SUM(G545:G554)</f>
        <v>0</v>
      </c>
      <c r="H544" s="176">
        <f t="shared" si="59"/>
        <v>0</v>
      </c>
      <c r="I544" s="176">
        <f t="shared" ref="I544" si="60">SUM(I545:I554)</f>
        <v>0</v>
      </c>
      <c r="J544" s="175" t="str">
        <f t="shared" si="44"/>
        <v xml:space="preserve"> </v>
      </c>
      <c r="K544" s="169">
        <v>0</v>
      </c>
      <c r="L544" s="169"/>
      <c r="M544" s="169">
        <f t="shared" si="46"/>
        <v>0</v>
      </c>
      <c r="N544" s="169"/>
      <c r="O544" s="153" t="str">
        <f t="shared" si="45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44"/>
        <v xml:space="preserve"> </v>
      </c>
      <c r="K545" s="169">
        <v>0</v>
      </c>
      <c r="L545" s="169"/>
      <c r="M545" s="169">
        <f t="shared" si="46"/>
        <v>0</v>
      </c>
      <c r="N545" s="169"/>
      <c r="O545" s="153" t="str">
        <f t="shared" si="45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44"/>
        <v xml:space="preserve"> </v>
      </c>
      <c r="K546" s="169">
        <v>0</v>
      </c>
      <c r="L546" s="169"/>
      <c r="M546" s="169">
        <f t="shared" si="46"/>
        <v>0</v>
      </c>
      <c r="N546" s="169"/>
      <c r="O546" s="153" t="str">
        <f t="shared" si="45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44"/>
        <v xml:space="preserve"> </v>
      </c>
      <c r="K547" s="169">
        <v>0</v>
      </c>
      <c r="L547" s="169"/>
      <c r="M547" s="169">
        <f t="shared" si="46"/>
        <v>0</v>
      </c>
      <c r="N547" s="169"/>
      <c r="O547" s="153" t="str">
        <f t="shared" si="45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44"/>
        <v xml:space="preserve"> </v>
      </c>
      <c r="K548" s="169">
        <v>0</v>
      </c>
      <c r="L548" s="169"/>
      <c r="M548" s="169">
        <f t="shared" si="46"/>
        <v>0</v>
      </c>
      <c r="N548" s="169"/>
      <c r="O548" s="153" t="str">
        <f t="shared" si="45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44"/>
        <v xml:space="preserve"> </v>
      </c>
      <c r="K549" s="169">
        <v>0</v>
      </c>
      <c r="L549" s="169"/>
      <c r="M549" s="169">
        <f t="shared" si="46"/>
        <v>0</v>
      </c>
      <c r="N549" s="169"/>
      <c r="O549" s="153" t="str">
        <f t="shared" si="45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ref="J550:J555" si="61">IF(H550=0," ",I550/H550)</f>
        <v xml:space="preserve"> </v>
      </c>
      <c r="K550" s="169">
        <v>0</v>
      </c>
      <c r="L550" s="169"/>
      <c r="M550" s="169">
        <f t="shared" si="46"/>
        <v>0</v>
      </c>
      <c r="N550" s="169"/>
      <c r="O550" s="153" t="str">
        <f t="shared" ref="O550:O556" si="62">IF(M550=0," ",N550/M550)</f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61"/>
        <v xml:space="preserve"> </v>
      </c>
      <c r="K551" s="169">
        <v>0</v>
      </c>
      <c r="L551" s="169"/>
      <c r="M551" s="169">
        <f t="shared" ref="M551:M555" si="63">K551+L551</f>
        <v>0</v>
      </c>
      <c r="N551" s="169"/>
      <c r="O551" s="153" t="str">
        <f t="shared" si="62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61"/>
        <v xml:space="preserve"> </v>
      </c>
      <c r="K552" s="169">
        <v>0</v>
      </c>
      <c r="L552" s="169"/>
      <c r="M552" s="169">
        <f t="shared" si="63"/>
        <v>0</v>
      </c>
      <c r="N552" s="169"/>
      <c r="O552" s="153" t="str">
        <f t="shared" si="62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61"/>
        <v xml:space="preserve"> </v>
      </c>
      <c r="K553" s="169">
        <v>0</v>
      </c>
      <c r="L553" s="169"/>
      <c r="M553" s="169">
        <f t="shared" si="63"/>
        <v>0</v>
      </c>
      <c r="N553" s="169"/>
      <c r="O553" s="153" t="str">
        <f t="shared" si="62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61"/>
        <v xml:space="preserve"> </v>
      </c>
      <c r="K554" s="169">
        <v>0</v>
      </c>
      <c r="L554" s="169"/>
      <c r="M554" s="169">
        <f t="shared" si="63"/>
        <v>0</v>
      </c>
      <c r="N554" s="169"/>
      <c r="O554" s="153" t="str">
        <f t="shared" si="62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64">G496+G497+G508+G519+G530+G532+G543+G544</f>
        <v>0</v>
      </c>
      <c r="H555" s="177">
        <f t="shared" si="64"/>
        <v>0</v>
      </c>
      <c r="I555" s="177">
        <f t="shared" ref="I555" si="65">I496+I497+I508+I519+I530+I532+I543+I544</f>
        <v>0</v>
      </c>
      <c r="J555" s="175" t="str">
        <f t="shared" si="61"/>
        <v xml:space="preserve"> </v>
      </c>
      <c r="K555" s="169">
        <v>0</v>
      </c>
      <c r="L555" s="169"/>
      <c r="M555" s="169">
        <f t="shared" si="63"/>
        <v>0</v>
      </c>
      <c r="N555" s="169"/>
      <c r="O555" s="153" t="str">
        <f t="shared" si="62"/>
        <v xml:space="preserve"> </v>
      </c>
    </row>
    <row r="556" spans="1:15" ht="23.2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25</v>
      </c>
      <c r="G556" s="64">
        <f t="shared" ref="G556:N556" si="66">G296+G297+G337+G416+G481+G490+G495+G555</f>
        <v>291</v>
      </c>
      <c r="H556" s="177">
        <f t="shared" si="66"/>
        <v>316</v>
      </c>
      <c r="I556" s="177">
        <f t="shared" si="66"/>
        <v>416</v>
      </c>
      <c r="J556" s="177" t="e">
        <f t="shared" si="66"/>
        <v>#VALUE!</v>
      </c>
      <c r="K556" s="177">
        <v>377</v>
      </c>
      <c r="L556" s="177">
        <f t="shared" si="66"/>
        <v>715</v>
      </c>
      <c r="M556" s="177">
        <f t="shared" si="66"/>
        <v>1092</v>
      </c>
      <c r="N556" s="177">
        <f t="shared" si="66"/>
        <v>971</v>
      </c>
      <c r="O556" s="153">
        <f t="shared" si="62"/>
        <v>0.88919413919413914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74"/>
      <c r="E558" s="81"/>
      <c r="F558" s="81">
        <v>0</v>
      </c>
      <c r="G558" s="81">
        <v>0</v>
      </c>
      <c r="H558" s="81">
        <v>0</v>
      </c>
      <c r="I558" s="156"/>
      <c r="J558" s="80"/>
      <c r="K558" s="80"/>
      <c r="L558" s="80"/>
      <c r="M558" s="80"/>
      <c r="N558" s="80"/>
      <c r="O558" s="80"/>
    </row>
    <row r="559" spans="1:15" x14ac:dyDescent="0.2">
      <c r="A559" s="80"/>
      <c r="B559" s="80"/>
      <c r="C559" s="5" t="s">
        <v>801</v>
      </c>
      <c r="D559" s="74"/>
      <c r="E559" s="80"/>
      <c r="F559" s="80">
        <v>0</v>
      </c>
      <c r="G559" s="80">
        <v>0</v>
      </c>
      <c r="H559" s="80">
        <v>0</v>
      </c>
      <c r="I559" s="156"/>
      <c r="J559" s="80"/>
      <c r="K559" s="80"/>
      <c r="L559" s="80"/>
      <c r="M559" s="80"/>
      <c r="N559" s="80"/>
      <c r="O559" s="80"/>
    </row>
    <row r="560" spans="1:15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A571" s="229"/>
      <c r="B571" s="229"/>
      <c r="C571" s="229"/>
      <c r="D571" s="229"/>
      <c r="E571" s="229"/>
      <c r="F571" s="229"/>
      <c r="G571" s="229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1:7" x14ac:dyDescent="0.2">
      <c r="A577" s="229"/>
      <c r="B577" s="229"/>
      <c r="C577" s="229"/>
      <c r="D577" s="229"/>
      <c r="E577" s="229"/>
      <c r="F577" s="229"/>
      <c r="G577" s="229"/>
    </row>
    <row r="578" spans="1:7" x14ac:dyDescent="0.2">
      <c r="C578"/>
      <c r="D578" s="11"/>
    </row>
    <row r="579" spans="1:7" x14ac:dyDescent="0.2">
      <c r="A579" s="229"/>
      <c r="B579" s="229"/>
      <c r="C579" s="229"/>
      <c r="D579" s="229"/>
      <c r="E579" s="229"/>
      <c r="F579" s="229"/>
      <c r="G579" s="229"/>
    </row>
    <row r="580" spans="1:7" x14ac:dyDescent="0.2">
      <c r="C580"/>
      <c r="D580" s="11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0"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17:B17"/>
    <mergeCell ref="A18:B18"/>
    <mergeCell ref="A19:B19"/>
    <mergeCell ref="A32:B32"/>
    <mergeCell ref="A33:B33"/>
    <mergeCell ref="J274:J275"/>
    <mergeCell ref="I274:I275"/>
    <mergeCell ref="A571:G571"/>
    <mergeCell ref="A577:G577"/>
    <mergeCell ref="A579:G579"/>
    <mergeCell ref="A8:B8"/>
    <mergeCell ref="A9:B9"/>
    <mergeCell ref="A10:B10"/>
    <mergeCell ref="A11:B11"/>
    <mergeCell ref="A12:B12"/>
    <mergeCell ref="A13:B1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K274:K275"/>
    <mergeCell ref="L274:L275"/>
    <mergeCell ref="M274:M275"/>
    <mergeCell ref="N274:N275"/>
    <mergeCell ref="O274:O275"/>
    <mergeCell ref="D1:H1"/>
    <mergeCell ref="C2:H2"/>
    <mergeCell ref="C3:H3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M556" sqref="M55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7" width="0" hidden="1" customWidth="1"/>
    <col min="9" max="9" width="0" style="159" hidden="1" customWidth="1"/>
    <col min="10" max="10" width="0" hidden="1" customWidth="1"/>
  </cols>
  <sheetData>
    <row r="1" spans="1:15" ht="15" customHeight="1" x14ac:dyDescent="0.2">
      <c r="D1" s="232" t="s">
        <v>840</v>
      </c>
      <c r="E1" s="232"/>
      <c r="F1" s="232"/>
      <c r="G1" s="232"/>
      <c r="H1" s="232"/>
    </row>
    <row r="2" spans="1:15" x14ac:dyDescent="0.2">
      <c r="C2" s="229" t="str">
        <f>rendezvények!C2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807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74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7.75" customHeight="1" x14ac:dyDescent="0.2">
      <c r="A6" s="214"/>
      <c r="B6" s="220"/>
      <c r="C6" s="212"/>
      <c r="D6" s="210"/>
      <c r="E6" s="74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6" t="s">
        <v>4</v>
      </c>
      <c r="D7" s="73" t="s">
        <v>5</v>
      </c>
      <c r="E7" s="73"/>
      <c r="F7" s="142" t="s">
        <v>513</v>
      </c>
      <c r="G7" s="142" t="s">
        <v>857</v>
      </c>
      <c r="H7" s="142" t="s">
        <v>858</v>
      </c>
      <c r="I7" s="164" t="s">
        <v>866</v>
      </c>
      <c r="J7" s="151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hidden="1" x14ac:dyDescent="0.2">
      <c r="A8" s="215" t="s">
        <v>6</v>
      </c>
      <c r="B8" s="216"/>
      <c r="C8" s="3" t="s">
        <v>7</v>
      </c>
      <c r="D8" s="14" t="s">
        <v>8</v>
      </c>
      <c r="E8" s="14"/>
      <c r="F8" s="77"/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</row>
    <row r="14" spans="1:15" hidden="1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0</v>
      </c>
      <c r="I14"/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</row>
    <row r="17" spans="1:6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</row>
    <row r="18" spans="1:6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</row>
    <row r="19" spans="1:6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</row>
    <row r="20" spans="1:6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</row>
    <row r="21" spans="1:6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</row>
    <row r="22" spans="1:6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</row>
    <row r="23" spans="1:6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</row>
    <row r="24" spans="1:6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</row>
    <row r="25" spans="1:6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</row>
    <row r="26" spans="1:6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</row>
    <row r="27" spans="1:6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</row>
    <row r="28" spans="1:6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</row>
    <row r="29" spans="1:6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</row>
    <row r="30" spans="1:6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</row>
    <row r="31" spans="1:6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</row>
    <row r="32" spans="1:6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</row>
    <row r="39" spans="1:15" ht="25.5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2556</v>
      </c>
      <c r="G39" s="77">
        <f t="shared" ref="G39:I39" si="0">SUM(G40:G49)</f>
        <v>-494</v>
      </c>
      <c r="H39" s="77">
        <f t="shared" si="0"/>
        <v>2062</v>
      </c>
      <c r="I39" s="115">
        <f t="shared" si="0"/>
        <v>2062</v>
      </c>
      <c r="J39" s="153">
        <f t="shared" ref="J39:J102" si="1">IF(H39=0," ",I39/H39)</f>
        <v>1</v>
      </c>
      <c r="K39" s="155">
        <v>0</v>
      </c>
      <c r="L39" s="155"/>
      <c r="M39" s="58">
        <f>SUM(K39:L39)</f>
        <v>0</v>
      </c>
      <c r="N39" s="155"/>
      <c r="O39" s="153" t="str">
        <f t="shared" ref="O39:O102" si="2">IF(M39=0," ",N39/M39)</f>
        <v xml:space="preserve"> </v>
      </c>
    </row>
    <row r="40" spans="1:15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>
        <f>1464+1092</f>
        <v>2556</v>
      </c>
      <c r="G40" s="77">
        <v>-494</v>
      </c>
      <c r="H40" s="77">
        <f>SUM(F40:G40)</f>
        <v>2062</v>
      </c>
      <c r="I40" s="156">
        <v>2062</v>
      </c>
      <c r="J40" s="153">
        <f t="shared" si="1"/>
        <v>1</v>
      </c>
      <c r="K40" s="155">
        <v>0</v>
      </c>
      <c r="L40" s="155"/>
      <c r="M40" s="58">
        <f t="shared" ref="M40:M103" si="3">SUM(K40:L40)</f>
        <v>0</v>
      </c>
      <c r="N40" s="155"/>
      <c r="O40" s="153" t="str">
        <f t="shared" si="2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77"/>
      <c r="I41" s="156"/>
      <c r="J41" s="153" t="str">
        <f t="shared" si="1"/>
        <v xml:space="preserve"> </v>
      </c>
      <c r="K41" s="155">
        <v>0</v>
      </c>
      <c r="L41" s="155"/>
      <c r="M41" s="58">
        <f t="shared" si="3"/>
        <v>0</v>
      </c>
      <c r="N41" s="155"/>
      <c r="O41" s="153" t="str">
        <f t="shared" si="2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77"/>
      <c r="I42" s="156"/>
      <c r="J42" s="153" t="str">
        <f t="shared" si="1"/>
        <v xml:space="preserve"> </v>
      </c>
      <c r="K42" s="155">
        <v>0</v>
      </c>
      <c r="L42" s="155"/>
      <c r="M42" s="58">
        <f t="shared" si="3"/>
        <v>0</v>
      </c>
      <c r="N42" s="155"/>
      <c r="O42" s="153" t="str">
        <f t="shared" si="2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77"/>
      <c r="I43" s="156"/>
      <c r="J43" s="153" t="str">
        <f t="shared" si="1"/>
        <v xml:space="preserve"> </v>
      </c>
      <c r="K43" s="155">
        <v>0</v>
      </c>
      <c r="L43" s="155"/>
      <c r="M43" s="58">
        <f t="shared" si="3"/>
        <v>0</v>
      </c>
      <c r="N43" s="155"/>
      <c r="O43" s="153" t="str">
        <f t="shared" si="2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77"/>
      <c r="I44" s="156"/>
      <c r="J44" s="153" t="str">
        <f t="shared" si="1"/>
        <v xml:space="preserve"> </v>
      </c>
      <c r="K44" s="155">
        <v>0</v>
      </c>
      <c r="L44" s="155"/>
      <c r="M44" s="58">
        <f t="shared" si="3"/>
        <v>0</v>
      </c>
      <c r="N44" s="155"/>
      <c r="O44" s="153" t="str">
        <f t="shared" si="2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77"/>
      <c r="I45" s="156"/>
      <c r="J45" s="153" t="str">
        <f t="shared" si="1"/>
        <v xml:space="preserve"> </v>
      </c>
      <c r="K45" s="155">
        <v>0</v>
      </c>
      <c r="L45" s="155"/>
      <c r="M45" s="58">
        <f t="shared" si="3"/>
        <v>0</v>
      </c>
      <c r="N45" s="155"/>
      <c r="O45" s="153" t="str">
        <f t="shared" si="2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77"/>
      <c r="I46" s="156"/>
      <c r="J46" s="153" t="str">
        <f t="shared" si="1"/>
        <v xml:space="preserve"> </v>
      </c>
      <c r="K46" s="155">
        <v>0</v>
      </c>
      <c r="L46" s="155"/>
      <c r="M46" s="58">
        <f t="shared" si="3"/>
        <v>0</v>
      </c>
      <c r="N46" s="196"/>
      <c r="O46" s="153" t="str">
        <f t="shared" si="2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77"/>
      <c r="I47" s="156"/>
      <c r="J47" s="153" t="str">
        <f t="shared" si="1"/>
        <v xml:space="preserve"> </v>
      </c>
      <c r="K47" s="155">
        <v>0</v>
      </c>
      <c r="L47" s="155"/>
      <c r="M47" s="58">
        <f t="shared" si="3"/>
        <v>0</v>
      </c>
      <c r="N47" s="155"/>
      <c r="O47" s="153" t="str">
        <f t="shared" si="2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77"/>
      <c r="I48" s="156"/>
      <c r="J48" s="153" t="str">
        <f t="shared" si="1"/>
        <v xml:space="preserve"> </v>
      </c>
      <c r="K48" s="155">
        <v>0</v>
      </c>
      <c r="L48" s="155"/>
      <c r="M48" s="58">
        <f t="shared" si="3"/>
        <v>0</v>
      </c>
      <c r="N48" s="155"/>
      <c r="O48" s="153" t="str">
        <f t="shared" si="2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77"/>
      <c r="I49" s="156"/>
      <c r="J49" s="153" t="str">
        <f t="shared" si="1"/>
        <v xml:space="preserve"> </v>
      </c>
      <c r="K49" s="155">
        <v>0</v>
      </c>
      <c r="L49" s="155"/>
      <c r="M49" s="58">
        <f t="shared" si="3"/>
        <v>0</v>
      </c>
      <c r="N49" s="155"/>
      <c r="O49" s="153" t="str">
        <f t="shared" si="2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2556</v>
      </c>
      <c r="G50" s="78">
        <f t="shared" ref="G50:N50" si="4">G14+G15+G16+G17+G28+G39</f>
        <v>-494</v>
      </c>
      <c r="H50" s="78">
        <f t="shared" si="4"/>
        <v>2062</v>
      </c>
      <c r="I50" s="78">
        <f t="shared" si="4"/>
        <v>2062</v>
      </c>
      <c r="J50" s="78">
        <f t="shared" si="4"/>
        <v>1</v>
      </c>
      <c r="K50" s="78">
        <f t="shared" si="4"/>
        <v>0</v>
      </c>
      <c r="L50" s="78">
        <f t="shared" si="4"/>
        <v>0</v>
      </c>
      <c r="M50" s="78">
        <f t="shared" si="4"/>
        <v>0</v>
      </c>
      <c r="N50" s="78">
        <f t="shared" si="4"/>
        <v>0</v>
      </c>
      <c r="O50" s="153" t="str">
        <f t="shared" si="2"/>
        <v xml:space="preserve"> 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G51" s="77"/>
      <c r="H51" s="77"/>
      <c r="I51" s="115"/>
      <c r="J51" s="153" t="str">
        <f t="shared" si="1"/>
        <v xml:space="preserve"> </v>
      </c>
      <c r="K51" s="155">
        <v>0</v>
      </c>
      <c r="L51" s="155"/>
      <c r="M51" s="58">
        <f t="shared" si="3"/>
        <v>0</v>
      </c>
      <c r="N51" s="155"/>
      <c r="O51" s="153" t="str">
        <f t="shared" si="2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77"/>
      <c r="I52" s="115"/>
      <c r="J52" s="153" t="str">
        <f t="shared" si="1"/>
        <v xml:space="preserve"> </v>
      </c>
      <c r="K52" s="155">
        <v>0</v>
      </c>
      <c r="L52" s="155"/>
      <c r="M52" s="58">
        <f t="shared" si="3"/>
        <v>0</v>
      </c>
      <c r="N52" s="155"/>
      <c r="O52" s="153" t="str">
        <f t="shared" si="2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5">SUM(G54:G63)</f>
        <v>0</v>
      </c>
      <c r="H53" s="77">
        <f t="shared" si="5"/>
        <v>0</v>
      </c>
      <c r="I53" s="115">
        <f t="shared" ref="I53" si="6">SUM(I54:I63)</f>
        <v>0</v>
      </c>
      <c r="J53" s="153" t="str">
        <f t="shared" si="1"/>
        <v xml:space="preserve"> </v>
      </c>
      <c r="K53" s="155">
        <v>0</v>
      </c>
      <c r="L53" s="155"/>
      <c r="M53" s="58">
        <f t="shared" si="3"/>
        <v>0</v>
      </c>
      <c r="N53" s="155"/>
      <c r="O53" s="153" t="str">
        <f t="shared" si="2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77"/>
      <c r="I54" s="115"/>
      <c r="J54" s="153" t="str">
        <f t="shared" si="1"/>
        <v xml:space="preserve"> </v>
      </c>
      <c r="K54" s="155">
        <v>0</v>
      </c>
      <c r="L54" s="155"/>
      <c r="M54" s="58">
        <f t="shared" si="3"/>
        <v>0</v>
      </c>
      <c r="N54" s="155"/>
      <c r="O54" s="153" t="str">
        <f t="shared" si="2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77"/>
      <c r="I55" s="115"/>
      <c r="J55" s="153" t="str">
        <f t="shared" si="1"/>
        <v xml:space="preserve"> </v>
      </c>
      <c r="K55" s="155">
        <v>0</v>
      </c>
      <c r="L55" s="155"/>
      <c r="M55" s="58">
        <f t="shared" si="3"/>
        <v>0</v>
      </c>
      <c r="N55" s="155"/>
      <c r="O55" s="153" t="str">
        <f t="shared" si="2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77"/>
      <c r="I56" s="115"/>
      <c r="J56" s="153" t="str">
        <f t="shared" si="1"/>
        <v xml:space="preserve"> </v>
      </c>
      <c r="K56" s="155">
        <v>0</v>
      </c>
      <c r="L56" s="155"/>
      <c r="M56" s="58">
        <f t="shared" si="3"/>
        <v>0</v>
      </c>
      <c r="N56" s="155"/>
      <c r="O56" s="153" t="str">
        <f t="shared" si="2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77"/>
      <c r="I57" s="115"/>
      <c r="J57" s="153" t="str">
        <f t="shared" si="1"/>
        <v xml:space="preserve"> </v>
      </c>
      <c r="K57" s="155">
        <v>0</v>
      </c>
      <c r="L57" s="155"/>
      <c r="M57" s="58">
        <f t="shared" si="3"/>
        <v>0</v>
      </c>
      <c r="N57" s="155"/>
      <c r="O57" s="153" t="str">
        <f t="shared" si="2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77"/>
      <c r="I58" s="115"/>
      <c r="J58" s="153" t="str">
        <f t="shared" si="1"/>
        <v xml:space="preserve"> </v>
      </c>
      <c r="K58" s="155">
        <v>0</v>
      </c>
      <c r="L58" s="155"/>
      <c r="M58" s="58">
        <f t="shared" si="3"/>
        <v>0</v>
      </c>
      <c r="N58" s="155"/>
      <c r="O58" s="153" t="str">
        <f t="shared" si="2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77"/>
      <c r="I59" s="115"/>
      <c r="J59" s="153" t="str">
        <f t="shared" si="1"/>
        <v xml:space="preserve"> </v>
      </c>
      <c r="K59" s="155">
        <v>0</v>
      </c>
      <c r="L59" s="155"/>
      <c r="M59" s="58">
        <f t="shared" si="3"/>
        <v>0</v>
      </c>
      <c r="N59" s="155"/>
      <c r="O59" s="153" t="str">
        <f t="shared" si="2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77"/>
      <c r="I60" s="115"/>
      <c r="J60" s="153" t="str">
        <f t="shared" si="1"/>
        <v xml:space="preserve"> </v>
      </c>
      <c r="K60" s="155">
        <v>0</v>
      </c>
      <c r="L60" s="155"/>
      <c r="M60" s="58">
        <f t="shared" si="3"/>
        <v>0</v>
      </c>
      <c r="N60" s="155"/>
      <c r="O60" s="153" t="str">
        <f t="shared" si="2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77"/>
      <c r="I61" s="115"/>
      <c r="J61" s="153" t="str">
        <f t="shared" si="1"/>
        <v xml:space="preserve"> </v>
      </c>
      <c r="K61" s="155">
        <v>0</v>
      </c>
      <c r="L61" s="155"/>
      <c r="M61" s="58">
        <f t="shared" si="3"/>
        <v>0</v>
      </c>
      <c r="N61" s="155"/>
      <c r="O61" s="153" t="str">
        <f t="shared" si="2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77"/>
      <c r="I62" s="115"/>
      <c r="J62" s="153" t="str">
        <f t="shared" si="1"/>
        <v xml:space="preserve"> </v>
      </c>
      <c r="K62" s="155">
        <v>0</v>
      </c>
      <c r="L62" s="155"/>
      <c r="M62" s="58">
        <f t="shared" si="3"/>
        <v>0</v>
      </c>
      <c r="N62" s="155"/>
      <c r="O62" s="153" t="str">
        <f t="shared" si="2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77"/>
      <c r="I63" s="115"/>
      <c r="J63" s="153" t="str">
        <f t="shared" si="1"/>
        <v xml:space="preserve"> </v>
      </c>
      <c r="K63" s="155">
        <v>0</v>
      </c>
      <c r="L63" s="155"/>
      <c r="M63" s="58">
        <f t="shared" si="3"/>
        <v>0</v>
      </c>
      <c r="N63" s="155"/>
      <c r="O63" s="153" t="str">
        <f t="shared" si="2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7">SUM(G65:G74)</f>
        <v>0</v>
      </c>
      <c r="H64" s="77">
        <f t="shared" si="7"/>
        <v>0</v>
      </c>
      <c r="I64" s="115">
        <f t="shared" ref="I64" si="8">SUM(I65:I74)</f>
        <v>0</v>
      </c>
      <c r="J64" s="153" t="str">
        <f t="shared" si="1"/>
        <v xml:space="preserve"> </v>
      </c>
      <c r="K64" s="155">
        <v>0</v>
      </c>
      <c r="L64" s="155"/>
      <c r="M64" s="58">
        <f t="shared" si="3"/>
        <v>0</v>
      </c>
      <c r="N64" s="155"/>
      <c r="O64" s="153" t="str">
        <f t="shared" si="2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77"/>
      <c r="I65" s="115"/>
      <c r="J65" s="153" t="str">
        <f t="shared" si="1"/>
        <v xml:space="preserve"> </v>
      </c>
      <c r="K65" s="155">
        <v>0</v>
      </c>
      <c r="L65" s="155"/>
      <c r="M65" s="58">
        <f t="shared" si="3"/>
        <v>0</v>
      </c>
      <c r="N65" s="155"/>
      <c r="O65" s="153" t="str">
        <f t="shared" si="2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77"/>
      <c r="I66" s="115"/>
      <c r="J66" s="153" t="str">
        <f t="shared" si="1"/>
        <v xml:space="preserve"> </v>
      </c>
      <c r="K66" s="155">
        <v>0</v>
      </c>
      <c r="L66" s="155"/>
      <c r="M66" s="58">
        <f t="shared" si="3"/>
        <v>0</v>
      </c>
      <c r="N66" s="155"/>
      <c r="O66" s="153" t="str">
        <f t="shared" si="2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77"/>
      <c r="I67" s="115"/>
      <c r="J67" s="153" t="str">
        <f t="shared" si="1"/>
        <v xml:space="preserve"> </v>
      </c>
      <c r="K67" s="155">
        <v>0</v>
      </c>
      <c r="L67" s="155"/>
      <c r="M67" s="58">
        <f t="shared" si="3"/>
        <v>0</v>
      </c>
      <c r="N67" s="155"/>
      <c r="O67" s="153" t="str">
        <f t="shared" si="2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77"/>
      <c r="I68" s="115"/>
      <c r="J68" s="153" t="str">
        <f t="shared" si="1"/>
        <v xml:space="preserve"> </v>
      </c>
      <c r="K68" s="155">
        <v>0</v>
      </c>
      <c r="L68" s="155"/>
      <c r="M68" s="58">
        <f t="shared" si="3"/>
        <v>0</v>
      </c>
      <c r="N68" s="155"/>
      <c r="O68" s="153" t="str">
        <f t="shared" si="2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77"/>
      <c r="I69" s="115"/>
      <c r="J69" s="153" t="str">
        <f t="shared" si="1"/>
        <v xml:space="preserve"> </v>
      </c>
      <c r="K69" s="155">
        <v>0</v>
      </c>
      <c r="L69" s="155"/>
      <c r="M69" s="58">
        <f t="shared" si="3"/>
        <v>0</v>
      </c>
      <c r="N69" s="155"/>
      <c r="O69" s="153" t="str">
        <f t="shared" si="2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77"/>
      <c r="I70" s="115"/>
      <c r="J70" s="153" t="str">
        <f t="shared" si="1"/>
        <v xml:space="preserve"> </v>
      </c>
      <c r="K70" s="155">
        <v>0</v>
      </c>
      <c r="L70" s="155"/>
      <c r="M70" s="58">
        <f t="shared" si="3"/>
        <v>0</v>
      </c>
      <c r="N70" s="155"/>
      <c r="O70" s="153" t="str">
        <f t="shared" si="2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77"/>
      <c r="I71" s="115"/>
      <c r="J71" s="153" t="str">
        <f t="shared" si="1"/>
        <v xml:space="preserve"> </v>
      </c>
      <c r="K71" s="155">
        <v>0</v>
      </c>
      <c r="L71" s="155"/>
      <c r="M71" s="58">
        <f t="shared" si="3"/>
        <v>0</v>
      </c>
      <c r="N71" s="155"/>
      <c r="O71" s="153" t="str">
        <f t="shared" si="2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77"/>
      <c r="I72" s="115"/>
      <c r="J72" s="153" t="str">
        <f t="shared" si="1"/>
        <v xml:space="preserve"> </v>
      </c>
      <c r="K72" s="155">
        <v>0</v>
      </c>
      <c r="L72" s="155"/>
      <c r="M72" s="58">
        <f t="shared" si="3"/>
        <v>0</v>
      </c>
      <c r="N72" s="155"/>
      <c r="O72" s="153" t="str">
        <f t="shared" si="2"/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77"/>
      <c r="I73" s="115"/>
      <c r="J73" s="153" t="str">
        <f t="shared" si="1"/>
        <v xml:space="preserve"> </v>
      </c>
      <c r="K73" s="155">
        <v>0</v>
      </c>
      <c r="L73" s="155"/>
      <c r="M73" s="58">
        <f t="shared" si="3"/>
        <v>0</v>
      </c>
      <c r="N73" s="155"/>
      <c r="O73" s="153" t="str">
        <f t="shared" si="2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77"/>
      <c r="I74" s="115"/>
      <c r="J74" s="153" t="str">
        <f t="shared" si="1"/>
        <v xml:space="preserve"> </v>
      </c>
      <c r="K74" s="155">
        <v>0</v>
      </c>
      <c r="L74" s="155"/>
      <c r="M74" s="58">
        <f t="shared" si="3"/>
        <v>0</v>
      </c>
      <c r="N74" s="155"/>
      <c r="O74" s="153" t="str">
        <f t="shared" si="2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9">SUM(G76:G85)</f>
        <v>0</v>
      </c>
      <c r="H75" s="77">
        <f t="shared" si="9"/>
        <v>0</v>
      </c>
      <c r="I75" s="115">
        <f t="shared" ref="I75" si="10">SUM(I76:I85)</f>
        <v>0</v>
      </c>
      <c r="J75" s="153" t="str">
        <f t="shared" si="1"/>
        <v xml:space="preserve"> </v>
      </c>
      <c r="K75" s="155">
        <v>0</v>
      </c>
      <c r="L75" s="155"/>
      <c r="M75" s="58">
        <f t="shared" si="3"/>
        <v>0</v>
      </c>
      <c r="N75" s="155"/>
      <c r="O75" s="153" t="str">
        <f t="shared" si="2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77"/>
      <c r="I76" s="115"/>
      <c r="J76" s="153" t="str">
        <f t="shared" si="1"/>
        <v xml:space="preserve"> </v>
      </c>
      <c r="K76" s="155">
        <v>0</v>
      </c>
      <c r="L76" s="155"/>
      <c r="M76" s="58">
        <f t="shared" si="3"/>
        <v>0</v>
      </c>
      <c r="N76" s="155"/>
      <c r="O76" s="153" t="str">
        <f t="shared" si="2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77"/>
      <c r="I77" s="115"/>
      <c r="J77" s="153" t="str">
        <f t="shared" si="1"/>
        <v xml:space="preserve"> </v>
      </c>
      <c r="K77" s="155">
        <v>0</v>
      </c>
      <c r="L77" s="155"/>
      <c r="M77" s="58">
        <f t="shared" si="3"/>
        <v>0</v>
      </c>
      <c r="N77" s="155"/>
      <c r="O77" s="153" t="str">
        <f t="shared" si="2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77"/>
      <c r="I78" s="115"/>
      <c r="J78" s="153" t="str">
        <f t="shared" si="1"/>
        <v xml:space="preserve"> </v>
      </c>
      <c r="K78" s="155">
        <v>0</v>
      </c>
      <c r="L78" s="155"/>
      <c r="M78" s="58">
        <f t="shared" si="3"/>
        <v>0</v>
      </c>
      <c r="N78" s="155"/>
      <c r="O78" s="153" t="str">
        <f t="shared" si="2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77"/>
      <c r="I79" s="115"/>
      <c r="J79" s="153" t="str">
        <f t="shared" si="1"/>
        <v xml:space="preserve"> </v>
      </c>
      <c r="K79" s="155">
        <v>0</v>
      </c>
      <c r="L79" s="155"/>
      <c r="M79" s="58">
        <f t="shared" si="3"/>
        <v>0</v>
      </c>
      <c r="N79" s="155"/>
      <c r="O79" s="153" t="str">
        <f t="shared" si="2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77"/>
      <c r="I80" s="115"/>
      <c r="J80" s="153" t="str">
        <f t="shared" si="1"/>
        <v xml:space="preserve"> </v>
      </c>
      <c r="K80" s="155">
        <v>0</v>
      </c>
      <c r="L80" s="155"/>
      <c r="M80" s="58">
        <f t="shared" si="3"/>
        <v>0</v>
      </c>
      <c r="N80" s="155"/>
      <c r="O80" s="153" t="str">
        <f t="shared" si="2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77"/>
      <c r="I81" s="115"/>
      <c r="J81" s="153" t="str">
        <f t="shared" si="1"/>
        <v xml:space="preserve"> </v>
      </c>
      <c r="K81" s="155">
        <v>0</v>
      </c>
      <c r="L81" s="155"/>
      <c r="M81" s="58">
        <f t="shared" si="3"/>
        <v>0</v>
      </c>
      <c r="N81" s="155"/>
      <c r="O81" s="153" t="str">
        <f t="shared" si="2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77"/>
      <c r="I82" s="115"/>
      <c r="J82" s="153" t="str">
        <f t="shared" si="1"/>
        <v xml:space="preserve"> </v>
      </c>
      <c r="K82" s="155">
        <v>0</v>
      </c>
      <c r="L82" s="155"/>
      <c r="M82" s="58">
        <f t="shared" si="3"/>
        <v>0</v>
      </c>
      <c r="N82" s="155"/>
      <c r="O82" s="153" t="str">
        <f t="shared" si="2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77"/>
      <c r="I83" s="115"/>
      <c r="J83" s="153" t="str">
        <f t="shared" si="1"/>
        <v xml:space="preserve"> </v>
      </c>
      <c r="K83" s="155">
        <v>0</v>
      </c>
      <c r="L83" s="155"/>
      <c r="M83" s="58">
        <f t="shared" si="3"/>
        <v>0</v>
      </c>
      <c r="N83" s="155"/>
      <c r="O83" s="153" t="str">
        <f t="shared" si="2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77"/>
      <c r="I84" s="115"/>
      <c r="J84" s="153" t="str">
        <f t="shared" si="1"/>
        <v xml:space="preserve"> </v>
      </c>
      <c r="K84" s="155">
        <v>0</v>
      </c>
      <c r="L84" s="155"/>
      <c r="M84" s="58">
        <f t="shared" si="3"/>
        <v>0</v>
      </c>
      <c r="N84" s="155"/>
      <c r="O84" s="153" t="str">
        <f t="shared" si="2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77"/>
      <c r="I85" s="115"/>
      <c r="J85" s="153" t="str">
        <f t="shared" si="1"/>
        <v xml:space="preserve"> </v>
      </c>
      <c r="K85" s="155">
        <v>0</v>
      </c>
      <c r="L85" s="155"/>
      <c r="M85" s="58">
        <f t="shared" si="3"/>
        <v>0</v>
      </c>
      <c r="N85" s="155"/>
      <c r="O85" s="153" t="str">
        <f t="shared" si="2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1">G51+G52+G53+G64+G75</f>
        <v>0</v>
      </c>
      <c r="H86" s="78">
        <f t="shared" si="11"/>
        <v>0</v>
      </c>
      <c r="I86" s="116">
        <f t="shared" ref="I86" si="12">I51+I52+I53+I64+I75</f>
        <v>0</v>
      </c>
      <c r="J86" s="153" t="str">
        <f t="shared" si="1"/>
        <v xml:space="preserve"> </v>
      </c>
      <c r="K86" s="155">
        <v>0</v>
      </c>
      <c r="L86" s="155"/>
      <c r="M86" s="58">
        <f t="shared" si="3"/>
        <v>0</v>
      </c>
      <c r="N86" s="155"/>
      <c r="O86" s="153" t="str">
        <f t="shared" si="2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3">SUM(G88:G90)</f>
        <v>0</v>
      </c>
      <c r="H87" s="77">
        <f t="shared" si="13"/>
        <v>0</v>
      </c>
      <c r="I87" s="115">
        <f t="shared" ref="I87" si="14">SUM(I88:I90)</f>
        <v>0</v>
      </c>
      <c r="J87" s="153" t="str">
        <f t="shared" si="1"/>
        <v xml:space="preserve"> </v>
      </c>
      <c r="K87" s="155">
        <v>0</v>
      </c>
      <c r="L87" s="155"/>
      <c r="M87" s="58">
        <f t="shared" si="3"/>
        <v>0</v>
      </c>
      <c r="N87" s="155"/>
      <c r="O87" s="153" t="str">
        <f t="shared" si="2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77"/>
      <c r="I88" s="115"/>
      <c r="J88" s="153" t="str">
        <f t="shared" si="1"/>
        <v xml:space="preserve"> </v>
      </c>
      <c r="K88" s="155">
        <v>0</v>
      </c>
      <c r="L88" s="155"/>
      <c r="M88" s="58">
        <f t="shared" si="3"/>
        <v>0</v>
      </c>
      <c r="N88" s="155"/>
      <c r="O88" s="153" t="str">
        <f t="shared" si="2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77"/>
      <c r="I89" s="115"/>
      <c r="J89" s="153" t="str">
        <f t="shared" si="1"/>
        <v xml:space="preserve"> </v>
      </c>
      <c r="K89" s="155">
        <v>0</v>
      </c>
      <c r="L89" s="155"/>
      <c r="M89" s="58">
        <f t="shared" si="3"/>
        <v>0</v>
      </c>
      <c r="N89" s="155"/>
      <c r="O89" s="153" t="str">
        <f t="shared" si="2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77"/>
      <c r="I90" s="115"/>
      <c r="J90" s="153" t="str">
        <f t="shared" si="1"/>
        <v xml:space="preserve"> </v>
      </c>
      <c r="K90" s="155">
        <v>0</v>
      </c>
      <c r="L90" s="155"/>
      <c r="M90" s="58">
        <f t="shared" si="3"/>
        <v>0</v>
      </c>
      <c r="N90" s="155"/>
      <c r="O90" s="153" t="str">
        <f t="shared" si="2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15">SUM(G92:G99)</f>
        <v>0</v>
      </c>
      <c r="H91" s="77">
        <f t="shared" si="15"/>
        <v>0</v>
      </c>
      <c r="I91" s="115">
        <f t="shared" ref="I91" si="16">SUM(I92:I99)</f>
        <v>0</v>
      </c>
      <c r="J91" s="153" t="str">
        <f t="shared" si="1"/>
        <v xml:space="preserve"> </v>
      </c>
      <c r="K91" s="155">
        <v>0</v>
      </c>
      <c r="L91" s="155"/>
      <c r="M91" s="58">
        <f t="shared" si="3"/>
        <v>0</v>
      </c>
      <c r="N91" s="155"/>
      <c r="O91" s="153" t="str">
        <f t="shared" si="2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77"/>
      <c r="I92" s="115"/>
      <c r="J92" s="153" t="str">
        <f t="shared" si="1"/>
        <v xml:space="preserve"> </v>
      </c>
      <c r="K92" s="155">
        <v>0</v>
      </c>
      <c r="L92" s="155"/>
      <c r="M92" s="58">
        <f t="shared" si="3"/>
        <v>0</v>
      </c>
      <c r="N92" s="155"/>
      <c r="O92" s="153" t="str">
        <f t="shared" si="2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77"/>
      <c r="I93" s="115"/>
      <c r="J93" s="153" t="str">
        <f t="shared" si="1"/>
        <v xml:space="preserve"> </v>
      </c>
      <c r="K93" s="155">
        <v>0</v>
      </c>
      <c r="L93" s="155"/>
      <c r="M93" s="58">
        <f t="shared" si="3"/>
        <v>0</v>
      </c>
      <c r="N93" s="155"/>
      <c r="O93" s="153" t="str">
        <f t="shared" si="2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77"/>
      <c r="I94" s="115"/>
      <c r="J94" s="153" t="str">
        <f t="shared" si="1"/>
        <v xml:space="preserve"> </v>
      </c>
      <c r="K94" s="155">
        <v>0</v>
      </c>
      <c r="L94" s="155"/>
      <c r="M94" s="58">
        <f t="shared" si="3"/>
        <v>0</v>
      </c>
      <c r="N94" s="155"/>
      <c r="O94" s="153" t="str">
        <f t="shared" si="2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77"/>
      <c r="I95" s="115"/>
      <c r="J95" s="153" t="str">
        <f t="shared" si="1"/>
        <v xml:space="preserve"> </v>
      </c>
      <c r="K95" s="155">
        <v>0</v>
      </c>
      <c r="L95" s="155"/>
      <c r="M95" s="58">
        <f t="shared" si="3"/>
        <v>0</v>
      </c>
      <c r="N95" s="155"/>
      <c r="O95" s="153" t="str">
        <f t="shared" si="2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77"/>
      <c r="I96" s="115"/>
      <c r="J96" s="153" t="str">
        <f t="shared" si="1"/>
        <v xml:space="preserve"> </v>
      </c>
      <c r="K96" s="155">
        <v>0</v>
      </c>
      <c r="L96" s="155"/>
      <c r="M96" s="58">
        <f t="shared" si="3"/>
        <v>0</v>
      </c>
      <c r="N96" s="155"/>
      <c r="O96" s="153" t="str">
        <f t="shared" si="2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77"/>
      <c r="I97" s="115"/>
      <c r="J97" s="153" t="str">
        <f t="shared" si="1"/>
        <v xml:space="preserve"> </v>
      </c>
      <c r="K97" s="155">
        <v>0</v>
      </c>
      <c r="L97" s="155"/>
      <c r="M97" s="58">
        <f t="shared" si="3"/>
        <v>0</v>
      </c>
      <c r="N97" s="155"/>
      <c r="O97" s="153" t="str">
        <f t="shared" si="2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77"/>
      <c r="I98" s="115"/>
      <c r="J98" s="153" t="str">
        <f t="shared" si="1"/>
        <v xml:space="preserve"> </v>
      </c>
      <c r="K98" s="155">
        <v>0</v>
      </c>
      <c r="L98" s="155"/>
      <c r="M98" s="58">
        <f t="shared" si="3"/>
        <v>0</v>
      </c>
      <c r="N98" s="155"/>
      <c r="O98" s="153" t="str">
        <f t="shared" si="2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77"/>
      <c r="I99" s="115"/>
      <c r="J99" s="153" t="str">
        <f t="shared" si="1"/>
        <v xml:space="preserve"> </v>
      </c>
      <c r="K99" s="155">
        <v>0</v>
      </c>
      <c r="L99" s="155"/>
      <c r="M99" s="58">
        <f t="shared" si="3"/>
        <v>0</v>
      </c>
      <c r="N99" s="155"/>
      <c r="O99" s="153" t="str">
        <f t="shared" si="2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17">G87+G91</f>
        <v>0</v>
      </c>
      <c r="H100" s="78">
        <f t="shared" si="17"/>
        <v>0</v>
      </c>
      <c r="I100" s="116">
        <f t="shared" ref="I100" si="18">I87+I91</f>
        <v>0</v>
      </c>
      <c r="J100" s="153" t="str">
        <f t="shared" si="1"/>
        <v xml:space="preserve"> </v>
      </c>
      <c r="K100" s="155">
        <v>0</v>
      </c>
      <c r="L100" s="155"/>
      <c r="M100" s="58">
        <f t="shared" si="3"/>
        <v>0</v>
      </c>
      <c r="N100" s="155"/>
      <c r="O100" s="153" t="str">
        <f t="shared" si="2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19">SUM(G102:G107)</f>
        <v>0</v>
      </c>
      <c r="H101" s="77">
        <f t="shared" si="19"/>
        <v>0</v>
      </c>
      <c r="I101" s="115">
        <f t="shared" ref="I101" si="20">SUM(I102:I107)</f>
        <v>0</v>
      </c>
      <c r="J101" s="153" t="str">
        <f t="shared" si="1"/>
        <v xml:space="preserve"> </v>
      </c>
      <c r="K101" s="155">
        <v>0</v>
      </c>
      <c r="L101" s="155"/>
      <c r="M101" s="58">
        <f t="shared" si="3"/>
        <v>0</v>
      </c>
      <c r="N101" s="155"/>
      <c r="O101" s="153" t="str">
        <f t="shared" si="2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77"/>
      <c r="I102" s="115"/>
      <c r="J102" s="153" t="str">
        <f t="shared" si="1"/>
        <v xml:space="preserve"> </v>
      </c>
      <c r="K102" s="155">
        <v>0</v>
      </c>
      <c r="L102" s="155"/>
      <c r="M102" s="58">
        <f t="shared" si="3"/>
        <v>0</v>
      </c>
      <c r="N102" s="155"/>
      <c r="O102" s="153" t="str">
        <f t="shared" si="2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77"/>
      <c r="I103" s="115"/>
      <c r="J103" s="153" t="str">
        <f t="shared" ref="J103:J166" si="21">IF(H103=0," ",I103/H103)</f>
        <v xml:space="preserve"> </v>
      </c>
      <c r="K103" s="155">
        <v>0</v>
      </c>
      <c r="L103" s="155"/>
      <c r="M103" s="58">
        <f t="shared" si="3"/>
        <v>0</v>
      </c>
      <c r="N103" s="155"/>
      <c r="O103" s="153" t="str">
        <f t="shared" ref="O103:O166" si="22">IF(M103=0," ",N103/M103)</f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77"/>
      <c r="I104" s="115"/>
      <c r="J104" s="153" t="str">
        <f t="shared" si="21"/>
        <v xml:space="preserve"> </v>
      </c>
      <c r="K104" s="155">
        <v>0</v>
      </c>
      <c r="L104" s="155"/>
      <c r="M104" s="58">
        <f t="shared" ref="M104:M167" si="23">SUM(K104:L104)</f>
        <v>0</v>
      </c>
      <c r="N104" s="155"/>
      <c r="O104" s="153" t="str">
        <f t="shared" si="22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77"/>
      <c r="I105" s="115"/>
      <c r="J105" s="153" t="str">
        <f t="shared" si="21"/>
        <v xml:space="preserve"> </v>
      </c>
      <c r="K105" s="155">
        <v>0</v>
      </c>
      <c r="L105" s="155"/>
      <c r="M105" s="58">
        <f t="shared" si="23"/>
        <v>0</v>
      </c>
      <c r="N105" s="155"/>
      <c r="O105" s="153" t="str">
        <f t="shared" si="22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77"/>
      <c r="I106" s="115"/>
      <c r="J106" s="153" t="str">
        <f t="shared" si="21"/>
        <v xml:space="preserve"> </v>
      </c>
      <c r="K106" s="155">
        <v>0</v>
      </c>
      <c r="L106" s="155"/>
      <c r="M106" s="58">
        <f t="shared" si="23"/>
        <v>0</v>
      </c>
      <c r="N106" s="155"/>
      <c r="O106" s="153" t="str">
        <f t="shared" si="22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77"/>
      <c r="I107" s="115"/>
      <c r="J107" s="153" t="str">
        <f t="shared" si="21"/>
        <v xml:space="preserve"> </v>
      </c>
      <c r="K107" s="155">
        <v>0</v>
      </c>
      <c r="L107" s="155"/>
      <c r="M107" s="58">
        <f t="shared" si="23"/>
        <v>0</v>
      </c>
      <c r="N107" s="155"/>
      <c r="O107" s="153" t="str">
        <f t="shared" si="22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24">SUM(G109:G114)</f>
        <v>0</v>
      </c>
      <c r="H108" s="77">
        <f t="shared" si="24"/>
        <v>0</v>
      </c>
      <c r="I108" s="115">
        <f t="shared" ref="I108" si="25">SUM(I109:I114)</f>
        <v>0</v>
      </c>
      <c r="J108" s="153" t="str">
        <f t="shared" si="21"/>
        <v xml:space="preserve"> </v>
      </c>
      <c r="K108" s="155">
        <v>0</v>
      </c>
      <c r="L108" s="155"/>
      <c r="M108" s="58">
        <f t="shared" si="23"/>
        <v>0</v>
      </c>
      <c r="N108" s="155"/>
      <c r="O108" s="153" t="str">
        <f t="shared" si="22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77"/>
      <c r="I109" s="115"/>
      <c r="J109" s="153" t="str">
        <f t="shared" si="21"/>
        <v xml:space="preserve"> </v>
      </c>
      <c r="K109" s="155">
        <v>0</v>
      </c>
      <c r="L109" s="155"/>
      <c r="M109" s="58">
        <f t="shared" si="23"/>
        <v>0</v>
      </c>
      <c r="N109" s="155"/>
      <c r="O109" s="153" t="str">
        <f t="shared" si="22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77"/>
      <c r="I110" s="115"/>
      <c r="J110" s="153" t="str">
        <f t="shared" si="21"/>
        <v xml:space="preserve"> </v>
      </c>
      <c r="K110" s="155">
        <v>0</v>
      </c>
      <c r="L110" s="155"/>
      <c r="M110" s="58">
        <f t="shared" si="23"/>
        <v>0</v>
      </c>
      <c r="N110" s="155"/>
      <c r="O110" s="153" t="str">
        <f t="shared" si="22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77"/>
      <c r="I111" s="115"/>
      <c r="J111" s="153" t="str">
        <f t="shared" si="21"/>
        <v xml:space="preserve"> </v>
      </c>
      <c r="K111" s="155">
        <v>0</v>
      </c>
      <c r="L111" s="155"/>
      <c r="M111" s="58">
        <f t="shared" si="23"/>
        <v>0</v>
      </c>
      <c r="N111" s="155"/>
      <c r="O111" s="153" t="str">
        <f t="shared" si="22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77"/>
      <c r="I112" s="115"/>
      <c r="J112" s="153" t="str">
        <f t="shared" si="21"/>
        <v xml:space="preserve"> </v>
      </c>
      <c r="K112" s="155">
        <v>0</v>
      </c>
      <c r="L112" s="155"/>
      <c r="M112" s="58">
        <f t="shared" si="23"/>
        <v>0</v>
      </c>
      <c r="N112" s="155"/>
      <c r="O112" s="153" t="str">
        <f t="shared" si="22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77"/>
      <c r="I113" s="115"/>
      <c r="J113" s="153" t="str">
        <f t="shared" si="21"/>
        <v xml:space="preserve"> </v>
      </c>
      <c r="K113" s="155">
        <v>0</v>
      </c>
      <c r="L113" s="155"/>
      <c r="M113" s="58">
        <f t="shared" si="23"/>
        <v>0</v>
      </c>
      <c r="N113" s="155"/>
      <c r="O113" s="153" t="str">
        <f t="shared" si="22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77"/>
      <c r="I114" s="115"/>
      <c r="J114" s="153" t="str">
        <f t="shared" si="21"/>
        <v xml:space="preserve"> </v>
      </c>
      <c r="K114" s="155">
        <v>0</v>
      </c>
      <c r="L114" s="155"/>
      <c r="M114" s="58">
        <f t="shared" si="23"/>
        <v>0</v>
      </c>
      <c r="N114" s="155"/>
      <c r="O114" s="153" t="str">
        <f t="shared" si="22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6">SUM(G116:G123)</f>
        <v>0</v>
      </c>
      <c r="H115" s="77">
        <f t="shared" si="26"/>
        <v>0</v>
      </c>
      <c r="I115" s="115">
        <f t="shared" ref="I115" si="27">SUM(I116:I123)</f>
        <v>0</v>
      </c>
      <c r="J115" s="153" t="str">
        <f t="shared" si="21"/>
        <v xml:space="preserve"> </v>
      </c>
      <c r="K115" s="155">
        <v>0</v>
      </c>
      <c r="L115" s="155"/>
      <c r="M115" s="58">
        <f t="shared" si="23"/>
        <v>0</v>
      </c>
      <c r="N115" s="155"/>
      <c r="O115" s="153" t="str">
        <f t="shared" si="22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79"/>
      <c r="I116" s="58"/>
      <c r="J116" s="153" t="str">
        <f t="shared" si="21"/>
        <v xml:space="preserve"> </v>
      </c>
      <c r="K116" s="155">
        <v>0</v>
      </c>
      <c r="L116" s="155"/>
      <c r="M116" s="58">
        <f t="shared" si="23"/>
        <v>0</v>
      </c>
      <c r="N116" s="155"/>
      <c r="O116" s="153" t="str">
        <f t="shared" si="22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79"/>
      <c r="I117" s="58"/>
      <c r="J117" s="153" t="str">
        <f t="shared" si="21"/>
        <v xml:space="preserve"> </v>
      </c>
      <c r="K117" s="155">
        <v>0</v>
      </c>
      <c r="L117" s="155"/>
      <c r="M117" s="58">
        <f t="shared" si="23"/>
        <v>0</v>
      </c>
      <c r="N117" s="155"/>
      <c r="O117" s="153" t="str">
        <f t="shared" si="22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79"/>
      <c r="I118" s="58"/>
      <c r="J118" s="153" t="str">
        <f t="shared" si="21"/>
        <v xml:space="preserve"> </v>
      </c>
      <c r="K118" s="155">
        <v>0</v>
      </c>
      <c r="L118" s="155"/>
      <c r="M118" s="58">
        <f t="shared" si="23"/>
        <v>0</v>
      </c>
      <c r="N118" s="155"/>
      <c r="O118" s="153" t="str">
        <f t="shared" si="22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79"/>
      <c r="I119" s="58"/>
      <c r="J119" s="153" t="str">
        <f t="shared" si="21"/>
        <v xml:space="preserve"> </v>
      </c>
      <c r="K119" s="155">
        <v>0</v>
      </c>
      <c r="L119" s="155"/>
      <c r="M119" s="58">
        <f t="shared" si="23"/>
        <v>0</v>
      </c>
      <c r="N119" s="155"/>
      <c r="O119" s="153" t="str">
        <f t="shared" si="22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79"/>
      <c r="I120" s="58"/>
      <c r="J120" s="153" t="str">
        <f t="shared" si="21"/>
        <v xml:space="preserve"> </v>
      </c>
      <c r="K120" s="155">
        <v>0</v>
      </c>
      <c r="L120" s="155"/>
      <c r="M120" s="58">
        <f t="shared" si="23"/>
        <v>0</v>
      </c>
      <c r="N120" s="155"/>
      <c r="O120" s="153" t="str">
        <f t="shared" si="22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79"/>
      <c r="I121" s="58"/>
      <c r="J121" s="153" t="str">
        <f t="shared" si="21"/>
        <v xml:space="preserve"> </v>
      </c>
      <c r="K121" s="155">
        <v>0</v>
      </c>
      <c r="L121" s="155"/>
      <c r="M121" s="58">
        <f t="shared" si="23"/>
        <v>0</v>
      </c>
      <c r="N121" s="155"/>
      <c r="O121" s="153" t="str">
        <f t="shared" si="22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79"/>
      <c r="I122" s="58"/>
      <c r="J122" s="153" t="str">
        <f t="shared" si="21"/>
        <v xml:space="preserve"> </v>
      </c>
      <c r="K122" s="155">
        <v>0</v>
      </c>
      <c r="L122" s="155"/>
      <c r="M122" s="58">
        <f t="shared" si="23"/>
        <v>0</v>
      </c>
      <c r="N122" s="155"/>
      <c r="O122" s="153" t="str">
        <f t="shared" si="22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79"/>
      <c r="I123" s="58"/>
      <c r="J123" s="153" t="str">
        <f t="shared" si="21"/>
        <v xml:space="preserve"> </v>
      </c>
      <c r="K123" s="155">
        <v>0</v>
      </c>
      <c r="L123" s="155"/>
      <c r="M123" s="58">
        <f t="shared" si="23"/>
        <v>0</v>
      </c>
      <c r="N123" s="155"/>
      <c r="O123" s="153" t="str">
        <f t="shared" si="22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28">SUM(G125:G143)</f>
        <v>0</v>
      </c>
      <c r="H124" s="77">
        <f t="shared" si="28"/>
        <v>0</v>
      </c>
      <c r="I124" s="115">
        <f t="shared" ref="I124" si="29">SUM(I125:I143)</f>
        <v>0</v>
      </c>
      <c r="J124" s="153" t="str">
        <f t="shared" si="21"/>
        <v xml:space="preserve"> </v>
      </c>
      <c r="K124" s="155">
        <v>0</v>
      </c>
      <c r="L124" s="155"/>
      <c r="M124" s="58">
        <f t="shared" si="23"/>
        <v>0</v>
      </c>
      <c r="N124" s="155"/>
      <c r="O124" s="153" t="str">
        <f t="shared" si="22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79"/>
      <c r="I125" s="58"/>
      <c r="J125" s="153" t="str">
        <f t="shared" si="21"/>
        <v xml:space="preserve"> </v>
      </c>
      <c r="K125" s="155">
        <v>0</v>
      </c>
      <c r="L125" s="155"/>
      <c r="M125" s="58">
        <f t="shared" si="23"/>
        <v>0</v>
      </c>
      <c r="N125" s="155"/>
      <c r="O125" s="153" t="str">
        <f t="shared" si="22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79"/>
      <c r="I126" s="58"/>
      <c r="J126" s="153" t="str">
        <f t="shared" si="21"/>
        <v xml:space="preserve"> </v>
      </c>
      <c r="K126" s="155">
        <v>0</v>
      </c>
      <c r="L126" s="155"/>
      <c r="M126" s="58">
        <f t="shared" si="23"/>
        <v>0</v>
      </c>
      <c r="N126" s="155"/>
      <c r="O126" s="153" t="str">
        <f t="shared" si="22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79"/>
      <c r="I127" s="58"/>
      <c r="J127" s="153" t="str">
        <f t="shared" si="21"/>
        <v xml:space="preserve"> </v>
      </c>
      <c r="K127" s="155">
        <v>0</v>
      </c>
      <c r="L127" s="155"/>
      <c r="M127" s="58">
        <f t="shared" si="23"/>
        <v>0</v>
      </c>
      <c r="N127" s="155"/>
      <c r="O127" s="153" t="str">
        <f t="shared" si="22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79"/>
      <c r="I128" s="58"/>
      <c r="J128" s="153" t="str">
        <f t="shared" si="21"/>
        <v xml:space="preserve"> </v>
      </c>
      <c r="K128" s="155">
        <v>0</v>
      </c>
      <c r="L128" s="155"/>
      <c r="M128" s="58">
        <f t="shared" si="23"/>
        <v>0</v>
      </c>
      <c r="N128" s="155"/>
      <c r="O128" s="153" t="str">
        <f t="shared" si="22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79"/>
      <c r="I129" s="58"/>
      <c r="J129" s="153" t="str">
        <f t="shared" si="21"/>
        <v xml:space="preserve"> </v>
      </c>
      <c r="K129" s="155">
        <v>0</v>
      </c>
      <c r="L129" s="155"/>
      <c r="M129" s="58">
        <f t="shared" si="23"/>
        <v>0</v>
      </c>
      <c r="N129" s="155"/>
      <c r="O129" s="153" t="str">
        <f t="shared" si="22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79"/>
      <c r="I130" s="58"/>
      <c r="J130" s="153" t="str">
        <f t="shared" si="21"/>
        <v xml:space="preserve"> </v>
      </c>
      <c r="K130" s="155">
        <v>0</v>
      </c>
      <c r="L130" s="155"/>
      <c r="M130" s="58">
        <f t="shared" si="23"/>
        <v>0</v>
      </c>
      <c r="N130" s="155"/>
      <c r="O130" s="153" t="str">
        <f t="shared" si="22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79"/>
      <c r="I131" s="58"/>
      <c r="J131" s="153" t="str">
        <f t="shared" si="21"/>
        <v xml:space="preserve"> </v>
      </c>
      <c r="K131" s="155">
        <v>0</v>
      </c>
      <c r="L131" s="155"/>
      <c r="M131" s="58">
        <f t="shared" si="23"/>
        <v>0</v>
      </c>
      <c r="N131" s="155"/>
      <c r="O131" s="153" t="str">
        <f t="shared" si="22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79"/>
      <c r="I132" s="58"/>
      <c r="J132" s="153" t="str">
        <f t="shared" si="21"/>
        <v xml:space="preserve"> </v>
      </c>
      <c r="K132" s="155">
        <v>0</v>
      </c>
      <c r="L132" s="155"/>
      <c r="M132" s="58">
        <f t="shared" si="23"/>
        <v>0</v>
      </c>
      <c r="N132" s="155"/>
      <c r="O132" s="153" t="str">
        <f t="shared" si="22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79"/>
      <c r="I133" s="58"/>
      <c r="J133" s="153" t="str">
        <f t="shared" si="21"/>
        <v xml:space="preserve"> </v>
      </c>
      <c r="K133" s="155">
        <v>0</v>
      </c>
      <c r="L133" s="155"/>
      <c r="M133" s="58">
        <f t="shared" si="23"/>
        <v>0</v>
      </c>
      <c r="N133" s="155"/>
      <c r="O133" s="153" t="str">
        <f t="shared" si="22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79"/>
      <c r="I134" s="58"/>
      <c r="J134" s="153" t="str">
        <f t="shared" si="21"/>
        <v xml:space="preserve"> </v>
      </c>
      <c r="K134" s="155">
        <v>0</v>
      </c>
      <c r="L134" s="155"/>
      <c r="M134" s="58">
        <f t="shared" si="23"/>
        <v>0</v>
      </c>
      <c r="N134" s="155"/>
      <c r="O134" s="153" t="str">
        <f t="shared" si="22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79"/>
      <c r="I135" s="58"/>
      <c r="J135" s="153" t="str">
        <f t="shared" si="21"/>
        <v xml:space="preserve"> </v>
      </c>
      <c r="K135" s="155">
        <v>0</v>
      </c>
      <c r="L135" s="155"/>
      <c r="M135" s="58">
        <f t="shared" si="23"/>
        <v>0</v>
      </c>
      <c r="N135" s="155"/>
      <c r="O135" s="153" t="str">
        <f t="shared" si="22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79"/>
      <c r="I136" s="58"/>
      <c r="J136" s="153" t="str">
        <f t="shared" si="21"/>
        <v xml:space="preserve"> </v>
      </c>
      <c r="K136" s="155">
        <v>0</v>
      </c>
      <c r="L136" s="155"/>
      <c r="M136" s="58">
        <f t="shared" si="23"/>
        <v>0</v>
      </c>
      <c r="N136" s="155"/>
      <c r="O136" s="153" t="str">
        <f t="shared" si="22"/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79"/>
      <c r="I137" s="58"/>
      <c r="J137" s="153" t="str">
        <f t="shared" si="21"/>
        <v xml:space="preserve"> </v>
      </c>
      <c r="K137" s="155">
        <v>0</v>
      </c>
      <c r="L137" s="155"/>
      <c r="M137" s="58">
        <f t="shared" si="23"/>
        <v>0</v>
      </c>
      <c r="N137" s="155"/>
      <c r="O137" s="153" t="str">
        <f t="shared" si="22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79"/>
      <c r="I138" s="58"/>
      <c r="J138" s="153" t="str">
        <f t="shared" si="21"/>
        <v xml:space="preserve"> </v>
      </c>
      <c r="K138" s="155">
        <v>0</v>
      </c>
      <c r="L138" s="155"/>
      <c r="M138" s="58">
        <f t="shared" si="23"/>
        <v>0</v>
      </c>
      <c r="N138" s="155"/>
      <c r="O138" s="153" t="str">
        <f t="shared" si="22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79"/>
      <c r="I139" s="58"/>
      <c r="J139" s="153" t="str">
        <f t="shared" si="21"/>
        <v xml:space="preserve"> </v>
      </c>
      <c r="K139" s="155">
        <v>0</v>
      </c>
      <c r="L139" s="155"/>
      <c r="M139" s="58">
        <f t="shared" si="23"/>
        <v>0</v>
      </c>
      <c r="N139" s="155"/>
      <c r="O139" s="153" t="str">
        <f t="shared" si="22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79"/>
      <c r="I140" s="58"/>
      <c r="J140" s="153" t="str">
        <f t="shared" si="21"/>
        <v xml:space="preserve"> </v>
      </c>
      <c r="K140" s="155">
        <v>0</v>
      </c>
      <c r="L140" s="155"/>
      <c r="M140" s="58">
        <f t="shared" si="23"/>
        <v>0</v>
      </c>
      <c r="N140" s="155"/>
      <c r="O140" s="153" t="str">
        <f t="shared" si="22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79"/>
      <c r="I141" s="58"/>
      <c r="J141" s="153" t="str">
        <f t="shared" si="21"/>
        <v xml:space="preserve"> </v>
      </c>
      <c r="K141" s="155">
        <v>0</v>
      </c>
      <c r="L141" s="155"/>
      <c r="M141" s="58">
        <f t="shared" si="23"/>
        <v>0</v>
      </c>
      <c r="N141" s="155"/>
      <c r="O141" s="153" t="str">
        <f t="shared" si="22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79"/>
      <c r="I142" s="58"/>
      <c r="J142" s="153" t="str">
        <f t="shared" si="21"/>
        <v xml:space="preserve"> </v>
      </c>
      <c r="K142" s="155">
        <v>0</v>
      </c>
      <c r="L142" s="155"/>
      <c r="M142" s="58">
        <f t="shared" si="23"/>
        <v>0</v>
      </c>
      <c r="N142" s="155"/>
      <c r="O142" s="153" t="str">
        <f t="shared" si="22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79"/>
      <c r="I143" s="58"/>
      <c r="J143" s="153" t="str">
        <f t="shared" si="21"/>
        <v xml:space="preserve"> </v>
      </c>
      <c r="K143" s="155">
        <v>0</v>
      </c>
      <c r="L143" s="155"/>
      <c r="M143" s="58">
        <f t="shared" si="23"/>
        <v>0</v>
      </c>
      <c r="N143" s="155"/>
      <c r="O143" s="153" t="str">
        <f t="shared" si="22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30">SUM(G145:G147)</f>
        <v>0</v>
      </c>
      <c r="H144" s="77">
        <f t="shared" si="30"/>
        <v>0</v>
      </c>
      <c r="I144" s="115">
        <f t="shared" ref="I144" si="31">SUM(I145:I147)</f>
        <v>0</v>
      </c>
      <c r="J144" s="153" t="str">
        <f t="shared" si="21"/>
        <v xml:space="preserve"> </v>
      </c>
      <c r="K144" s="155">
        <v>0</v>
      </c>
      <c r="L144" s="155"/>
      <c r="M144" s="58">
        <f t="shared" si="23"/>
        <v>0</v>
      </c>
      <c r="N144" s="155"/>
      <c r="O144" s="153" t="str">
        <f t="shared" si="22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79"/>
      <c r="I145" s="58"/>
      <c r="J145" s="153" t="str">
        <f t="shared" si="21"/>
        <v xml:space="preserve"> </v>
      </c>
      <c r="K145" s="155">
        <v>0</v>
      </c>
      <c r="L145" s="155"/>
      <c r="M145" s="58">
        <f t="shared" si="23"/>
        <v>0</v>
      </c>
      <c r="N145" s="155"/>
      <c r="O145" s="153" t="str">
        <f t="shared" si="22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79"/>
      <c r="I146" s="58"/>
      <c r="J146" s="153" t="str">
        <f t="shared" si="21"/>
        <v xml:space="preserve"> </v>
      </c>
      <c r="K146" s="155">
        <v>0</v>
      </c>
      <c r="L146" s="155"/>
      <c r="M146" s="58">
        <f t="shared" si="23"/>
        <v>0</v>
      </c>
      <c r="N146" s="155"/>
      <c r="O146" s="153" t="str">
        <f t="shared" si="22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79"/>
      <c r="I147" s="58"/>
      <c r="J147" s="153" t="str">
        <f t="shared" si="21"/>
        <v xml:space="preserve"> </v>
      </c>
      <c r="K147" s="155">
        <v>0</v>
      </c>
      <c r="L147" s="155"/>
      <c r="M147" s="58">
        <f t="shared" si="23"/>
        <v>0</v>
      </c>
      <c r="N147" s="155"/>
      <c r="O147" s="153" t="str">
        <f t="shared" si="22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77"/>
      <c r="I148" s="115"/>
      <c r="J148" s="153" t="str">
        <f t="shared" si="21"/>
        <v xml:space="preserve"> </v>
      </c>
      <c r="K148" s="155">
        <v>0</v>
      </c>
      <c r="L148" s="155"/>
      <c r="M148" s="58">
        <f t="shared" si="23"/>
        <v>0</v>
      </c>
      <c r="N148" s="155"/>
      <c r="O148" s="153" t="str">
        <f t="shared" si="22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32">SUM(G150:G153)</f>
        <v>0</v>
      </c>
      <c r="H149" s="77">
        <f t="shared" si="32"/>
        <v>0</v>
      </c>
      <c r="I149" s="115">
        <f t="shared" ref="I149" si="33">SUM(I150:I153)</f>
        <v>0</v>
      </c>
      <c r="J149" s="153" t="str">
        <f t="shared" si="21"/>
        <v xml:space="preserve"> </v>
      </c>
      <c r="K149" s="155">
        <v>0</v>
      </c>
      <c r="L149" s="155"/>
      <c r="M149" s="58">
        <f t="shared" si="23"/>
        <v>0</v>
      </c>
      <c r="N149" s="155"/>
      <c r="O149" s="153" t="str">
        <f t="shared" si="22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79"/>
      <c r="I150" s="58"/>
      <c r="J150" s="153" t="str">
        <f t="shared" si="21"/>
        <v xml:space="preserve"> </v>
      </c>
      <c r="K150" s="155">
        <v>0</v>
      </c>
      <c r="L150" s="155"/>
      <c r="M150" s="58">
        <f t="shared" si="23"/>
        <v>0</v>
      </c>
      <c r="N150" s="155"/>
      <c r="O150" s="153" t="str">
        <f t="shared" si="22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79"/>
      <c r="I151" s="58"/>
      <c r="J151" s="153" t="str">
        <f t="shared" si="21"/>
        <v xml:space="preserve"> </v>
      </c>
      <c r="K151" s="155">
        <v>0</v>
      </c>
      <c r="L151" s="155"/>
      <c r="M151" s="58">
        <f t="shared" si="23"/>
        <v>0</v>
      </c>
      <c r="N151" s="155"/>
      <c r="O151" s="153" t="str">
        <f t="shared" si="22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79"/>
      <c r="I152" s="58"/>
      <c r="J152" s="153" t="str">
        <f t="shared" si="21"/>
        <v xml:space="preserve"> </v>
      </c>
      <c r="K152" s="155">
        <v>0</v>
      </c>
      <c r="L152" s="155"/>
      <c r="M152" s="58">
        <f t="shared" si="23"/>
        <v>0</v>
      </c>
      <c r="N152" s="155"/>
      <c r="O152" s="153" t="str">
        <f t="shared" si="22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79"/>
      <c r="I153" s="58"/>
      <c r="J153" s="153" t="str">
        <f t="shared" si="21"/>
        <v xml:space="preserve"> </v>
      </c>
      <c r="K153" s="155">
        <v>0</v>
      </c>
      <c r="L153" s="155"/>
      <c r="M153" s="58">
        <f t="shared" si="23"/>
        <v>0</v>
      </c>
      <c r="N153" s="155"/>
      <c r="O153" s="153" t="str">
        <f t="shared" si="22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34">SUM(G155:G169)</f>
        <v>0</v>
      </c>
      <c r="H154" s="77">
        <f t="shared" si="34"/>
        <v>0</v>
      </c>
      <c r="I154" s="115">
        <f t="shared" ref="I154" si="35">SUM(I155:I169)</f>
        <v>0</v>
      </c>
      <c r="J154" s="153" t="str">
        <f t="shared" si="21"/>
        <v xml:space="preserve"> </v>
      </c>
      <c r="K154" s="155">
        <v>0</v>
      </c>
      <c r="L154" s="155"/>
      <c r="M154" s="58">
        <f t="shared" si="23"/>
        <v>0</v>
      </c>
      <c r="N154" s="155"/>
      <c r="O154" s="153" t="str">
        <f t="shared" si="22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79"/>
      <c r="I155" s="58"/>
      <c r="J155" s="153" t="str">
        <f t="shared" si="21"/>
        <v xml:space="preserve"> </v>
      </c>
      <c r="K155" s="155">
        <v>0</v>
      </c>
      <c r="L155" s="155"/>
      <c r="M155" s="58">
        <f t="shared" si="23"/>
        <v>0</v>
      </c>
      <c r="N155" s="155"/>
      <c r="O155" s="153" t="str">
        <f t="shared" si="22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79"/>
      <c r="I156" s="58"/>
      <c r="J156" s="153" t="str">
        <f t="shared" si="21"/>
        <v xml:space="preserve"> </v>
      </c>
      <c r="K156" s="155">
        <v>0</v>
      </c>
      <c r="L156" s="155"/>
      <c r="M156" s="58">
        <f t="shared" si="23"/>
        <v>0</v>
      </c>
      <c r="N156" s="155"/>
      <c r="O156" s="153" t="str">
        <f t="shared" si="22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79"/>
      <c r="I157" s="58"/>
      <c r="J157" s="153" t="str">
        <f t="shared" si="21"/>
        <v xml:space="preserve"> </v>
      </c>
      <c r="K157" s="155">
        <v>0</v>
      </c>
      <c r="L157" s="155"/>
      <c r="M157" s="58">
        <f t="shared" si="23"/>
        <v>0</v>
      </c>
      <c r="N157" s="155"/>
      <c r="O157" s="153" t="str">
        <f t="shared" si="22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79"/>
      <c r="I158" s="58"/>
      <c r="J158" s="153" t="str">
        <f t="shared" si="21"/>
        <v xml:space="preserve"> </v>
      </c>
      <c r="K158" s="155">
        <v>0</v>
      </c>
      <c r="L158" s="155"/>
      <c r="M158" s="58">
        <f t="shared" si="23"/>
        <v>0</v>
      </c>
      <c r="N158" s="155"/>
      <c r="O158" s="153" t="str">
        <f t="shared" si="22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79"/>
      <c r="I159" s="58"/>
      <c r="J159" s="153" t="str">
        <f t="shared" si="21"/>
        <v xml:space="preserve"> </v>
      </c>
      <c r="K159" s="155">
        <v>0</v>
      </c>
      <c r="L159" s="155"/>
      <c r="M159" s="58">
        <f t="shared" si="23"/>
        <v>0</v>
      </c>
      <c r="N159" s="155"/>
      <c r="O159" s="153" t="str">
        <f t="shared" si="22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79"/>
      <c r="I160" s="58"/>
      <c r="J160" s="153" t="str">
        <f t="shared" si="21"/>
        <v xml:space="preserve"> </v>
      </c>
      <c r="K160" s="155">
        <v>0</v>
      </c>
      <c r="L160" s="155"/>
      <c r="M160" s="58">
        <f t="shared" si="23"/>
        <v>0</v>
      </c>
      <c r="N160" s="155"/>
      <c r="O160" s="153" t="str">
        <f t="shared" si="22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79"/>
      <c r="I161" s="58"/>
      <c r="J161" s="153" t="str">
        <f t="shared" si="21"/>
        <v xml:space="preserve"> </v>
      </c>
      <c r="K161" s="155">
        <v>0</v>
      </c>
      <c r="L161" s="155"/>
      <c r="M161" s="58">
        <f t="shared" si="23"/>
        <v>0</v>
      </c>
      <c r="N161" s="155"/>
      <c r="O161" s="153" t="str">
        <f t="shared" si="22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79"/>
      <c r="I162" s="58"/>
      <c r="J162" s="153" t="str">
        <f t="shared" si="21"/>
        <v xml:space="preserve"> </v>
      </c>
      <c r="K162" s="155">
        <v>0</v>
      </c>
      <c r="L162" s="155"/>
      <c r="M162" s="58">
        <f t="shared" si="23"/>
        <v>0</v>
      </c>
      <c r="N162" s="155"/>
      <c r="O162" s="153" t="str">
        <f t="shared" si="22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79"/>
      <c r="I163" s="58"/>
      <c r="J163" s="153" t="str">
        <f t="shared" si="21"/>
        <v xml:space="preserve"> </v>
      </c>
      <c r="K163" s="155">
        <v>0</v>
      </c>
      <c r="L163" s="155"/>
      <c r="M163" s="58">
        <f t="shared" si="23"/>
        <v>0</v>
      </c>
      <c r="N163" s="155"/>
      <c r="O163" s="153" t="str">
        <f t="shared" si="22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79"/>
      <c r="I164" s="58"/>
      <c r="J164" s="153" t="str">
        <f t="shared" si="21"/>
        <v xml:space="preserve"> </v>
      </c>
      <c r="K164" s="155">
        <v>0</v>
      </c>
      <c r="L164" s="155"/>
      <c r="M164" s="58">
        <f t="shared" si="23"/>
        <v>0</v>
      </c>
      <c r="N164" s="155"/>
      <c r="O164" s="153" t="str">
        <f t="shared" si="22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79"/>
      <c r="I165" s="58"/>
      <c r="J165" s="153" t="str">
        <f t="shared" si="21"/>
        <v xml:space="preserve"> </v>
      </c>
      <c r="K165" s="155">
        <v>0</v>
      </c>
      <c r="L165" s="155"/>
      <c r="M165" s="58">
        <f t="shared" si="23"/>
        <v>0</v>
      </c>
      <c r="N165" s="155"/>
      <c r="O165" s="153" t="str">
        <f t="shared" si="22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79"/>
      <c r="I166" s="58"/>
      <c r="J166" s="153" t="str">
        <f t="shared" si="21"/>
        <v xml:space="preserve"> </v>
      </c>
      <c r="K166" s="155">
        <v>0</v>
      </c>
      <c r="L166" s="155"/>
      <c r="M166" s="58">
        <f t="shared" si="23"/>
        <v>0</v>
      </c>
      <c r="N166" s="155"/>
      <c r="O166" s="153" t="str">
        <f t="shared" si="22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79"/>
      <c r="I167" s="58"/>
      <c r="J167" s="153" t="str">
        <f t="shared" ref="J167:J230" si="36">IF(H167=0," ",I167/H167)</f>
        <v xml:space="preserve"> </v>
      </c>
      <c r="K167" s="155">
        <v>0</v>
      </c>
      <c r="L167" s="155"/>
      <c r="M167" s="58">
        <f t="shared" si="23"/>
        <v>0</v>
      </c>
      <c r="N167" s="155"/>
      <c r="O167" s="153" t="str">
        <f t="shared" ref="O167:O230" si="37">IF(M167=0," ",N167/M167)</f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79"/>
      <c r="I168" s="58"/>
      <c r="J168" s="153" t="str">
        <f t="shared" si="36"/>
        <v xml:space="preserve"> </v>
      </c>
      <c r="K168" s="155">
        <v>0</v>
      </c>
      <c r="L168" s="155"/>
      <c r="M168" s="58">
        <f t="shared" ref="M168:M231" si="38">SUM(K168:L168)</f>
        <v>0</v>
      </c>
      <c r="N168" s="155"/>
      <c r="O168" s="153" t="str">
        <f t="shared" si="37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79"/>
      <c r="I169" s="58"/>
      <c r="J169" s="153" t="str">
        <f t="shared" si="36"/>
        <v xml:space="preserve"> </v>
      </c>
      <c r="K169" s="155">
        <v>0</v>
      </c>
      <c r="L169" s="155"/>
      <c r="M169" s="58">
        <f t="shared" si="38"/>
        <v>0</v>
      </c>
      <c r="N169" s="155"/>
      <c r="O169" s="153" t="str">
        <f t="shared" si="37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39">G124+G144+G149+G154</f>
        <v>0</v>
      </c>
      <c r="H170" s="78">
        <f t="shared" si="39"/>
        <v>0</v>
      </c>
      <c r="I170" s="116">
        <f t="shared" ref="I170" si="40">I124+I144+I149+I154</f>
        <v>0</v>
      </c>
      <c r="J170" s="153" t="str">
        <f t="shared" si="36"/>
        <v xml:space="preserve"> </v>
      </c>
      <c r="K170" s="155">
        <v>0</v>
      </c>
      <c r="L170" s="155"/>
      <c r="M170" s="58">
        <f t="shared" si="38"/>
        <v>0</v>
      </c>
      <c r="N170" s="155"/>
      <c r="O170" s="153" t="str">
        <f t="shared" si="37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/>
      <c r="H171" s="77"/>
      <c r="I171" s="115"/>
      <c r="J171" s="153" t="str">
        <f t="shared" si="36"/>
        <v xml:space="preserve"> </v>
      </c>
      <c r="K171" s="155">
        <v>0</v>
      </c>
      <c r="L171" s="155"/>
      <c r="M171" s="58">
        <f t="shared" si="38"/>
        <v>0</v>
      </c>
      <c r="N171" s="155"/>
      <c r="O171" s="153" t="str">
        <f t="shared" si="37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79"/>
      <c r="I172" s="58"/>
      <c r="J172" s="153" t="str">
        <f t="shared" si="36"/>
        <v xml:space="preserve"> </v>
      </c>
      <c r="K172" s="155">
        <v>0</v>
      </c>
      <c r="L172" s="155"/>
      <c r="M172" s="58">
        <f t="shared" si="38"/>
        <v>0</v>
      </c>
      <c r="N172" s="155"/>
      <c r="O172" s="153" t="str">
        <f t="shared" si="37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79"/>
      <c r="I173" s="58"/>
      <c r="J173" s="153" t="str">
        <f t="shared" si="36"/>
        <v xml:space="preserve"> </v>
      </c>
      <c r="K173" s="155">
        <v>0</v>
      </c>
      <c r="L173" s="155"/>
      <c r="M173" s="58">
        <f t="shared" si="38"/>
        <v>0</v>
      </c>
      <c r="N173" s="155"/>
      <c r="O173" s="153" t="str">
        <f t="shared" si="37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9"/>
      <c r="H174" s="79"/>
      <c r="I174" s="58"/>
      <c r="J174" s="153" t="str">
        <f t="shared" si="36"/>
        <v xml:space="preserve"> </v>
      </c>
      <c r="K174" s="155">
        <v>0</v>
      </c>
      <c r="L174" s="155"/>
      <c r="M174" s="58">
        <f t="shared" si="38"/>
        <v>0</v>
      </c>
      <c r="N174" s="155"/>
      <c r="O174" s="153" t="str">
        <f t="shared" si="37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79"/>
      <c r="I175" s="58"/>
      <c r="J175" s="153" t="str">
        <f t="shared" si="36"/>
        <v xml:space="preserve"> </v>
      </c>
      <c r="K175" s="155">
        <v>0</v>
      </c>
      <c r="L175" s="155"/>
      <c r="M175" s="58">
        <f t="shared" si="38"/>
        <v>0</v>
      </c>
      <c r="N175" s="155"/>
      <c r="O175" s="153" t="str">
        <f t="shared" si="37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79"/>
      <c r="I176" s="58"/>
      <c r="J176" s="153" t="str">
        <f t="shared" si="36"/>
        <v xml:space="preserve"> </v>
      </c>
      <c r="K176" s="155">
        <v>0</v>
      </c>
      <c r="L176" s="155"/>
      <c r="M176" s="58">
        <f t="shared" si="38"/>
        <v>0</v>
      </c>
      <c r="N176" s="155"/>
      <c r="O176" s="153" t="str">
        <f t="shared" si="37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79"/>
      <c r="I177" s="58"/>
      <c r="J177" s="153" t="str">
        <f t="shared" si="36"/>
        <v xml:space="preserve"> </v>
      </c>
      <c r="K177" s="155">
        <v>0</v>
      </c>
      <c r="L177" s="155"/>
      <c r="M177" s="58">
        <f t="shared" si="38"/>
        <v>0</v>
      </c>
      <c r="N177" s="155"/>
      <c r="O177" s="153" t="str">
        <f t="shared" si="37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79"/>
      <c r="I178" s="58"/>
      <c r="J178" s="153" t="str">
        <f t="shared" si="36"/>
        <v xml:space="preserve"> </v>
      </c>
      <c r="K178" s="155">
        <v>0</v>
      </c>
      <c r="L178" s="155"/>
      <c r="M178" s="58">
        <f t="shared" si="38"/>
        <v>0</v>
      </c>
      <c r="N178" s="155"/>
      <c r="O178" s="153" t="str">
        <f t="shared" si="37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79"/>
      <c r="I179" s="58"/>
      <c r="J179" s="153" t="str">
        <f t="shared" si="36"/>
        <v xml:space="preserve"> </v>
      </c>
      <c r="K179" s="155">
        <v>0</v>
      </c>
      <c r="L179" s="155"/>
      <c r="M179" s="58">
        <f t="shared" si="38"/>
        <v>0</v>
      </c>
      <c r="N179" s="155"/>
      <c r="O179" s="153" t="str">
        <f t="shared" si="37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79"/>
      <c r="I180" s="58"/>
      <c r="J180" s="153" t="str">
        <f t="shared" si="36"/>
        <v xml:space="preserve"> </v>
      </c>
      <c r="K180" s="155">
        <v>0</v>
      </c>
      <c r="L180" s="155"/>
      <c r="M180" s="58">
        <f t="shared" si="38"/>
        <v>0</v>
      </c>
      <c r="N180" s="155"/>
      <c r="O180" s="153" t="str">
        <f t="shared" si="37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79"/>
      <c r="I181" s="58"/>
      <c r="J181" s="153" t="str">
        <f t="shared" si="36"/>
        <v xml:space="preserve"> </v>
      </c>
      <c r="K181" s="155">
        <v>0</v>
      </c>
      <c r="L181" s="155"/>
      <c r="M181" s="58">
        <f t="shared" si="38"/>
        <v>0</v>
      </c>
      <c r="N181" s="155"/>
      <c r="O181" s="153" t="str">
        <f t="shared" si="37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79"/>
      <c r="I182" s="58"/>
      <c r="J182" s="153" t="str">
        <f t="shared" si="36"/>
        <v xml:space="preserve"> </v>
      </c>
      <c r="K182" s="155">
        <v>0</v>
      </c>
      <c r="L182" s="155"/>
      <c r="M182" s="58">
        <f t="shared" si="38"/>
        <v>0</v>
      </c>
      <c r="N182" s="155"/>
      <c r="O182" s="153" t="str">
        <f t="shared" si="37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79"/>
      <c r="I183" s="58"/>
      <c r="J183" s="153" t="str">
        <f t="shared" si="36"/>
        <v xml:space="preserve"> </v>
      </c>
      <c r="K183" s="155">
        <v>0</v>
      </c>
      <c r="L183" s="155"/>
      <c r="M183" s="58">
        <f t="shared" si="38"/>
        <v>0</v>
      </c>
      <c r="N183" s="155"/>
      <c r="O183" s="153" t="str">
        <f t="shared" si="37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41">G100+G101+G108+G115+G170+G171</f>
        <v>0</v>
      </c>
      <c r="H184" s="78">
        <f t="shared" si="41"/>
        <v>0</v>
      </c>
      <c r="I184" s="116">
        <f t="shared" ref="I184" si="42">I100+I101+I108+I115+I170+I171</f>
        <v>0</v>
      </c>
      <c r="J184" s="153" t="str">
        <f t="shared" si="36"/>
        <v xml:space="preserve"> </v>
      </c>
      <c r="K184" s="155">
        <v>0</v>
      </c>
      <c r="L184" s="155"/>
      <c r="M184" s="58">
        <f t="shared" si="38"/>
        <v>0</v>
      </c>
      <c r="N184" s="155"/>
      <c r="O184" s="153" t="str">
        <f t="shared" si="37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77"/>
      <c r="I185" s="115"/>
      <c r="J185" s="153" t="str">
        <f t="shared" si="36"/>
        <v xml:space="preserve"> </v>
      </c>
      <c r="K185" s="155">
        <v>0</v>
      </c>
      <c r="L185" s="155"/>
      <c r="M185" s="58">
        <f t="shared" si="38"/>
        <v>0</v>
      </c>
      <c r="N185" s="155"/>
      <c r="O185" s="153" t="str">
        <f t="shared" si="37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  <c r="G186" s="77"/>
      <c r="H186" s="77"/>
      <c r="I186" s="115"/>
      <c r="J186" s="153" t="str">
        <f t="shared" si="36"/>
        <v xml:space="preserve"> </v>
      </c>
      <c r="K186" s="155">
        <v>0</v>
      </c>
      <c r="L186" s="155"/>
      <c r="M186" s="58">
        <f t="shared" si="38"/>
        <v>0</v>
      </c>
      <c r="N186" s="155"/>
      <c r="O186" s="153" t="str">
        <f t="shared" si="37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79"/>
      <c r="I187" s="58"/>
      <c r="J187" s="153" t="str">
        <f t="shared" si="36"/>
        <v xml:space="preserve"> </v>
      </c>
      <c r="K187" s="155">
        <v>0</v>
      </c>
      <c r="L187" s="155"/>
      <c r="M187" s="58">
        <f t="shared" si="38"/>
        <v>0</v>
      </c>
      <c r="N187" s="155"/>
      <c r="O187" s="153" t="str">
        <f t="shared" si="37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79"/>
      <c r="I188" s="58"/>
      <c r="J188" s="153" t="str">
        <f t="shared" si="36"/>
        <v xml:space="preserve"> </v>
      </c>
      <c r="K188" s="155">
        <v>0</v>
      </c>
      <c r="L188" s="155"/>
      <c r="M188" s="58">
        <f t="shared" si="38"/>
        <v>0</v>
      </c>
      <c r="N188" s="155"/>
      <c r="O188" s="153" t="str">
        <f t="shared" si="37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G189" s="77"/>
      <c r="H189" s="77"/>
      <c r="I189" s="115"/>
      <c r="J189" s="153" t="str">
        <f t="shared" si="36"/>
        <v xml:space="preserve"> </v>
      </c>
      <c r="K189" s="155">
        <v>0</v>
      </c>
      <c r="L189" s="155"/>
      <c r="M189" s="58">
        <f t="shared" si="38"/>
        <v>0</v>
      </c>
      <c r="N189" s="155"/>
      <c r="O189" s="153" t="str">
        <f t="shared" si="37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77"/>
      <c r="I190" s="115"/>
      <c r="J190" s="153" t="str">
        <f t="shared" si="36"/>
        <v xml:space="preserve"> </v>
      </c>
      <c r="K190" s="155">
        <v>0</v>
      </c>
      <c r="L190" s="155"/>
      <c r="M190" s="58">
        <f t="shared" si="38"/>
        <v>0</v>
      </c>
      <c r="N190" s="155"/>
      <c r="O190" s="153" t="str">
        <f t="shared" si="37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77"/>
      <c r="I191" s="115"/>
      <c r="J191" s="153" t="str">
        <f t="shared" si="36"/>
        <v xml:space="preserve"> </v>
      </c>
      <c r="K191" s="155">
        <v>0</v>
      </c>
      <c r="L191" s="155"/>
      <c r="M191" s="58">
        <f t="shared" si="38"/>
        <v>0</v>
      </c>
      <c r="N191" s="155"/>
      <c r="O191" s="153" t="str">
        <f t="shared" si="37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79"/>
      <c r="I192" s="58"/>
      <c r="J192" s="153" t="str">
        <f t="shared" si="36"/>
        <v xml:space="preserve"> </v>
      </c>
      <c r="K192" s="155">
        <v>0</v>
      </c>
      <c r="L192" s="155"/>
      <c r="M192" s="58">
        <f t="shared" si="38"/>
        <v>0</v>
      </c>
      <c r="N192" s="155"/>
      <c r="O192" s="153" t="str">
        <f t="shared" si="37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79"/>
      <c r="I193" s="58"/>
      <c r="J193" s="153" t="str">
        <f t="shared" si="36"/>
        <v xml:space="preserve"> </v>
      </c>
      <c r="K193" s="155">
        <v>0</v>
      </c>
      <c r="L193" s="155"/>
      <c r="M193" s="58">
        <f t="shared" si="38"/>
        <v>0</v>
      </c>
      <c r="N193" s="155"/>
      <c r="O193" s="153" t="str">
        <f t="shared" si="37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79"/>
      <c r="I194" s="58"/>
      <c r="J194" s="153" t="str">
        <f t="shared" si="36"/>
        <v xml:space="preserve"> </v>
      </c>
      <c r="K194" s="155">
        <v>0</v>
      </c>
      <c r="L194" s="155"/>
      <c r="M194" s="58">
        <f t="shared" si="38"/>
        <v>0</v>
      </c>
      <c r="N194" s="155"/>
      <c r="O194" s="153" t="str">
        <f t="shared" si="37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79"/>
      <c r="I195" s="58"/>
      <c r="J195" s="153" t="str">
        <f t="shared" si="36"/>
        <v xml:space="preserve"> </v>
      </c>
      <c r="K195" s="155">
        <v>0</v>
      </c>
      <c r="L195" s="155"/>
      <c r="M195" s="58">
        <f t="shared" si="38"/>
        <v>0</v>
      </c>
      <c r="N195" s="155"/>
      <c r="O195" s="153" t="str">
        <f t="shared" si="37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79"/>
      <c r="I196" s="58"/>
      <c r="J196" s="153" t="str">
        <f t="shared" si="36"/>
        <v xml:space="preserve"> </v>
      </c>
      <c r="K196" s="155">
        <v>0</v>
      </c>
      <c r="L196" s="155"/>
      <c r="M196" s="58">
        <f t="shared" si="38"/>
        <v>0</v>
      </c>
      <c r="N196" s="155"/>
      <c r="O196" s="153" t="str">
        <f t="shared" si="37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79"/>
      <c r="I197" s="58"/>
      <c r="J197" s="153" t="str">
        <f t="shared" si="36"/>
        <v xml:space="preserve"> </v>
      </c>
      <c r="K197" s="155">
        <v>0</v>
      </c>
      <c r="L197" s="155"/>
      <c r="M197" s="58">
        <f t="shared" si="38"/>
        <v>0</v>
      </c>
      <c r="N197" s="155"/>
      <c r="O197" s="153" t="str">
        <f t="shared" si="37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77"/>
      <c r="I198" s="115"/>
      <c r="J198" s="153" t="str">
        <f t="shared" si="36"/>
        <v xml:space="preserve"> </v>
      </c>
      <c r="K198" s="155">
        <v>0</v>
      </c>
      <c r="L198" s="155"/>
      <c r="M198" s="58">
        <f t="shared" si="38"/>
        <v>0</v>
      </c>
      <c r="N198" s="155"/>
      <c r="O198" s="153" t="str">
        <f t="shared" si="37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77"/>
      <c r="I199" s="115"/>
      <c r="J199" s="153" t="str">
        <f t="shared" si="36"/>
        <v xml:space="preserve"> </v>
      </c>
      <c r="K199" s="155">
        <v>0</v>
      </c>
      <c r="L199" s="155"/>
      <c r="M199" s="58">
        <f t="shared" si="38"/>
        <v>0</v>
      </c>
      <c r="N199" s="155"/>
      <c r="O199" s="153" t="str">
        <f t="shared" si="37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77"/>
      <c r="I200" s="115"/>
      <c r="J200" s="153" t="str">
        <f t="shared" si="36"/>
        <v xml:space="preserve"> </v>
      </c>
      <c r="K200" s="155">
        <v>0</v>
      </c>
      <c r="L200" s="155"/>
      <c r="M200" s="58">
        <f t="shared" si="38"/>
        <v>0</v>
      </c>
      <c r="N200" s="155"/>
      <c r="O200" s="153" t="str">
        <f t="shared" si="37"/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G201" s="77"/>
      <c r="H201" s="77"/>
      <c r="I201" s="115"/>
      <c r="J201" s="153" t="str">
        <f t="shared" si="36"/>
        <v xml:space="preserve"> </v>
      </c>
      <c r="K201" s="155">
        <v>0</v>
      </c>
      <c r="L201" s="155"/>
      <c r="M201" s="58">
        <f t="shared" si="38"/>
        <v>0</v>
      </c>
      <c r="N201" s="155"/>
      <c r="O201" s="153" t="str">
        <f t="shared" si="37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77"/>
      <c r="I202" s="115"/>
      <c r="J202" s="153" t="str">
        <f t="shared" si="36"/>
        <v xml:space="preserve"> </v>
      </c>
      <c r="K202" s="155">
        <v>0</v>
      </c>
      <c r="L202" s="155"/>
      <c r="M202" s="58">
        <f t="shared" si="38"/>
        <v>0</v>
      </c>
      <c r="N202" s="155"/>
      <c r="O202" s="153" t="str">
        <f t="shared" si="37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77"/>
      <c r="I203" s="115"/>
      <c r="J203" s="153" t="str">
        <f t="shared" si="36"/>
        <v xml:space="preserve"> </v>
      </c>
      <c r="K203" s="155">
        <v>0</v>
      </c>
      <c r="L203" s="155"/>
      <c r="M203" s="58">
        <f t="shared" si="38"/>
        <v>0</v>
      </c>
      <c r="N203" s="155"/>
      <c r="O203" s="153" t="str">
        <f t="shared" si="37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77"/>
      <c r="I204" s="115"/>
      <c r="J204" s="153" t="str">
        <f t="shared" si="36"/>
        <v xml:space="preserve"> </v>
      </c>
      <c r="K204" s="155">
        <v>0</v>
      </c>
      <c r="L204" s="155"/>
      <c r="M204" s="58">
        <f t="shared" si="38"/>
        <v>0</v>
      </c>
      <c r="N204" s="155"/>
      <c r="O204" s="153" t="str">
        <f t="shared" si="37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77"/>
      <c r="I205" s="115"/>
      <c r="J205" s="153" t="str">
        <f t="shared" si="36"/>
        <v xml:space="preserve"> </v>
      </c>
      <c r="K205" s="155">
        <v>0</v>
      </c>
      <c r="L205" s="155"/>
      <c r="M205" s="58">
        <f t="shared" si="38"/>
        <v>0</v>
      </c>
      <c r="N205" s="155"/>
      <c r="O205" s="153" t="str">
        <f t="shared" si="37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77"/>
      <c r="I206" s="115"/>
      <c r="J206" s="153" t="str">
        <f t="shared" si="36"/>
        <v xml:space="preserve"> </v>
      </c>
      <c r="K206" s="155">
        <v>0</v>
      </c>
      <c r="L206" s="155"/>
      <c r="M206" s="58">
        <f t="shared" si="38"/>
        <v>0</v>
      </c>
      <c r="N206" s="155"/>
      <c r="O206" s="153" t="str">
        <f t="shared" si="37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77"/>
      <c r="I207" s="115"/>
      <c r="J207" s="153" t="str">
        <f t="shared" si="36"/>
        <v xml:space="preserve"> </v>
      </c>
      <c r="K207" s="155">
        <v>0</v>
      </c>
      <c r="L207" s="155"/>
      <c r="M207" s="58">
        <f t="shared" si="38"/>
        <v>0</v>
      </c>
      <c r="N207" s="155"/>
      <c r="O207" s="153" t="str">
        <f t="shared" si="37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77"/>
      <c r="I208" s="115"/>
      <c r="J208" s="153" t="str">
        <f t="shared" si="36"/>
        <v xml:space="preserve"> </v>
      </c>
      <c r="K208" s="155">
        <v>0</v>
      </c>
      <c r="L208" s="155"/>
      <c r="M208" s="58">
        <f t="shared" si="38"/>
        <v>0</v>
      </c>
      <c r="N208" s="155"/>
      <c r="O208" s="153" t="str">
        <f t="shared" si="37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77"/>
      <c r="I209" s="115"/>
      <c r="J209" s="153" t="str">
        <f t="shared" si="36"/>
        <v xml:space="preserve"> </v>
      </c>
      <c r="K209" s="155">
        <v>0</v>
      </c>
      <c r="L209" s="155"/>
      <c r="M209" s="58">
        <f t="shared" si="38"/>
        <v>0</v>
      </c>
      <c r="N209" s="155"/>
      <c r="O209" s="153" t="str">
        <f t="shared" si="37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/>
      <c r="H210" s="77"/>
      <c r="I210" s="115"/>
      <c r="J210" s="153" t="str">
        <f t="shared" si="36"/>
        <v xml:space="preserve"> </v>
      </c>
      <c r="K210" s="155">
        <v>0</v>
      </c>
      <c r="L210" s="155"/>
      <c r="M210" s="58">
        <f t="shared" si="38"/>
        <v>0</v>
      </c>
      <c r="N210" s="155"/>
      <c r="O210" s="153" t="str">
        <f t="shared" si="37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/>
      <c r="H211" s="77"/>
      <c r="I211" s="115"/>
      <c r="J211" s="153" t="str">
        <f t="shared" si="36"/>
        <v xml:space="preserve"> </v>
      </c>
      <c r="K211" s="155">
        <v>0</v>
      </c>
      <c r="L211" s="155"/>
      <c r="M211" s="58">
        <f t="shared" si="38"/>
        <v>0</v>
      </c>
      <c r="N211" s="155"/>
      <c r="O211" s="153" t="str">
        <f t="shared" si="37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77"/>
      <c r="I212" s="115"/>
      <c r="J212" s="153" t="str">
        <f t="shared" si="36"/>
        <v xml:space="preserve"> </v>
      </c>
      <c r="K212" s="155">
        <v>0</v>
      </c>
      <c r="L212" s="155"/>
      <c r="M212" s="58">
        <f t="shared" si="38"/>
        <v>0</v>
      </c>
      <c r="N212" s="155"/>
      <c r="O212" s="153" t="str">
        <f t="shared" si="37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77"/>
      <c r="I213" s="115"/>
      <c r="J213" s="153" t="str">
        <f t="shared" si="36"/>
        <v xml:space="preserve"> </v>
      </c>
      <c r="K213" s="155">
        <v>0</v>
      </c>
      <c r="L213" s="155"/>
      <c r="M213" s="58">
        <f t="shared" si="38"/>
        <v>0</v>
      </c>
      <c r="N213" s="155"/>
      <c r="O213" s="153" t="str">
        <f t="shared" si="37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43">G185+G186+G189+G191+G198+G199+G200+G201+G205+G210</f>
        <v>0</v>
      </c>
      <c r="H214" s="78">
        <f t="shared" si="43"/>
        <v>0</v>
      </c>
      <c r="I214" s="78">
        <f t="shared" si="43"/>
        <v>0</v>
      </c>
      <c r="J214" s="78" t="e">
        <f t="shared" si="43"/>
        <v>#VALUE!</v>
      </c>
      <c r="K214" s="78">
        <f t="shared" si="43"/>
        <v>0</v>
      </c>
      <c r="L214" s="78">
        <f t="shared" si="43"/>
        <v>0</v>
      </c>
      <c r="M214" s="78">
        <f t="shared" si="43"/>
        <v>0</v>
      </c>
      <c r="N214" s="155"/>
      <c r="O214" s="153" t="str">
        <f t="shared" si="37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77"/>
      <c r="I215" s="115"/>
      <c r="J215" s="153" t="str">
        <f t="shared" si="36"/>
        <v xml:space="preserve"> </v>
      </c>
      <c r="K215" s="155">
        <v>0</v>
      </c>
      <c r="L215" s="155"/>
      <c r="M215" s="58">
        <f t="shared" si="38"/>
        <v>0</v>
      </c>
      <c r="N215" s="155"/>
      <c r="O215" s="153" t="str">
        <f t="shared" si="37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77"/>
      <c r="I216" s="115"/>
      <c r="J216" s="153" t="str">
        <f t="shared" si="36"/>
        <v xml:space="preserve"> </v>
      </c>
      <c r="K216" s="155">
        <v>0</v>
      </c>
      <c r="L216" s="155"/>
      <c r="M216" s="58">
        <f t="shared" si="38"/>
        <v>0</v>
      </c>
      <c r="N216" s="155"/>
      <c r="O216" s="153" t="str">
        <f t="shared" si="37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G217" s="77"/>
      <c r="H217" s="77"/>
      <c r="I217" s="115"/>
      <c r="J217" s="153" t="str">
        <f t="shared" si="36"/>
        <v xml:space="preserve"> </v>
      </c>
      <c r="K217" s="155">
        <v>0</v>
      </c>
      <c r="L217" s="155"/>
      <c r="M217" s="58">
        <f t="shared" si="38"/>
        <v>0</v>
      </c>
      <c r="N217" s="155"/>
      <c r="O217" s="153" t="str">
        <f t="shared" si="37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77"/>
      <c r="I218" s="115"/>
      <c r="J218" s="153" t="str">
        <f t="shared" si="36"/>
        <v xml:space="preserve"> </v>
      </c>
      <c r="K218" s="155">
        <v>0</v>
      </c>
      <c r="L218" s="155"/>
      <c r="M218" s="58">
        <f t="shared" si="38"/>
        <v>0</v>
      </c>
      <c r="N218" s="155"/>
      <c r="O218" s="153" t="str">
        <f t="shared" si="37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77"/>
      <c r="I219" s="115"/>
      <c r="J219" s="153" t="str">
        <f t="shared" si="36"/>
        <v xml:space="preserve"> </v>
      </c>
      <c r="K219" s="155">
        <v>0</v>
      </c>
      <c r="L219" s="155"/>
      <c r="M219" s="58">
        <f t="shared" si="38"/>
        <v>0</v>
      </c>
      <c r="N219" s="155"/>
      <c r="O219" s="153" t="str">
        <f t="shared" si="37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77"/>
      <c r="I220" s="115"/>
      <c r="J220" s="153" t="str">
        <f t="shared" si="36"/>
        <v xml:space="preserve"> </v>
      </c>
      <c r="K220" s="155">
        <v>0</v>
      </c>
      <c r="L220" s="155"/>
      <c r="M220" s="58">
        <f t="shared" si="38"/>
        <v>0</v>
      </c>
      <c r="N220" s="155"/>
      <c r="O220" s="153" t="str">
        <f t="shared" si="37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77"/>
      <c r="I221" s="115"/>
      <c r="J221" s="153" t="str">
        <f t="shared" si="36"/>
        <v xml:space="preserve"> </v>
      </c>
      <c r="K221" s="155">
        <v>0</v>
      </c>
      <c r="L221" s="155"/>
      <c r="M221" s="58">
        <f t="shared" si="38"/>
        <v>0</v>
      </c>
      <c r="N221" s="155"/>
      <c r="O221" s="153" t="str">
        <f t="shared" si="37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77"/>
      <c r="I222" s="115"/>
      <c r="J222" s="153" t="str">
        <f t="shared" si="36"/>
        <v xml:space="preserve"> </v>
      </c>
      <c r="K222" s="155">
        <v>0</v>
      </c>
      <c r="L222" s="155"/>
      <c r="M222" s="58">
        <f t="shared" si="38"/>
        <v>0</v>
      </c>
      <c r="N222" s="155"/>
      <c r="O222" s="153" t="str">
        <f t="shared" si="37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44">G215+G217+G219+G220+G222</f>
        <v>0</v>
      </c>
      <c r="H223" s="78">
        <f t="shared" si="44"/>
        <v>0</v>
      </c>
      <c r="I223" s="78">
        <f t="shared" si="44"/>
        <v>0</v>
      </c>
      <c r="J223" s="78" t="e">
        <f t="shared" si="44"/>
        <v>#VALUE!</v>
      </c>
      <c r="K223" s="78">
        <f t="shared" si="44"/>
        <v>0</v>
      </c>
      <c r="L223" s="78">
        <f t="shared" si="44"/>
        <v>0</v>
      </c>
      <c r="M223" s="58">
        <f t="shared" si="38"/>
        <v>0</v>
      </c>
      <c r="N223" s="155"/>
      <c r="O223" s="153" t="str">
        <f t="shared" si="37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77"/>
      <c r="I224" s="115"/>
      <c r="J224" s="153" t="str">
        <f t="shared" si="36"/>
        <v xml:space="preserve"> </v>
      </c>
      <c r="K224" s="155">
        <v>0</v>
      </c>
      <c r="L224" s="155"/>
      <c r="M224" s="58">
        <f t="shared" si="38"/>
        <v>0</v>
      </c>
      <c r="N224" s="155"/>
      <c r="O224" s="153" t="str">
        <f t="shared" si="37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45">SUM(G226:G235)</f>
        <v>0</v>
      </c>
      <c r="H225" s="77">
        <f t="shared" si="45"/>
        <v>0</v>
      </c>
      <c r="I225" s="77">
        <f t="shared" si="45"/>
        <v>0</v>
      </c>
      <c r="J225" s="77">
        <f t="shared" si="45"/>
        <v>0</v>
      </c>
      <c r="K225" s="77">
        <f t="shared" si="45"/>
        <v>0</v>
      </c>
      <c r="L225" s="77">
        <f t="shared" si="45"/>
        <v>0</v>
      </c>
      <c r="M225" s="77">
        <f t="shared" si="45"/>
        <v>0</v>
      </c>
      <c r="N225" s="155"/>
      <c r="O225" s="153" t="str">
        <f t="shared" si="37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79"/>
      <c r="I226" s="58"/>
      <c r="J226" s="153" t="str">
        <f t="shared" si="36"/>
        <v xml:space="preserve"> </v>
      </c>
      <c r="K226" s="155">
        <v>0</v>
      </c>
      <c r="L226" s="155"/>
      <c r="M226" s="58">
        <f t="shared" si="38"/>
        <v>0</v>
      </c>
      <c r="N226" s="155"/>
      <c r="O226" s="153" t="str">
        <f t="shared" si="37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79"/>
      <c r="I227" s="58"/>
      <c r="J227" s="153" t="str">
        <f t="shared" si="36"/>
        <v xml:space="preserve"> </v>
      </c>
      <c r="K227" s="155">
        <v>0</v>
      </c>
      <c r="L227" s="155"/>
      <c r="M227" s="58">
        <f t="shared" si="38"/>
        <v>0</v>
      </c>
      <c r="N227" s="155"/>
      <c r="O227" s="153" t="str">
        <f t="shared" si="37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79"/>
      <c r="I228" s="58"/>
      <c r="J228" s="153" t="str">
        <f t="shared" si="36"/>
        <v xml:space="preserve"> </v>
      </c>
      <c r="K228" s="155">
        <v>0</v>
      </c>
      <c r="L228" s="155"/>
      <c r="M228" s="58">
        <f t="shared" si="38"/>
        <v>0</v>
      </c>
      <c r="N228" s="155"/>
      <c r="O228" s="153" t="str">
        <f t="shared" si="37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79"/>
      <c r="I229" s="58"/>
      <c r="J229" s="153" t="str">
        <f t="shared" si="36"/>
        <v xml:space="preserve"> </v>
      </c>
      <c r="K229" s="155">
        <v>0</v>
      </c>
      <c r="L229" s="155"/>
      <c r="M229" s="58">
        <f t="shared" si="38"/>
        <v>0</v>
      </c>
      <c r="N229" s="155"/>
      <c r="O229" s="153" t="str">
        <f t="shared" si="37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79"/>
      <c r="I230" s="58"/>
      <c r="J230" s="153" t="str">
        <f t="shared" si="36"/>
        <v xml:space="preserve"> </v>
      </c>
      <c r="K230" s="155">
        <v>0</v>
      </c>
      <c r="L230" s="155"/>
      <c r="M230" s="58">
        <f t="shared" si="38"/>
        <v>0</v>
      </c>
      <c r="N230" s="155"/>
      <c r="O230" s="153" t="str">
        <f t="shared" si="37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79"/>
      <c r="I231" s="58"/>
      <c r="J231" s="153" t="str">
        <f t="shared" ref="J231:J272" si="46">IF(H231=0," ",I231/H231)</f>
        <v xml:space="preserve"> </v>
      </c>
      <c r="K231" s="155">
        <v>0</v>
      </c>
      <c r="L231" s="155"/>
      <c r="M231" s="58">
        <f t="shared" si="38"/>
        <v>0</v>
      </c>
      <c r="N231" s="155"/>
      <c r="O231" s="153" t="str">
        <f t="shared" ref="O231:O272" si="47">IF(M231=0," ",N231/M231)</f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79"/>
      <c r="I232" s="58"/>
      <c r="J232" s="153" t="str">
        <f t="shared" si="46"/>
        <v xml:space="preserve"> </v>
      </c>
      <c r="K232" s="155">
        <v>0</v>
      </c>
      <c r="L232" s="155"/>
      <c r="M232" s="58">
        <f t="shared" ref="M232:M272" si="48">SUM(K232:L232)</f>
        <v>0</v>
      </c>
      <c r="N232" s="155"/>
      <c r="O232" s="153" t="str">
        <f t="shared" si="47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79"/>
      <c r="I233" s="58"/>
      <c r="J233" s="153" t="str">
        <f t="shared" si="46"/>
        <v xml:space="preserve"> </v>
      </c>
      <c r="K233" s="155">
        <v>0</v>
      </c>
      <c r="L233" s="155"/>
      <c r="M233" s="58">
        <f t="shared" si="48"/>
        <v>0</v>
      </c>
      <c r="N233" s="155"/>
      <c r="O233" s="153" t="str">
        <f t="shared" si="47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79"/>
      <c r="I234" s="58"/>
      <c r="J234" s="153" t="str">
        <f t="shared" si="46"/>
        <v xml:space="preserve"> </v>
      </c>
      <c r="K234" s="155">
        <v>0</v>
      </c>
      <c r="L234" s="155"/>
      <c r="M234" s="58">
        <f t="shared" si="48"/>
        <v>0</v>
      </c>
      <c r="N234" s="196"/>
      <c r="O234" s="153" t="str">
        <f t="shared" si="47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79"/>
      <c r="I235" s="58"/>
      <c r="J235" s="153" t="str">
        <f t="shared" si="46"/>
        <v xml:space="preserve"> </v>
      </c>
      <c r="K235" s="155">
        <v>0</v>
      </c>
      <c r="L235" s="155"/>
      <c r="M235" s="58">
        <f t="shared" si="48"/>
        <v>0</v>
      </c>
      <c r="N235" s="155"/>
      <c r="O235" s="153" t="str">
        <f t="shared" si="47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49">SUM(G237:G246)</f>
        <v>0</v>
      </c>
      <c r="H236" s="77">
        <f t="shared" si="49"/>
        <v>0</v>
      </c>
      <c r="I236" s="115">
        <f t="shared" ref="I236" si="50">SUM(I237:I246)</f>
        <v>0</v>
      </c>
      <c r="J236" s="153" t="str">
        <f t="shared" si="46"/>
        <v xml:space="preserve"> </v>
      </c>
      <c r="K236" s="155">
        <v>0</v>
      </c>
      <c r="L236" s="155"/>
      <c r="M236" s="58">
        <f t="shared" si="48"/>
        <v>0</v>
      </c>
      <c r="N236" s="155"/>
      <c r="O236" s="153" t="str">
        <f t="shared" si="47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79"/>
      <c r="I237" s="58"/>
      <c r="J237" s="153" t="str">
        <f t="shared" si="46"/>
        <v xml:space="preserve"> </v>
      </c>
      <c r="K237" s="155">
        <v>0</v>
      </c>
      <c r="L237" s="155"/>
      <c r="M237" s="58">
        <f t="shared" si="48"/>
        <v>0</v>
      </c>
      <c r="N237" s="155"/>
      <c r="O237" s="153" t="str">
        <f t="shared" si="47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79"/>
      <c r="I238" s="58"/>
      <c r="J238" s="153" t="str">
        <f t="shared" si="46"/>
        <v xml:space="preserve"> </v>
      </c>
      <c r="K238" s="155">
        <v>0</v>
      </c>
      <c r="L238" s="155"/>
      <c r="M238" s="58">
        <f t="shared" si="48"/>
        <v>0</v>
      </c>
      <c r="N238" s="155"/>
      <c r="O238" s="153" t="str">
        <f t="shared" si="47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79"/>
      <c r="I239" s="58"/>
      <c r="J239" s="153" t="str">
        <f t="shared" si="46"/>
        <v xml:space="preserve"> </v>
      </c>
      <c r="K239" s="155">
        <v>0</v>
      </c>
      <c r="L239" s="155"/>
      <c r="M239" s="58">
        <f t="shared" si="48"/>
        <v>0</v>
      </c>
      <c r="N239" s="155"/>
      <c r="O239" s="153" t="str">
        <f t="shared" si="47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79"/>
      <c r="I240" s="58"/>
      <c r="J240" s="153" t="str">
        <f t="shared" si="46"/>
        <v xml:space="preserve"> </v>
      </c>
      <c r="K240" s="155">
        <v>0</v>
      </c>
      <c r="L240" s="155"/>
      <c r="M240" s="58">
        <f t="shared" si="48"/>
        <v>0</v>
      </c>
      <c r="N240" s="155"/>
      <c r="O240" s="153" t="str">
        <f t="shared" si="47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79"/>
      <c r="I241" s="58"/>
      <c r="J241" s="153" t="str">
        <f t="shared" si="46"/>
        <v xml:space="preserve"> </v>
      </c>
      <c r="K241" s="155">
        <v>0</v>
      </c>
      <c r="L241" s="155"/>
      <c r="M241" s="58">
        <f t="shared" si="48"/>
        <v>0</v>
      </c>
      <c r="N241" s="155"/>
      <c r="O241" s="153" t="str">
        <f t="shared" si="47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79"/>
      <c r="I242" s="58"/>
      <c r="J242" s="153" t="str">
        <f t="shared" si="46"/>
        <v xml:space="preserve"> </v>
      </c>
      <c r="K242" s="155">
        <v>0</v>
      </c>
      <c r="L242" s="155"/>
      <c r="M242" s="58">
        <f t="shared" si="48"/>
        <v>0</v>
      </c>
      <c r="N242" s="155"/>
      <c r="O242" s="153" t="str">
        <f t="shared" si="47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9"/>
      <c r="H243" s="79"/>
      <c r="I243" s="58"/>
      <c r="J243" s="153" t="str">
        <f t="shared" si="46"/>
        <v xml:space="preserve"> </v>
      </c>
      <c r="K243" s="155">
        <v>0</v>
      </c>
      <c r="L243" s="155"/>
      <c r="M243" s="58">
        <f t="shared" si="48"/>
        <v>0</v>
      </c>
      <c r="N243" s="155"/>
      <c r="O243" s="153" t="str">
        <f t="shared" si="47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79"/>
      <c r="I244" s="58"/>
      <c r="J244" s="153" t="str">
        <f t="shared" si="46"/>
        <v xml:space="preserve"> </v>
      </c>
      <c r="K244" s="155">
        <v>0</v>
      </c>
      <c r="L244" s="155"/>
      <c r="M244" s="58">
        <f t="shared" si="48"/>
        <v>0</v>
      </c>
      <c r="N244" s="155"/>
      <c r="O244" s="153" t="str">
        <f t="shared" si="47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79"/>
      <c r="I245" s="58"/>
      <c r="J245" s="153" t="str">
        <f t="shared" si="46"/>
        <v xml:space="preserve"> </v>
      </c>
      <c r="K245" s="155">
        <v>0</v>
      </c>
      <c r="L245" s="155"/>
      <c r="M245" s="58">
        <f t="shared" si="48"/>
        <v>0</v>
      </c>
      <c r="N245" s="155"/>
      <c r="O245" s="153" t="str">
        <f t="shared" si="47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79"/>
      <c r="I246" s="58"/>
      <c r="J246" s="153" t="str">
        <f t="shared" si="46"/>
        <v xml:space="preserve"> </v>
      </c>
      <c r="K246" s="155">
        <v>0</v>
      </c>
      <c r="L246" s="155"/>
      <c r="M246" s="58">
        <f t="shared" si="48"/>
        <v>0</v>
      </c>
      <c r="N246" s="155"/>
      <c r="O246" s="153" t="str">
        <f t="shared" si="47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51">G224+G225+G236</f>
        <v>0</v>
      </c>
      <c r="H247" s="78">
        <f t="shared" si="51"/>
        <v>0</v>
      </c>
      <c r="I247" s="116">
        <f t="shared" ref="I247" si="52">I224+I225+I236</f>
        <v>0</v>
      </c>
      <c r="J247" s="153" t="str">
        <f t="shared" si="46"/>
        <v xml:space="preserve"> </v>
      </c>
      <c r="K247" s="155">
        <v>0</v>
      </c>
      <c r="L247" s="155"/>
      <c r="M247" s="58">
        <f t="shared" si="48"/>
        <v>0</v>
      </c>
      <c r="N247" s="155"/>
      <c r="O247" s="153" t="str">
        <f t="shared" si="47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77"/>
      <c r="I248" s="115"/>
      <c r="J248" s="153" t="str">
        <f t="shared" si="46"/>
        <v xml:space="preserve"> </v>
      </c>
      <c r="K248" s="155">
        <v>0</v>
      </c>
      <c r="L248" s="155"/>
      <c r="M248" s="58">
        <f t="shared" si="48"/>
        <v>0</v>
      </c>
      <c r="N248" s="155"/>
      <c r="O248" s="153" t="str">
        <f t="shared" si="47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53">SUM(G250:G259)</f>
        <v>0</v>
      </c>
      <c r="H249" s="77">
        <f t="shared" si="53"/>
        <v>0</v>
      </c>
      <c r="I249" s="115">
        <f t="shared" ref="I249" si="54">SUM(I250:I259)</f>
        <v>0</v>
      </c>
      <c r="J249" s="153" t="str">
        <f t="shared" si="46"/>
        <v xml:space="preserve"> </v>
      </c>
      <c r="K249" s="155">
        <v>0</v>
      </c>
      <c r="L249" s="155"/>
      <c r="M249" s="58">
        <f t="shared" si="48"/>
        <v>0</v>
      </c>
      <c r="N249" s="155"/>
      <c r="O249" s="153" t="str">
        <f t="shared" si="47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79"/>
      <c r="I250" s="58"/>
      <c r="J250" s="153" t="str">
        <f t="shared" si="46"/>
        <v xml:space="preserve"> </v>
      </c>
      <c r="K250" s="155">
        <v>0</v>
      </c>
      <c r="L250" s="155"/>
      <c r="M250" s="58">
        <f t="shared" si="48"/>
        <v>0</v>
      </c>
      <c r="N250" s="155"/>
      <c r="O250" s="153" t="str">
        <f t="shared" si="47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79"/>
      <c r="I251" s="58"/>
      <c r="J251" s="153" t="str">
        <f t="shared" si="46"/>
        <v xml:space="preserve"> </v>
      </c>
      <c r="K251" s="155">
        <v>0</v>
      </c>
      <c r="L251" s="155"/>
      <c r="M251" s="58">
        <f t="shared" si="48"/>
        <v>0</v>
      </c>
      <c r="N251" s="155"/>
      <c r="O251" s="153" t="str">
        <f t="shared" si="47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79"/>
      <c r="I252" s="58"/>
      <c r="J252" s="153" t="str">
        <f t="shared" si="46"/>
        <v xml:space="preserve"> </v>
      </c>
      <c r="K252" s="155">
        <v>0</v>
      </c>
      <c r="L252" s="155"/>
      <c r="M252" s="58">
        <f t="shared" si="48"/>
        <v>0</v>
      </c>
      <c r="N252" s="155"/>
      <c r="O252" s="153" t="str">
        <f t="shared" si="47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79"/>
      <c r="I253" s="58"/>
      <c r="J253" s="153" t="str">
        <f t="shared" si="46"/>
        <v xml:space="preserve"> </v>
      </c>
      <c r="K253" s="155">
        <v>0</v>
      </c>
      <c r="L253" s="155"/>
      <c r="M253" s="58">
        <f t="shared" si="48"/>
        <v>0</v>
      </c>
      <c r="N253" s="155"/>
      <c r="O253" s="153" t="str">
        <f t="shared" si="47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79"/>
      <c r="I254" s="58"/>
      <c r="J254" s="153" t="str">
        <f t="shared" si="46"/>
        <v xml:space="preserve"> </v>
      </c>
      <c r="K254" s="155">
        <v>0</v>
      </c>
      <c r="L254" s="155"/>
      <c r="M254" s="58">
        <f t="shared" si="48"/>
        <v>0</v>
      </c>
      <c r="N254" s="155"/>
      <c r="O254" s="153" t="str">
        <f t="shared" si="47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79"/>
      <c r="I255" s="58"/>
      <c r="J255" s="153" t="str">
        <f t="shared" si="46"/>
        <v xml:space="preserve"> </v>
      </c>
      <c r="K255" s="155">
        <v>0</v>
      </c>
      <c r="L255" s="155"/>
      <c r="M255" s="58">
        <f t="shared" si="48"/>
        <v>0</v>
      </c>
      <c r="N255" s="155"/>
      <c r="O255" s="153" t="str">
        <f t="shared" si="47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79"/>
      <c r="I256" s="58"/>
      <c r="J256" s="153" t="str">
        <f t="shared" si="46"/>
        <v xml:space="preserve"> </v>
      </c>
      <c r="K256" s="155">
        <v>0</v>
      </c>
      <c r="L256" s="155"/>
      <c r="M256" s="58">
        <f t="shared" si="48"/>
        <v>0</v>
      </c>
      <c r="N256" s="155"/>
      <c r="O256" s="153" t="str">
        <f t="shared" si="47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79"/>
      <c r="I257" s="58"/>
      <c r="J257" s="153" t="str">
        <f t="shared" si="46"/>
        <v xml:space="preserve"> </v>
      </c>
      <c r="K257" s="155">
        <v>0</v>
      </c>
      <c r="L257" s="155"/>
      <c r="M257" s="58">
        <f t="shared" si="48"/>
        <v>0</v>
      </c>
      <c r="N257" s="155"/>
      <c r="O257" s="153" t="str">
        <f t="shared" si="47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79"/>
      <c r="I258" s="58"/>
      <c r="J258" s="153" t="str">
        <f t="shared" si="46"/>
        <v xml:space="preserve"> </v>
      </c>
      <c r="K258" s="155">
        <v>0</v>
      </c>
      <c r="L258" s="155"/>
      <c r="M258" s="58">
        <f t="shared" si="48"/>
        <v>0</v>
      </c>
      <c r="N258" s="155"/>
      <c r="O258" s="153" t="str">
        <f t="shared" si="47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79"/>
      <c r="I259" s="58"/>
      <c r="J259" s="153" t="str">
        <f t="shared" si="46"/>
        <v xml:space="preserve"> </v>
      </c>
      <c r="K259" s="155">
        <v>0</v>
      </c>
      <c r="L259" s="155"/>
      <c r="M259" s="58">
        <f t="shared" si="48"/>
        <v>0</v>
      </c>
      <c r="N259" s="155"/>
      <c r="O259" s="153" t="str">
        <f t="shared" si="47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55">SUM(G261:G270)</f>
        <v>0</v>
      </c>
      <c r="H260" s="77">
        <f t="shared" si="55"/>
        <v>0</v>
      </c>
      <c r="I260" s="115">
        <f t="shared" ref="I260" si="56">SUM(I261:I270)</f>
        <v>0</v>
      </c>
      <c r="J260" s="153" t="str">
        <f t="shared" si="46"/>
        <v xml:space="preserve"> </v>
      </c>
      <c r="K260" s="155">
        <v>0</v>
      </c>
      <c r="L260" s="155"/>
      <c r="M260" s="58">
        <f t="shared" si="48"/>
        <v>0</v>
      </c>
      <c r="N260" s="155"/>
      <c r="O260" s="153" t="str">
        <f t="shared" si="47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79"/>
      <c r="I261" s="58"/>
      <c r="J261" s="153" t="str">
        <f t="shared" si="46"/>
        <v xml:space="preserve"> </v>
      </c>
      <c r="K261" s="155">
        <v>0</v>
      </c>
      <c r="L261" s="155"/>
      <c r="M261" s="58">
        <f t="shared" si="48"/>
        <v>0</v>
      </c>
      <c r="N261" s="155"/>
      <c r="O261" s="153" t="str">
        <f t="shared" si="47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79"/>
      <c r="I262" s="58"/>
      <c r="J262" s="153" t="str">
        <f t="shared" si="46"/>
        <v xml:space="preserve"> </v>
      </c>
      <c r="K262" s="155">
        <v>0</v>
      </c>
      <c r="L262" s="155"/>
      <c r="M262" s="58">
        <f t="shared" si="48"/>
        <v>0</v>
      </c>
      <c r="N262" s="155"/>
      <c r="O262" s="153" t="str">
        <f t="shared" si="47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79"/>
      <c r="I263" s="58"/>
      <c r="J263" s="153" t="str">
        <f t="shared" si="46"/>
        <v xml:space="preserve"> </v>
      </c>
      <c r="K263" s="155">
        <v>0</v>
      </c>
      <c r="L263" s="155"/>
      <c r="M263" s="58">
        <f t="shared" si="48"/>
        <v>0</v>
      </c>
      <c r="N263" s="155"/>
      <c r="O263" s="153" t="str">
        <f t="shared" si="47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79"/>
      <c r="I264" s="58"/>
      <c r="J264" s="153" t="str">
        <f t="shared" si="46"/>
        <v xml:space="preserve"> </v>
      </c>
      <c r="K264" s="155">
        <v>0</v>
      </c>
      <c r="L264" s="155"/>
      <c r="M264" s="58">
        <f t="shared" si="48"/>
        <v>0</v>
      </c>
      <c r="N264" s="155"/>
      <c r="O264" s="153" t="str">
        <f t="shared" si="47"/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79"/>
      <c r="I265" s="58"/>
      <c r="J265" s="153" t="str">
        <f t="shared" si="46"/>
        <v xml:space="preserve"> </v>
      </c>
      <c r="K265" s="155">
        <v>0</v>
      </c>
      <c r="L265" s="155"/>
      <c r="M265" s="58">
        <f t="shared" si="48"/>
        <v>0</v>
      </c>
      <c r="N265" s="155"/>
      <c r="O265" s="153" t="str">
        <f t="shared" si="47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79"/>
      <c r="I266" s="58"/>
      <c r="J266" s="153" t="str">
        <f t="shared" si="46"/>
        <v xml:space="preserve"> </v>
      </c>
      <c r="K266" s="155">
        <v>0</v>
      </c>
      <c r="L266" s="155"/>
      <c r="M266" s="58">
        <f t="shared" si="48"/>
        <v>0</v>
      </c>
      <c r="N266" s="155"/>
      <c r="O266" s="153" t="str">
        <f t="shared" si="47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79"/>
      <c r="I267" s="58"/>
      <c r="J267" s="153" t="str">
        <f t="shared" si="46"/>
        <v xml:space="preserve"> </v>
      </c>
      <c r="K267" s="155">
        <v>0</v>
      </c>
      <c r="L267" s="155"/>
      <c r="M267" s="58">
        <f t="shared" si="48"/>
        <v>0</v>
      </c>
      <c r="N267" s="155"/>
      <c r="O267" s="153" t="str">
        <f t="shared" si="47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79"/>
      <c r="I268" s="58"/>
      <c r="J268" s="153" t="str">
        <f t="shared" si="46"/>
        <v xml:space="preserve"> </v>
      </c>
      <c r="K268" s="155">
        <v>0</v>
      </c>
      <c r="L268" s="155"/>
      <c r="M268" s="58">
        <f t="shared" si="48"/>
        <v>0</v>
      </c>
      <c r="N268" s="155"/>
      <c r="O268" s="153" t="str">
        <f t="shared" si="47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79"/>
      <c r="I269" s="58"/>
      <c r="J269" s="153" t="str">
        <f t="shared" si="46"/>
        <v xml:space="preserve"> </v>
      </c>
      <c r="K269" s="155">
        <v>0</v>
      </c>
      <c r="L269" s="155"/>
      <c r="M269" s="58">
        <f t="shared" si="48"/>
        <v>0</v>
      </c>
      <c r="N269" s="155"/>
      <c r="O269" s="153" t="str">
        <f t="shared" si="47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79"/>
      <c r="I270" s="58"/>
      <c r="J270" s="153" t="str">
        <f t="shared" si="46"/>
        <v xml:space="preserve"> </v>
      </c>
      <c r="K270" s="155">
        <v>0</v>
      </c>
      <c r="L270" s="155"/>
      <c r="M270" s="58">
        <f t="shared" si="48"/>
        <v>0</v>
      </c>
      <c r="N270" s="155"/>
      <c r="O270" s="153" t="str">
        <f t="shared" si="47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57">G248+G249+G260</f>
        <v>0</v>
      </c>
      <c r="H271" s="78">
        <f t="shared" si="57"/>
        <v>0</v>
      </c>
      <c r="I271" s="116">
        <f t="shared" ref="I271" si="58">I248+I249+I260</f>
        <v>0</v>
      </c>
      <c r="J271" s="153" t="str">
        <f t="shared" si="46"/>
        <v xml:space="preserve"> </v>
      </c>
      <c r="K271" s="155">
        <v>0</v>
      </c>
      <c r="L271" s="155"/>
      <c r="M271" s="58">
        <f t="shared" si="48"/>
        <v>0</v>
      </c>
      <c r="N271" s="155"/>
      <c r="O271" s="153" t="str">
        <f t="shared" si="47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2556</v>
      </c>
      <c r="G272" s="78">
        <f t="shared" ref="G272:H272" si="59">G50+G86+G184+G214+G223+G247+G271</f>
        <v>-494</v>
      </c>
      <c r="H272" s="78">
        <f t="shared" si="59"/>
        <v>2062</v>
      </c>
      <c r="I272" s="116">
        <f t="shared" ref="I272" si="60">I50+I86+I184+I214+I223+I247+I271</f>
        <v>2062</v>
      </c>
      <c r="J272" s="153">
        <f t="shared" si="46"/>
        <v>1</v>
      </c>
      <c r="K272" s="155">
        <v>0</v>
      </c>
      <c r="L272" s="155"/>
      <c r="M272" s="58">
        <f t="shared" si="48"/>
        <v>0</v>
      </c>
      <c r="N272" s="155"/>
      <c r="O272" s="153" t="str">
        <f t="shared" si="47"/>
        <v xml:space="preserve"> 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ht="23.25" customHeight="1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42" t="s">
        <v>858</v>
      </c>
      <c r="I276" s="164" t="s">
        <v>866</v>
      </c>
      <c r="J276" s="151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>
        <f>1154+927</f>
        <v>2081</v>
      </c>
      <c r="G277" s="58">
        <v>-5</v>
      </c>
      <c r="H277" s="58">
        <f>SUM(F277:G277)</f>
        <v>2076</v>
      </c>
      <c r="I277" s="156">
        <v>2076</v>
      </c>
      <c r="J277" s="153">
        <f t="shared" ref="J277:J340" si="61">IF(H277=0," ",I277/H277)</f>
        <v>1</v>
      </c>
      <c r="K277" s="155">
        <v>0</v>
      </c>
      <c r="L277" s="155"/>
      <c r="M277" s="58">
        <f>SUM(K277:L277)</f>
        <v>0</v>
      </c>
      <c r="N277" s="201"/>
      <c r="O277" s="153" t="str">
        <f t="shared" ref="O277:O340" si="62">IF(M277=0," ",N277/M277)</f>
        <v xml:space="preserve"> </v>
      </c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58"/>
      <c r="H278" s="58"/>
      <c r="I278" s="156"/>
      <c r="J278" s="153" t="str">
        <f t="shared" si="61"/>
        <v xml:space="preserve"> </v>
      </c>
      <c r="K278" s="155">
        <v>0</v>
      </c>
      <c r="L278" s="155"/>
      <c r="M278" s="58">
        <f t="shared" ref="M278:M341" si="63">SUM(K278:L278)</f>
        <v>0</v>
      </c>
      <c r="N278" s="155"/>
      <c r="O278" s="153" t="str">
        <f t="shared" si="62"/>
        <v xml:space="preserve"> </v>
      </c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58"/>
      <c r="H279" s="58"/>
      <c r="I279" s="156"/>
      <c r="J279" s="153" t="str">
        <f t="shared" si="61"/>
        <v xml:space="preserve"> </v>
      </c>
      <c r="K279" s="155">
        <v>0</v>
      </c>
      <c r="L279" s="155"/>
      <c r="M279" s="58">
        <f t="shared" si="63"/>
        <v>0</v>
      </c>
      <c r="N279" s="155"/>
      <c r="O279" s="153" t="str">
        <f t="shared" si="62"/>
        <v xml:space="preserve"> </v>
      </c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58"/>
      <c r="H280" s="58"/>
      <c r="I280" s="156"/>
      <c r="J280" s="153" t="str">
        <f t="shared" si="61"/>
        <v xml:space="preserve"> </v>
      </c>
      <c r="K280" s="155">
        <v>0</v>
      </c>
      <c r="L280" s="155"/>
      <c r="M280" s="58">
        <f t="shared" si="63"/>
        <v>0</v>
      </c>
      <c r="N280" s="155"/>
      <c r="O280" s="153" t="str">
        <f t="shared" si="62"/>
        <v xml:space="preserve"> </v>
      </c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58"/>
      <c r="H281" s="58"/>
      <c r="I281" s="156"/>
      <c r="J281" s="153" t="str">
        <f t="shared" si="61"/>
        <v xml:space="preserve"> </v>
      </c>
      <c r="K281" s="155">
        <v>0</v>
      </c>
      <c r="L281" s="155"/>
      <c r="M281" s="58">
        <f t="shared" si="63"/>
        <v>0</v>
      </c>
      <c r="N281" s="155"/>
      <c r="O281" s="153" t="str">
        <f t="shared" si="62"/>
        <v xml:space="preserve"> </v>
      </c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58"/>
      <c r="H282" s="58"/>
      <c r="I282" s="156"/>
      <c r="J282" s="153" t="str">
        <f t="shared" si="61"/>
        <v xml:space="preserve"> </v>
      </c>
      <c r="K282" s="155">
        <v>0</v>
      </c>
      <c r="L282" s="155"/>
      <c r="M282" s="58">
        <f t="shared" si="63"/>
        <v>0</v>
      </c>
      <c r="N282" s="155"/>
      <c r="O282" s="153" t="str">
        <f t="shared" si="62"/>
        <v xml:space="preserve"> </v>
      </c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58"/>
      <c r="H283" s="58"/>
      <c r="I283" s="156"/>
      <c r="J283" s="153" t="str">
        <f t="shared" si="61"/>
        <v xml:space="preserve"> </v>
      </c>
      <c r="K283" s="155">
        <v>0</v>
      </c>
      <c r="L283" s="155"/>
      <c r="M283" s="58">
        <f t="shared" si="63"/>
        <v>0</v>
      </c>
      <c r="N283" s="155"/>
      <c r="O283" s="153" t="str">
        <f t="shared" si="62"/>
        <v xml:space="preserve"> </v>
      </c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58"/>
      <c r="H284" s="58"/>
      <c r="I284" s="156"/>
      <c r="J284" s="153" t="str">
        <f t="shared" si="61"/>
        <v xml:space="preserve"> </v>
      </c>
      <c r="K284" s="155">
        <v>0</v>
      </c>
      <c r="L284" s="155"/>
      <c r="M284" s="58">
        <f t="shared" si="63"/>
        <v>0</v>
      </c>
      <c r="N284" s="155"/>
      <c r="O284" s="153" t="str">
        <f t="shared" si="62"/>
        <v xml:space="preserve"> </v>
      </c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58"/>
      <c r="H285" s="58"/>
      <c r="I285" s="156"/>
      <c r="J285" s="153" t="str">
        <f t="shared" si="61"/>
        <v xml:space="preserve"> </v>
      </c>
      <c r="K285" s="155">
        <v>0</v>
      </c>
      <c r="L285" s="155"/>
      <c r="M285" s="58">
        <f t="shared" si="63"/>
        <v>0</v>
      </c>
      <c r="N285" s="155"/>
      <c r="O285" s="153" t="str">
        <f t="shared" si="62"/>
        <v xml:space="preserve"> </v>
      </c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58"/>
      <c r="H286" s="58"/>
      <c r="I286" s="156"/>
      <c r="J286" s="153" t="str">
        <f t="shared" si="61"/>
        <v xml:space="preserve"> </v>
      </c>
      <c r="K286" s="155">
        <v>0</v>
      </c>
      <c r="L286" s="155"/>
      <c r="M286" s="58">
        <f t="shared" si="63"/>
        <v>0</v>
      </c>
      <c r="N286" s="155"/>
      <c r="O286" s="153" t="str">
        <f t="shared" si="62"/>
        <v xml:space="preserve"> </v>
      </c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58"/>
      <c r="H287" s="58"/>
      <c r="I287" s="156"/>
      <c r="J287" s="153" t="str">
        <f t="shared" si="61"/>
        <v xml:space="preserve"> </v>
      </c>
      <c r="K287" s="155">
        <v>0</v>
      </c>
      <c r="L287" s="155"/>
      <c r="M287" s="58">
        <f t="shared" si="63"/>
        <v>0</v>
      </c>
      <c r="N287" s="155"/>
      <c r="O287" s="153" t="str">
        <f t="shared" si="62"/>
        <v xml:space="preserve"> </v>
      </c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58"/>
      <c r="H288" s="58"/>
      <c r="I288" s="156"/>
      <c r="J288" s="153" t="str">
        <f t="shared" si="61"/>
        <v xml:space="preserve"> </v>
      </c>
      <c r="K288" s="155">
        <v>0</v>
      </c>
      <c r="L288" s="155"/>
      <c r="M288" s="58">
        <f t="shared" si="63"/>
        <v>0</v>
      </c>
      <c r="N288" s="155"/>
      <c r="O288" s="153" t="str">
        <f t="shared" si="62"/>
        <v xml:space="preserve"> </v>
      </c>
    </row>
    <row r="289" spans="1:15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58"/>
      <c r="H289" s="58"/>
      <c r="I289" s="156"/>
      <c r="J289" s="153" t="str">
        <f t="shared" si="61"/>
        <v xml:space="preserve"> </v>
      </c>
      <c r="K289" s="155">
        <v>0</v>
      </c>
      <c r="L289" s="155"/>
      <c r="M289" s="58">
        <f t="shared" si="63"/>
        <v>0</v>
      </c>
      <c r="N289" s="155"/>
      <c r="O289" s="153" t="str">
        <f t="shared" si="62"/>
        <v xml:space="preserve"> </v>
      </c>
    </row>
    <row r="290" spans="1:15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58"/>
      <c r="H290" s="58"/>
      <c r="I290" s="156"/>
      <c r="J290" s="153" t="str">
        <f t="shared" si="61"/>
        <v xml:space="preserve"> </v>
      </c>
      <c r="K290" s="155">
        <v>0</v>
      </c>
      <c r="L290" s="155"/>
      <c r="M290" s="58">
        <f t="shared" si="63"/>
        <v>0</v>
      </c>
      <c r="N290" s="155"/>
      <c r="O290" s="153" t="str">
        <f t="shared" si="62"/>
        <v xml:space="preserve"> </v>
      </c>
    </row>
    <row r="291" spans="1:15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2081</v>
      </c>
      <c r="G291" s="59">
        <f t="shared" ref="G291:L291" si="64">SUM(G277:G289)</f>
        <v>-5</v>
      </c>
      <c r="H291" s="59">
        <f t="shared" si="64"/>
        <v>2076</v>
      </c>
      <c r="I291" s="59">
        <f t="shared" si="64"/>
        <v>2076</v>
      </c>
      <c r="J291" s="59">
        <f t="shared" si="64"/>
        <v>1</v>
      </c>
      <c r="K291" s="59">
        <f t="shared" si="64"/>
        <v>0</v>
      </c>
      <c r="L291" s="59">
        <f t="shared" si="64"/>
        <v>0</v>
      </c>
      <c r="M291" s="58">
        <f t="shared" si="63"/>
        <v>0</v>
      </c>
      <c r="N291" s="155"/>
      <c r="O291" s="153" t="str">
        <f t="shared" si="62"/>
        <v xml:space="preserve"> </v>
      </c>
    </row>
    <row r="292" spans="1:15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58"/>
      <c r="H292" s="58"/>
      <c r="I292" s="58"/>
      <c r="J292" s="153" t="str">
        <f t="shared" si="61"/>
        <v xml:space="preserve"> </v>
      </c>
      <c r="K292" s="155">
        <v>0</v>
      </c>
      <c r="L292" s="155"/>
      <c r="M292" s="58">
        <f t="shared" si="63"/>
        <v>0</v>
      </c>
      <c r="N292" s="155"/>
      <c r="O292" s="153" t="str">
        <f t="shared" si="62"/>
        <v xml:space="preserve"> </v>
      </c>
    </row>
    <row r="293" spans="1:15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58"/>
      <c r="H293" s="58"/>
      <c r="I293" s="58"/>
      <c r="J293" s="153" t="str">
        <f t="shared" si="61"/>
        <v xml:space="preserve"> </v>
      </c>
      <c r="K293" s="155">
        <v>0</v>
      </c>
      <c r="L293" s="155"/>
      <c r="M293" s="58">
        <f t="shared" si="63"/>
        <v>0</v>
      </c>
      <c r="N293" s="155"/>
      <c r="O293" s="153" t="str">
        <f t="shared" si="62"/>
        <v xml:space="preserve"> </v>
      </c>
    </row>
    <row r="294" spans="1:15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58"/>
      <c r="H294" s="58"/>
      <c r="I294" s="58"/>
      <c r="J294" s="153" t="str">
        <f t="shared" si="61"/>
        <v xml:space="preserve"> </v>
      </c>
      <c r="K294" s="155">
        <v>0</v>
      </c>
      <c r="L294" s="155"/>
      <c r="M294" s="58">
        <f t="shared" si="63"/>
        <v>0</v>
      </c>
      <c r="N294" s="155"/>
      <c r="O294" s="153" t="str">
        <f t="shared" si="62"/>
        <v xml:space="preserve"> </v>
      </c>
    </row>
    <row r="295" spans="1:15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65">SUM(G292:G294)</f>
        <v>0</v>
      </c>
      <c r="H295" s="59">
        <f t="shared" si="65"/>
        <v>0</v>
      </c>
      <c r="I295" s="59">
        <f t="shared" ref="I295:N295" si="66">SUM(I292:I294)</f>
        <v>0</v>
      </c>
      <c r="J295" s="59">
        <f t="shared" si="66"/>
        <v>0</v>
      </c>
      <c r="K295" s="59">
        <f t="shared" si="66"/>
        <v>0</v>
      </c>
      <c r="L295" s="59">
        <f t="shared" si="66"/>
        <v>0</v>
      </c>
      <c r="M295" s="59">
        <f t="shared" si="66"/>
        <v>0</v>
      </c>
      <c r="N295" s="59">
        <f t="shared" si="66"/>
        <v>0</v>
      </c>
      <c r="O295" s="153" t="str">
        <f t="shared" si="62"/>
        <v xml:space="preserve"> </v>
      </c>
    </row>
    <row r="296" spans="1:15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2081</v>
      </c>
      <c r="G296" s="59">
        <f t="shared" ref="G296:H296" si="67">G291+G295</f>
        <v>-5</v>
      </c>
      <c r="H296" s="59">
        <f t="shared" si="67"/>
        <v>2076</v>
      </c>
      <c r="I296" s="59">
        <f t="shared" ref="I296:N296" si="68">I291+I295</f>
        <v>2076</v>
      </c>
      <c r="J296" s="59">
        <f t="shared" si="68"/>
        <v>1</v>
      </c>
      <c r="K296" s="59">
        <f t="shared" si="68"/>
        <v>0</v>
      </c>
      <c r="L296" s="59">
        <f t="shared" si="68"/>
        <v>0</v>
      </c>
      <c r="M296" s="59">
        <f t="shared" si="68"/>
        <v>0</v>
      </c>
      <c r="N296" s="59">
        <f t="shared" si="68"/>
        <v>0</v>
      </c>
      <c r="O296" s="153" t="str">
        <f t="shared" si="62"/>
        <v xml:space="preserve"> </v>
      </c>
    </row>
    <row r="297" spans="1:15" ht="25.5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281</v>
      </c>
      <c r="G297" s="59">
        <f t="shared" ref="G297:H297" si="69">SUM(G298:G304)</f>
        <v>18</v>
      </c>
      <c r="H297" s="59">
        <f t="shared" si="69"/>
        <v>299</v>
      </c>
      <c r="I297" s="59">
        <f t="shared" ref="I297:N297" si="70">SUM(I298:I304)</f>
        <v>299</v>
      </c>
      <c r="J297" s="59">
        <f t="shared" si="70"/>
        <v>2</v>
      </c>
      <c r="K297" s="59">
        <f t="shared" si="70"/>
        <v>0</v>
      </c>
      <c r="L297" s="59">
        <f t="shared" si="70"/>
        <v>0</v>
      </c>
      <c r="M297" s="59">
        <f t="shared" si="70"/>
        <v>0</v>
      </c>
      <c r="N297" s="59">
        <f t="shared" si="70"/>
        <v>0</v>
      </c>
      <c r="O297" s="153" t="str">
        <f t="shared" si="62"/>
        <v xml:space="preserve"> </v>
      </c>
    </row>
    <row r="298" spans="1:15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>
        <f>156+125</f>
        <v>281</v>
      </c>
      <c r="G298" s="58">
        <v>7</v>
      </c>
      <c r="H298" s="58">
        <f>SUM(F298:G298)</f>
        <v>288</v>
      </c>
      <c r="I298" s="156">
        <v>288</v>
      </c>
      <c r="J298" s="153">
        <f t="shared" si="61"/>
        <v>1</v>
      </c>
      <c r="K298" s="155">
        <v>0</v>
      </c>
      <c r="L298" s="155"/>
      <c r="M298" s="58">
        <f t="shared" si="63"/>
        <v>0</v>
      </c>
      <c r="N298" s="155"/>
      <c r="O298" s="153" t="str">
        <f t="shared" si="62"/>
        <v xml:space="preserve"> </v>
      </c>
    </row>
    <row r="299" spans="1:15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58"/>
      <c r="H299" s="58">
        <f t="shared" ref="H299:H306" si="71">SUM(F299:G299)</f>
        <v>0</v>
      </c>
      <c r="I299" s="156"/>
      <c r="J299" s="153" t="str">
        <f t="shared" si="61"/>
        <v xml:space="preserve"> </v>
      </c>
      <c r="K299" s="155">
        <v>0</v>
      </c>
      <c r="L299" s="155"/>
      <c r="M299" s="58">
        <f t="shared" si="63"/>
        <v>0</v>
      </c>
      <c r="N299" s="155"/>
      <c r="O299" s="153" t="str">
        <f t="shared" si="62"/>
        <v xml:space="preserve"> </v>
      </c>
    </row>
    <row r="300" spans="1:15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58"/>
      <c r="H300" s="58">
        <f t="shared" si="71"/>
        <v>0</v>
      </c>
      <c r="I300" s="156"/>
      <c r="J300" s="153" t="str">
        <f t="shared" si="61"/>
        <v xml:space="preserve"> </v>
      </c>
      <c r="K300" s="155">
        <v>0</v>
      </c>
      <c r="L300" s="155"/>
      <c r="M300" s="58">
        <f t="shared" si="63"/>
        <v>0</v>
      </c>
      <c r="N300" s="155"/>
      <c r="O300" s="153" t="str">
        <f t="shared" si="62"/>
        <v xml:space="preserve"> </v>
      </c>
    </row>
    <row r="301" spans="1:15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58"/>
      <c r="H301" s="58">
        <f t="shared" si="71"/>
        <v>0</v>
      </c>
      <c r="I301" s="156"/>
      <c r="J301" s="153" t="str">
        <f t="shared" si="61"/>
        <v xml:space="preserve"> </v>
      </c>
      <c r="K301" s="155">
        <v>0</v>
      </c>
      <c r="L301" s="155"/>
      <c r="M301" s="58">
        <f t="shared" si="63"/>
        <v>0</v>
      </c>
      <c r="N301" s="155"/>
      <c r="O301" s="153" t="str">
        <f t="shared" si="62"/>
        <v xml:space="preserve"> </v>
      </c>
    </row>
    <row r="302" spans="1:15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58">
        <v>11</v>
      </c>
      <c r="H302" s="58">
        <f t="shared" si="71"/>
        <v>11</v>
      </c>
      <c r="I302" s="156">
        <v>11</v>
      </c>
      <c r="J302" s="153">
        <f t="shared" si="61"/>
        <v>1</v>
      </c>
      <c r="K302" s="155">
        <v>0</v>
      </c>
      <c r="L302" s="155"/>
      <c r="M302" s="58">
        <f t="shared" si="63"/>
        <v>0</v>
      </c>
      <c r="N302" s="155"/>
      <c r="O302" s="153" t="str">
        <f t="shared" si="62"/>
        <v xml:space="preserve"> </v>
      </c>
    </row>
    <row r="303" spans="1:15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58"/>
      <c r="H303" s="58">
        <f t="shared" si="71"/>
        <v>0</v>
      </c>
      <c r="I303" s="156"/>
      <c r="J303" s="153" t="str">
        <f t="shared" si="61"/>
        <v xml:space="preserve"> </v>
      </c>
      <c r="K303" s="155">
        <v>0</v>
      </c>
      <c r="L303" s="155"/>
      <c r="M303" s="58">
        <f t="shared" si="63"/>
        <v>0</v>
      </c>
      <c r="N303" s="155"/>
      <c r="O303" s="153" t="str">
        <f t="shared" si="62"/>
        <v xml:space="preserve"> </v>
      </c>
    </row>
    <row r="304" spans="1:15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58"/>
      <c r="H304" s="58">
        <f t="shared" si="71"/>
        <v>0</v>
      </c>
      <c r="I304" s="156"/>
      <c r="J304" s="153" t="str">
        <f t="shared" si="61"/>
        <v xml:space="preserve"> </v>
      </c>
      <c r="K304" s="155">
        <v>0</v>
      </c>
      <c r="L304" s="155"/>
      <c r="M304" s="58">
        <f t="shared" si="63"/>
        <v>0</v>
      </c>
      <c r="N304" s="155"/>
      <c r="O304" s="153" t="str">
        <f t="shared" si="62"/>
        <v xml:space="preserve"> </v>
      </c>
    </row>
    <row r="305" spans="1:15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58"/>
      <c r="H305" s="58">
        <f t="shared" si="71"/>
        <v>0</v>
      </c>
      <c r="I305" s="156"/>
      <c r="J305" s="153" t="str">
        <f t="shared" si="61"/>
        <v xml:space="preserve"> </v>
      </c>
      <c r="K305" s="155">
        <v>0</v>
      </c>
      <c r="L305" s="155"/>
      <c r="M305" s="58">
        <f t="shared" si="63"/>
        <v>0</v>
      </c>
      <c r="N305" s="155"/>
      <c r="O305" s="153" t="str">
        <f t="shared" si="62"/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>
        <f>64+31</f>
        <v>95</v>
      </c>
      <c r="G306" s="58">
        <v>22</v>
      </c>
      <c r="H306" s="58">
        <f t="shared" si="71"/>
        <v>117</v>
      </c>
      <c r="I306" s="156">
        <v>117</v>
      </c>
      <c r="J306" s="153">
        <f t="shared" si="61"/>
        <v>1</v>
      </c>
      <c r="K306" s="155">
        <v>0</v>
      </c>
      <c r="L306" s="155"/>
      <c r="M306" s="58">
        <f t="shared" si="63"/>
        <v>0</v>
      </c>
      <c r="N306" s="155"/>
      <c r="O306" s="153" t="str">
        <f t="shared" si="62"/>
        <v xml:space="preserve"> 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58"/>
      <c r="I307" s="156"/>
      <c r="J307" s="153" t="str">
        <f t="shared" si="61"/>
        <v xml:space="preserve"> </v>
      </c>
      <c r="K307" s="155">
        <v>0</v>
      </c>
      <c r="L307" s="155"/>
      <c r="M307" s="58">
        <f t="shared" si="63"/>
        <v>0</v>
      </c>
      <c r="N307" s="155"/>
      <c r="O307" s="153" t="str">
        <f t="shared" si="62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95</v>
      </c>
      <c r="G308" s="59">
        <f t="shared" ref="G308:M308" si="72">SUM(G305:G307)</f>
        <v>22</v>
      </c>
      <c r="H308" s="59">
        <f t="shared" si="72"/>
        <v>117</v>
      </c>
      <c r="I308" s="59">
        <f t="shared" si="72"/>
        <v>117</v>
      </c>
      <c r="J308" s="59">
        <f t="shared" si="72"/>
        <v>1</v>
      </c>
      <c r="K308" s="59">
        <f t="shared" si="72"/>
        <v>0</v>
      </c>
      <c r="L308" s="59">
        <f t="shared" si="72"/>
        <v>0</v>
      </c>
      <c r="M308" s="59">
        <f t="shared" si="72"/>
        <v>0</v>
      </c>
      <c r="N308" s="155"/>
      <c r="O308" s="153" t="str">
        <f t="shared" si="62"/>
        <v xml:space="preserve"> </v>
      </c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58"/>
      <c r="H309" s="58"/>
      <c r="I309" s="156"/>
      <c r="J309" s="153" t="str">
        <f t="shared" si="61"/>
        <v xml:space="preserve"> </v>
      </c>
      <c r="K309" s="155">
        <v>0</v>
      </c>
      <c r="L309" s="155"/>
      <c r="M309" s="58">
        <f t="shared" si="63"/>
        <v>0</v>
      </c>
      <c r="N309" s="155"/>
      <c r="O309" s="153" t="str">
        <f t="shared" si="62"/>
        <v xml:space="preserve"> </v>
      </c>
    </row>
    <row r="310" spans="1:15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58"/>
      <c r="H310" s="58"/>
      <c r="I310" s="156"/>
      <c r="J310" s="153" t="str">
        <f t="shared" si="61"/>
        <v xml:space="preserve"> </v>
      </c>
      <c r="K310" s="155">
        <v>0</v>
      </c>
      <c r="L310" s="155"/>
      <c r="M310" s="58">
        <f t="shared" si="63"/>
        <v>0</v>
      </c>
      <c r="N310" s="155"/>
      <c r="O310" s="153" t="str">
        <f t="shared" si="62"/>
        <v xml:space="preserve"> </v>
      </c>
    </row>
    <row r="311" spans="1:15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73">SUM(G309:G310)</f>
        <v>0</v>
      </c>
      <c r="H311" s="59">
        <f t="shared" si="73"/>
        <v>0</v>
      </c>
      <c r="I311" s="59">
        <f t="shared" si="73"/>
        <v>0</v>
      </c>
      <c r="J311" s="59">
        <f t="shared" si="73"/>
        <v>0</v>
      </c>
      <c r="K311" s="59">
        <f t="shared" si="73"/>
        <v>0</v>
      </c>
      <c r="L311" s="59">
        <f t="shared" si="73"/>
        <v>0</v>
      </c>
      <c r="M311" s="59">
        <f t="shared" si="73"/>
        <v>0</v>
      </c>
      <c r="N311" s="155"/>
      <c r="O311" s="153" t="str">
        <f t="shared" si="62"/>
        <v xml:space="preserve"> </v>
      </c>
    </row>
    <row r="312" spans="1:15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58"/>
      <c r="H312" s="58"/>
      <c r="I312" s="156"/>
      <c r="J312" s="153" t="str">
        <f t="shared" si="61"/>
        <v xml:space="preserve"> </v>
      </c>
      <c r="K312" s="155">
        <v>0</v>
      </c>
      <c r="L312" s="155"/>
      <c r="M312" s="58">
        <f t="shared" si="63"/>
        <v>0</v>
      </c>
      <c r="N312" s="155"/>
      <c r="O312" s="153" t="str">
        <f t="shared" si="62"/>
        <v xml:space="preserve"> </v>
      </c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58"/>
      <c r="I313" s="156"/>
      <c r="J313" s="153" t="str">
        <f t="shared" si="61"/>
        <v xml:space="preserve"> </v>
      </c>
      <c r="K313" s="155">
        <v>0</v>
      </c>
      <c r="L313" s="155"/>
      <c r="M313" s="58">
        <f t="shared" si="63"/>
        <v>0</v>
      </c>
      <c r="N313" s="155"/>
      <c r="O313" s="153" t="str">
        <f t="shared" si="62"/>
        <v xml:space="preserve"> </v>
      </c>
    </row>
    <row r="314" spans="1:15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/>
      <c r="H314" s="58"/>
      <c r="I314" s="156"/>
      <c r="J314" s="153" t="str">
        <f t="shared" si="61"/>
        <v xml:space="preserve"> </v>
      </c>
      <c r="K314" s="155">
        <v>0</v>
      </c>
      <c r="L314" s="155"/>
      <c r="M314" s="58">
        <f t="shared" si="63"/>
        <v>0</v>
      </c>
      <c r="N314" s="155"/>
      <c r="O314" s="153" t="str">
        <f t="shared" si="62"/>
        <v xml:space="preserve"> </v>
      </c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58"/>
      <c r="I315" s="156"/>
      <c r="J315" s="153" t="str">
        <f t="shared" si="61"/>
        <v xml:space="preserve"> </v>
      </c>
      <c r="K315" s="155">
        <v>0</v>
      </c>
      <c r="L315" s="155"/>
      <c r="M315" s="58">
        <f t="shared" si="63"/>
        <v>0</v>
      </c>
      <c r="N315" s="155"/>
      <c r="O315" s="153" t="str">
        <f t="shared" si="62"/>
        <v xml:space="preserve"> </v>
      </c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58"/>
      <c r="H316" s="58"/>
      <c r="I316" s="156"/>
      <c r="J316" s="153" t="str">
        <f t="shared" si="61"/>
        <v xml:space="preserve"> </v>
      </c>
      <c r="K316" s="155">
        <v>0</v>
      </c>
      <c r="L316" s="155"/>
      <c r="M316" s="58">
        <f t="shared" si="63"/>
        <v>0</v>
      </c>
      <c r="N316" s="155"/>
      <c r="O316" s="153" t="str">
        <f t="shared" si="62"/>
        <v xml:space="preserve"> </v>
      </c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60"/>
      <c r="I317" s="156"/>
      <c r="J317" s="153" t="str">
        <f t="shared" si="61"/>
        <v xml:space="preserve"> </v>
      </c>
      <c r="K317" s="155">
        <v>0</v>
      </c>
      <c r="L317" s="155"/>
      <c r="M317" s="58">
        <f t="shared" si="63"/>
        <v>0</v>
      </c>
      <c r="N317" s="155"/>
      <c r="O317" s="153" t="str">
        <f t="shared" si="62"/>
        <v xml:space="preserve"> </v>
      </c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58"/>
      <c r="I318" s="156"/>
      <c r="J318" s="153" t="str">
        <f t="shared" si="61"/>
        <v xml:space="preserve"> </v>
      </c>
      <c r="K318" s="155">
        <v>0</v>
      </c>
      <c r="L318" s="155"/>
      <c r="M318" s="58">
        <f t="shared" si="63"/>
        <v>0</v>
      </c>
      <c r="N318" s="155"/>
      <c r="O318" s="153" t="str">
        <f t="shared" si="62"/>
        <v xml:space="preserve"> </v>
      </c>
    </row>
    <row r="319" spans="1:15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58"/>
      <c r="I319" s="156"/>
      <c r="J319" s="153" t="str">
        <f t="shared" si="61"/>
        <v xml:space="preserve"> </v>
      </c>
      <c r="K319" s="155">
        <v>0</v>
      </c>
      <c r="L319" s="155"/>
      <c r="M319" s="58">
        <f t="shared" si="63"/>
        <v>0</v>
      </c>
      <c r="N319" s="155"/>
      <c r="O319" s="153" t="str">
        <f t="shared" si="62"/>
        <v xml:space="preserve"> </v>
      </c>
    </row>
    <row r="320" spans="1:15" hidden="1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58"/>
      <c r="H320" s="58"/>
      <c r="I320" s="156"/>
      <c r="J320" s="153" t="str">
        <f t="shared" si="61"/>
        <v xml:space="preserve"> </v>
      </c>
      <c r="K320" s="155">
        <v>0</v>
      </c>
      <c r="L320" s="155"/>
      <c r="M320" s="58">
        <f t="shared" si="63"/>
        <v>0</v>
      </c>
      <c r="N320" s="155"/>
      <c r="O320" s="153" t="str">
        <f t="shared" si="62"/>
        <v xml:space="preserve"> </v>
      </c>
    </row>
    <row r="321" spans="1:15" hidden="1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58"/>
      <c r="I321" s="156"/>
      <c r="J321" s="153" t="str">
        <f t="shared" si="61"/>
        <v xml:space="preserve"> </v>
      </c>
      <c r="K321" s="155">
        <v>0</v>
      </c>
      <c r="L321" s="155"/>
      <c r="M321" s="58">
        <f t="shared" si="63"/>
        <v>0</v>
      </c>
      <c r="N321" s="155"/>
      <c r="O321" s="153" t="str">
        <f t="shared" si="62"/>
        <v xml:space="preserve"> </v>
      </c>
    </row>
    <row r="322" spans="1:15" hidden="1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0</v>
      </c>
      <c r="G322" s="59">
        <f t="shared" ref="G322:M322" si="74">SUM(G312:G320)</f>
        <v>0</v>
      </c>
      <c r="H322" s="59">
        <f t="shared" si="74"/>
        <v>0</v>
      </c>
      <c r="I322" s="59">
        <f t="shared" si="74"/>
        <v>0</v>
      </c>
      <c r="J322" s="59">
        <f t="shared" si="74"/>
        <v>0</v>
      </c>
      <c r="K322" s="59">
        <f t="shared" si="74"/>
        <v>0</v>
      </c>
      <c r="L322" s="59">
        <f t="shared" si="74"/>
        <v>0</v>
      </c>
      <c r="M322" s="59">
        <f t="shared" si="74"/>
        <v>0</v>
      </c>
      <c r="N322" s="155"/>
      <c r="O322" s="153" t="str">
        <f t="shared" si="62"/>
        <v xml:space="preserve"> </v>
      </c>
    </row>
    <row r="323" spans="1:15" hidden="1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58"/>
      <c r="I323" s="156"/>
      <c r="J323" s="153" t="str">
        <f t="shared" si="61"/>
        <v xml:space="preserve"> </v>
      </c>
      <c r="K323" s="155">
        <v>0</v>
      </c>
      <c r="L323" s="155"/>
      <c r="M323" s="58">
        <f t="shared" si="63"/>
        <v>0</v>
      </c>
      <c r="N323" s="155"/>
      <c r="O323" s="153" t="str">
        <f t="shared" si="62"/>
        <v xml:space="preserve"> </v>
      </c>
    </row>
    <row r="324" spans="1:15" hidden="1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58"/>
      <c r="I324" s="156"/>
      <c r="J324" s="153" t="str">
        <f t="shared" si="61"/>
        <v xml:space="preserve"> </v>
      </c>
      <c r="K324" s="155">
        <v>0</v>
      </c>
      <c r="L324" s="155"/>
      <c r="M324" s="58">
        <f t="shared" si="63"/>
        <v>0</v>
      </c>
      <c r="N324" s="155"/>
      <c r="O324" s="153" t="str">
        <f t="shared" si="62"/>
        <v xml:space="preserve"> </v>
      </c>
    </row>
    <row r="325" spans="1:15" hidden="1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75">SUM(G323:G324)</f>
        <v>0</v>
      </c>
      <c r="H325" s="59">
        <f t="shared" si="75"/>
        <v>0</v>
      </c>
      <c r="I325" s="59">
        <f t="shared" si="75"/>
        <v>0</v>
      </c>
      <c r="J325" s="59">
        <f t="shared" si="75"/>
        <v>0</v>
      </c>
      <c r="K325" s="59">
        <f t="shared" si="75"/>
        <v>0</v>
      </c>
      <c r="L325" s="59">
        <f t="shared" si="75"/>
        <v>0</v>
      </c>
      <c r="M325" s="59">
        <f t="shared" si="75"/>
        <v>0</v>
      </c>
      <c r="N325" s="155"/>
      <c r="O325" s="153" t="str">
        <f t="shared" si="62"/>
        <v xml:space="preserve"> 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>
        <f>17+9</f>
        <v>26</v>
      </c>
      <c r="G326" s="58">
        <v>6</v>
      </c>
      <c r="H326" s="58">
        <f>SUM(F326:G326)</f>
        <v>32</v>
      </c>
      <c r="I326" s="156">
        <v>32</v>
      </c>
      <c r="J326" s="153">
        <f t="shared" si="61"/>
        <v>1</v>
      </c>
      <c r="K326" s="155">
        <v>0</v>
      </c>
      <c r="L326" s="155"/>
      <c r="M326" s="58">
        <f t="shared" si="63"/>
        <v>0</v>
      </c>
      <c r="N326" s="155"/>
      <c r="O326" s="153" t="str">
        <f t="shared" si="62"/>
        <v xml:space="preserve"> </v>
      </c>
    </row>
    <row r="327" spans="1:15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58"/>
      <c r="I327" s="156"/>
      <c r="J327" s="153" t="str">
        <f t="shared" si="61"/>
        <v xml:space="preserve"> </v>
      </c>
      <c r="K327" s="155">
        <v>0</v>
      </c>
      <c r="L327" s="155"/>
      <c r="M327" s="58">
        <f t="shared" si="63"/>
        <v>0</v>
      </c>
      <c r="N327" s="155"/>
      <c r="O327" s="153" t="str">
        <f t="shared" si="62"/>
        <v xml:space="preserve"> </v>
      </c>
    </row>
    <row r="328" spans="1:15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58"/>
      <c r="I328" s="156"/>
      <c r="J328" s="153" t="str">
        <f t="shared" si="61"/>
        <v xml:space="preserve"> </v>
      </c>
      <c r="K328" s="155">
        <v>0</v>
      </c>
      <c r="L328" s="155"/>
      <c r="M328" s="58">
        <f t="shared" si="63"/>
        <v>0</v>
      </c>
      <c r="N328" s="155"/>
      <c r="O328" s="153" t="str">
        <f t="shared" si="62"/>
        <v xml:space="preserve"> </v>
      </c>
    </row>
    <row r="329" spans="1:15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58"/>
      <c r="I329" s="156"/>
      <c r="J329" s="153" t="str">
        <f t="shared" si="61"/>
        <v xml:space="preserve"> </v>
      </c>
      <c r="K329" s="155">
        <v>0</v>
      </c>
      <c r="L329" s="155"/>
      <c r="M329" s="58">
        <f t="shared" si="63"/>
        <v>0</v>
      </c>
      <c r="N329" s="155"/>
      <c r="O329" s="153" t="str">
        <f t="shared" si="62"/>
        <v xml:space="preserve"> </v>
      </c>
    </row>
    <row r="330" spans="1:15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58"/>
      <c r="I330" s="156"/>
      <c r="J330" s="153" t="str">
        <f t="shared" si="61"/>
        <v xml:space="preserve"> </v>
      </c>
      <c r="K330" s="155">
        <v>0</v>
      </c>
      <c r="L330" s="155"/>
      <c r="M330" s="58">
        <f t="shared" si="63"/>
        <v>0</v>
      </c>
      <c r="N330" s="155"/>
      <c r="O330" s="153" t="str">
        <f t="shared" si="62"/>
        <v xml:space="preserve"> </v>
      </c>
    </row>
    <row r="331" spans="1:15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58"/>
      <c r="I331" s="156"/>
      <c r="J331" s="153" t="str">
        <f t="shared" si="61"/>
        <v xml:space="preserve"> </v>
      </c>
      <c r="K331" s="155">
        <v>0</v>
      </c>
      <c r="L331" s="155"/>
      <c r="M331" s="58">
        <f t="shared" si="63"/>
        <v>0</v>
      </c>
      <c r="N331" s="155"/>
      <c r="O331" s="153" t="str">
        <f t="shared" si="62"/>
        <v xml:space="preserve"> </v>
      </c>
    </row>
    <row r="332" spans="1:15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58"/>
      <c r="I332" s="156"/>
      <c r="J332" s="153" t="str">
        <f t="shared" si="61"/>
        <v xml:space="preserve"> </v>
      </c>
      <c r="K332" s="155">
        <v>0</v>
      </c>
      <c r="L332" s="155"/>
      <c r="M332" s="58">
        <f t="shared" si="63"/>
        <v>0</v>
      </c>
      <c r="N332" s="155"/>
      <c r="O332" s="153" t="str">
        <f t="shared" si="62"/>
        <v xml:space="preserve"> </v>
      </c>
    </row>
    <row r="333" spans="1:15" ht="25.5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58"/>
      <c r="I333" s="156"/>
      <c r="J333" s="153" t="str">
        <f t="shared" si="61"/>
        <v xml:space="preserve"> </v>
      </c>
      <c r="K333" s="155">
        <v>0</v>
      </c>
      <c r="L333" s="155"/>
      <c r="M333" s="58">
        <f t="shared" si="63"/>
        <v>0</v>
      </c>
      <c r="N333" s="155"/>
      <c r="O333" s="153" t="str">
        <f t="shared" si="62"/>
        <v xml:space="preserve"> </v>
      </c>
    </row>
    <row r="334" spans="1:15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58"/>
      <c r="I334" s="156"/>
      <c r="J334" s="153" t="str">
        <f t="shared" si="61"/>
        <v xml:space="preserve"> </v>
      </c>
      <c r="K334" s="155">
        <v>0</v>
      </c>
      <c r="L334" s="155"/>
      <c r="M334" s="58">
        <f t="shared" si="63"/>
        <v>0</v>
      </c>
      <c r="N334" s="155"/>
      <c r="O334" s="153" t="str">
        <f t="shared" si="62"/>
        <v xml:space="preserve"> </v>
      </c>
    </row>
    <row r="335" spans="1:15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58"/>
      <c r="I335" s="156"/>
      <c r="J335" s="153" t="str">
        <f t="shared" si="61"/>
        <v xml:space="preserve"> </v>
      </c>
      <c r="K335" s="155">
        <v>0</v>
      </c>
      <c r="L335" s="155"/>
      <c r="M335" s="58">
        <f t="shared" si="63"/>
        <v>0</v>
      </c>
      <c r="N335" s="155"/>
      <c r="O335" s="153" t="str">
        <f t="shared" si="62"/>
        <v xml:space="preserve"> 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26</v>
      </c>
      <c r="G336" s="59">
        <f t="shared" ref="G336" si="76">G326+G327+G328+G331+G335</f>
        <v>6</v>
      </c>
      <c r="H336" s="59">
        <f>H326+H327+H328+H331+H335</f>
        <v>32</v>
      </c>
      <c r="I336" s="59">
        <f t="shared" ref="I336:M336" si="77">I326+I327+I328+I331+I335</f>
        <v>32</v>
      </c>
      <c r="J336" s="59" t="e">
        <f t="shared" si="77"/>
        <v>#VALUE!</v>
      </c>
      <c r="K336" s="59">
        <f t="shared" si="77"/>
        <v>0</v>
      </c>
      <c r="L336" s="59">
        <f t="shared" si="77"/>
        <v>0</v>
      </c>
      <c r="M336" s="59">
        <f t="shared" si="77"/>
        <v>0</v>
      </c>
      <c r="N336" s="155"/>
      <c r="O336" s="153" t="str">
        <f t="shared" si="62"/>
        <v xml:space="preserve"> 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121</v>
      </c>
      <c r="G337" s="59">
        <f t="shared" ref="G337:H337" si="78">G308+G311+G322+G325+G336</f>
        <v>28</v>
      </c>
      <c r="H337" s="59">
        <f t="shared" si="78"/>
        <v>149</v>
      </c>
      <c r="I337" s="59">
        <f t="shared" ref="I337:M337" si="79">I308+I311+I322+I325+I336</f>
        <v>149</v>
      </c>
      <c r="J337" s="59" t="e">
        <f t="shared" si="79"/>
        <v>#VALUE!</v>
      </c>
      <c r="K337" s="59">
        <f t="shared" si="79"/>
        <v>0</v>
      </c>
      <c r="L337" s="59">
        <f t="shared" si="79"/>
        <v>0</v>
      </c>
      <c r="M337" s="59">
        <f t="shared" si="79"/>
        <v>0</v>
      </c>
      <c r="N337" s="155"/>
      <c r="O337" s="153" t="str">
        <f t="shared" si="62"/>
        <v xml:space="preserve"> 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61"/>
      <c r="I338" s="61"/>
      <c r="J338" s="153" t="str">
        <f t="shared" si="61"/>
        <v xml:space="preserve"> </v>
      </c>
      <c r="K338" s="155">
        <v>0</v>
      </c>
      <c r="L338" s="155"/>
      <c r="M338" s="58">
        <f t="shared" si="63"/>
        <v>0</v>
      </c>
      <c r="N338" s="155"/>
      <c r="O338" s="153" t="str">
        <f t="shared" si="62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80">SUM(G340:G355)</f>
        <v>0</v>
      </c>
      <c r="H339" s="61">
        <f t="shared" si="80"/>
        <v>0</v>
      </c>
      <c r="I339" s="61">
        <f t="shared" ref="I339" si="81">SUM(I340:I355)</f>
        <v>0</v>
      </c>
      <c r="J339" s="153" t="str">
        <f t="shared" si="61"/>
        <v xml:space="preserve"> </v>
      </c>
      <c r="K339" s="155">
        <v>0</v>
      </c>
      <c r="L339" s="155"/>
      <c r="M339" s="58">
        <f t="shared" si="63"/>
        <v>0</v>
      </c>
      <c r="N339" s="155"/>
      <c r="O339" s="153" t="str">
        <f t="shared" si="62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61"/>
      <c r="I340" s="61"/>
      <c r="J340" s="153" t="str">
        <f t="shared" si="61"/>
        <v xml:space="preserve"> </v>
      </c>
      <c r="K340" s="155">
        <v>0</v>
      </c>
      <c r="L340" s="155"/>
      <c r="M340" s="58">
        <f t="shared" si="63"/>
        <v>0</v>
      </c>
      <c r="N340" s="155"/>
      <c r="O340" s="153" t="str">
        <f t="shared" si="62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61"/>
      <c r="I341" s="61"/>
      <c r="J341" s="153" t="str">
        <f t="shared" ref="J341:J404" si="82">IF(H341=0," ",I341/H341)</f>
        <v xml:space="preserve"> </v>
      </c>
      <c r="K341" s="155">
        <v>0</v>
      </c>
      <c r="L341" s="155"/>
      <c r="M341" s="58">
        <f t="shared" si="63"/>
        <v>0</v>
      </c>
      <c r="N341" s="155"/>
      <c r="O341" s="153" t="str">
        <f t="shared" ref="O341:O404" si="83">IF(M341=0," ",N341/M341)</f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61"/>
      <c r="I342" s="61"/>
      <c r="J342" s="153" t="str">
        <f t="shared" si="82"/>
        <v xml:space="preserve"> </v>
      </c>
      <c r="K342" s="155">
        <v>0</v>
      </c>
      <c r="L342" s="155"/>
      <c r="M342" s="58">
        <f t="shared" ref="M342:M405" si="84">SUM(K342:L342)</f>
        <v>0</v>
      </c>
      <c r="N342" s="155"/>
      <c r="O342" s="153" t="str">
        <f t="shared" si="83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61"/>
      <c r="I343" s="61"/>
      <c r="J343" s="153" t="str">
        <f t="shared" si="82"/>
        <v xml:space="preserve"> </v>
      </c>
      <c r="K343" s="155">
        <v>0</v>
      </c>
      <c r="L343" s="155"/>
      <c r="M343" s="58">
        <f t="shared" si="84"/>
        <v>0</v>
      </c>
      <c r="N343" s="155"/>
      <c r="O343" s="153" t="str">
        <f t="shared" si="83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61"/>
      <c r="I344" s="61"/>
      <c r="J344" s="153" t="str">
        <f t="shared" si="82"/>
        <v xml:space="preserve"> </v>
      </c>
      <c r="K344" s="155">
        <v>0</v>
      </c>
      <c r="L344" s="155"/>
      <c r="M344" s="58">
        <f t="shared" si="84"/>
        <v>0</v>
      </c>
      <c r="N344" s="155"/>
      <c r="O344" s="153" t="str">
        <f t="shared" si="83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61"/>
      <c r="I345" s="61"/>
      <c r="J345" s="153" t="str">
        <f t="shared" si="82"/>
        <v xml:space="preserve"> </v>
      </c>
      <c r="K345" s="155">
        <v>0</v>
      </c>
      <c r="L345" s="155"/>
      <c r="M345" s="58">
        <f t="shared" si="84"/>
        <v>0</v>
      </c>
      <c r="N345" s="155"/>
      <c r="O345" s="153" t="str">
        <f t="shared" si="83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61"/>
      <c r="I346" s="61"/>
      <c r="J346" s="153" t="str">
        <f t="shared" si="82"/>
        <v xml:space="preserve"> </v>
      </c>
      <c r="K346" s="155">
        <v>0</v>
      </c>
      <c r="L346" s="155"/>
      <c r="M346" s="58">
        <f t="shared" si="84"/>
        <v>0</v>
      </c>
      <c r="N346" s="155"/>
      <c r="O346" s="153" t="str">
        <f t="shared" si="83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61"/>
      <c r="I347" s="61"/>
      <c r="J347" s="153" t="str">
        <f t="shared" si="82"/>
        <v xml:space="preserve"> </v>
      </c>
      <c r="K347" s="155">
        <v>0</v>
      </c>
      <c r="L347" s="155"/>
      <c r="M347" s="58">
        <f t="shared" si="84"/>
        <v>0</v>
      </c>
      <c r="N347" s="155"/>
      <c r="O347" s="153" t="str">
        <f t="shared" si="83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61"/>
      <c r="I348" s="61"/>
      <c r="J348" s="153" t="str">
        <f t="shared" si="82"/>
        <v xml:space="preserve"> </v>
      </c>
      <c r="K348" s="155">
        <v>0</v>
      </c>
      <c r="L348" s="155"/>
      <c r="M348" s="58">
        <f t="shared" si="84"/>
        <v>0</v>
      </c>
      <c r="N348" s="155"/>
      <c r="O348" s="153" t="str">
        <f t="shared" si="83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61"/>
      <c r="I349" s="61"/>
      <c r="J349" s="153" t="str">
        <f t="shared" si="82"/>
        <v xml:space="preserve"> </v>
      </c>
      <c r="K349" s="155">
        <v>0</v>
      </c>
      <c r="L349" s="155"/>
      <c r="M349" s="58">
        <f t="shared" si="84"/>
        <v>0</v>
      </c>
      <c r="N349" s="155"/>
      <c r="O349" s="153" t="str">
        <f t="shared" si="83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61"/>
      <c r="I350" s="61"/>
      <c r="J350" s="153" t="str">
        <f t="shared" si="82"/>
        <v xml:space="preserve"> </v>
      </c>
      <c r="K350" s="155">
        <v>0</v>
      </c>
      <c r="L350" s="155"/>
      <c r="M350" s="58">
        <f t="shared" si="84"/>
        <v>0</v>
      </c>
      <c r="N350" s="155"/>
      <c r="O350" s="153" t="str">
        <f t="shared" si="83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61"/>
      <c r="I351" s="61"/>
      <c r="J351" s="153" t="str">
        <f t="shared" si="82"/>
        <v xml:space="preserve"> </v>
      </c>
      <c r="K351" s="155">
        <v>0</v>
      </c>
      <c r="L351" s="155"/>
      <c r="M351" s="58">
        <f t="shared" si="84"/>
        <v>0</v>
      </c>
      <c r="N351" s="155"/>
      <c r="O351" s="153" t="str">
        <f t="shared" si="83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61"/>
      <c r="I352" s="61"/>
      <c r="J352" s="153" t="str">
        <f t="shared" si="82"/>
        <v xml:space="preserve"> </v>
      </c>
      <c r="K352" s="155">
        <v>0</v>
      </c>
      <c r="L352" s="155"/>
      <c r="M352" s="58">
        <f t="shared" si="84"/>
        <v>0</v>
      </c>
      <c r="N352" s="155"/>
      <c r="O352" s="153" t="str">
        <f t="shared" si="83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61"/>
      <c r="I353" s="61"/>
      <c r="J353" s="153" t="str">
        <f t="shared" si="82"/>
        <v xml:space="preserve"> </v>
      </c>
      <c r="K353" s="155">
        <v>0</v>
      </c>
      <c r="L353" s="155"/>
      <c r="M353" s="58">
        <f t="shared" si="84"/>
        <v>0</v>
      </c>
      <c r="N353" s="155"/>
      <c r="O353" s="153" t="str">
        <f t="shared" si="83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61"/>
      <c r="I354" s="61"/>
      <c r="J354" s="153" t="str">
        <f t="shared" si="82"/>
        <v xml:space="preserve"> </v>
      </c>
      <c r="K354" s="155">
        <v>0</v>
      </c>
      <c r="L354" s="155"/>
      <c r="M354" s="58">
        <f t="shared" si="84"/>
        <v>0</v>
      </c>
      <c r="N354" s="155"/>
      <c r="O354" s="153" t="str">
        <f t="shared" si="83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61"/>
      <c r="I355" s="61"/>
      <c r="J355" s="153" t="str">
        <f t="shared" si="82"/>
        <v xml:space="preserve"> </v>
      </c>
      <c r="K355" s="155">
        <v>0</v>
      </c>
      <c r="L355" s="155"/>
      <c r="M355" s="58">
        <f t="shared" si="84"/>
        <v>0</v>
      </c>
      <c r="N355" s="155"/>
      <c r="O355" s="153" t="str">
        <f t="shared" si="83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62"/>
      <c r="I356" s="62"/>
      <c r="J356" s="153" t="str">
        <f t="shared" si="82"/>
        <v xml:space="preserve"> </v>
      </c>
      <c r="K356" s="155">
        <v>0</v>
      </c>
      <c r="L356" s="155"/>
      <c r="M356" s="58">
        <f t="shared" si="84"/>
        <v>0</v>
      </c>
      <c r="N356" s="155"/>
      <c r="O356" s="153" t="str">
        <f t="shared" si="83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61"/>
      <c r="I357" s="61"/>
      <c r="J357" s="153" t="str">
        <f t="shared" si="82"/>
        <v xml:space="preserve"> </v>
      </c>
      <c r="K357" s="155">
        <v>0</v>
      </c>
      <c r="L357" s="155"/>
      <c r="M357" s="58">
        <f t="shared" si="84"/>
        <v>0</v>
      </c>
      <c r="N357" s="155"/>
      <c r="O357" s="153" t="str">
        <f t="shared" si="83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61"/>
      <c r="I358" s="61"/>
      <c r="J358" s="153" t="str">
        <f t="shared" si="82"/>
        <v xml:space="preserve"> </v>
      </c>
      <c r="K358" s="155">
        <v>0</v>
      </c>
      <c r="L358" s="155"/>
      <c r="M358" s="58">
        <f t="shared" si="84"/>
        <v>0</v>
      </c>
      <c r="N358" s="155"/>
      <c r="O358" s="153" t="str">
        <f t="shared" si="83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61"/>
      <c r="I359" s="61"/>
      <c r="J359" s="153" t="str">
        <f t="shared" si="82"/>
        <v xml:space="preserve"> </v>
      </c>
      <c r="K359" s="155">
        <v>0</v>
      </c>
      <c r="L359" s="155"/>
      <c r="M359" s="58">
        <f t="shared" si="84"/>
        <v>0</v>
      </c>
      <c r="N359" s="155"/>
      <c r="O359" s="153" t="str">
        <f t="shared" si="83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85">SUM(G361:G369)</f>
        <v>0</v>
      </c>
      <c r="H360" s="61">
        <f t="shared" si="85"/>
        <v>0</v>
      </c>
      <c r="I360" s="61">
        <f t="shared" ref="I360" si="86">SUM(I361:I369)</f>
        <v>0</v>
      </c>
      <c r="J360" s="153" t="str">
        <f t="shared" si="82"/>
        <v xml:space="preserve"> </v>
      </c>
      <c r="K360" s="155">
        <v>0</v>
      </c>
      <c r="L360" s="155"/>
      <c r="M360" s="58">
        <f t="shared" si="84"/>
        <v>0</v>
      </c>
      <c r="N360" s="155"/>
      <c r="O360" s="153" t="str">
        <f t="shared" si="83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58"/>
      <c r="I361" s="58"/>
      <c r="J361" s="153" t="str">
        <f t="shared" si="82"/>
        <v xml:space="preserve"> </v>
      </c>
      <c r="K361" s="155">
        <v>0</v>
      </c>
      <c r="L361" s="155"/>
      <c r="M361" s="58">
        <f t="shared" si="84"/>
        <v>0</v>
      </c>
      <c r="N361" s="155"/>
      <c r="O361" s="153" t="str">
        <f t="shared" si="83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61"/>
      <c r="I362" s="61"/>
      <c r="J362" s="153" t="str">
        <f t="shared" si="82"/>
        <v xml:space="preserve"> </v>
      </c>
      <c r="K362" s="155">
        <v>0</v>
      </c>
      <c r="L362" s="155"/>
      <c r="M362" s="58">
        <f t="shared" si="84"/>
        <v>0</v>
      </c>
      <c r="N362" s="155"/>
      <c r="O362" s="153" t="str">
        <f t="shared" si="83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61"/>
      <c r="I363" s="61"/>
      <c r="J363" s="153" t="str">
        <f t="shared" si="82"/>
        <v xml:space="preserve"> </v>
      </c>
      <c r="K363" s="155">
        <v>0</v>
      </c>
      <c r="L363" s="155"/>
      <c r="M363" s="58">
        <f t="shared" si="84"/>
        <v>0</v>
      </c>
      <c r="N363" s="155"/>
      <c r="O363" s="153" t="str">
        <f t="shared" si="83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61"/>
      <c r="I364" s="61"/>
      <c r="J364" s="153" t="str">
        <f t="shared" si="82"/>
        <v xml:space="preserve"> </v>
      </c>
      <c r="K364" s="155">
        <v>0</v>
      </c>
      <c r="L364" s="155"/>
      <c r="M364" s="58">
        <f t="shared" si="84"/>
        <v>0</v>
      </c>
      <c r="N364" s="155"/>
      <c r="O364" s="153" t="str">
        <f t="shared" si="83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61"/>
      <c r="I365" s="61"/>
      <c r="J365" s="153" t="str">
        <f t="shared" si="82"/>
        <v xml:space="preserve"> </v>
      </c>
      <c r="K365" s="155">
        <v>0</v>
      </c>
      <c r="L365" s="155"/>
      <c r="M365" s="58">
        <f t="shared" si="84"/>
        <v>0</v>
      </c>
      <c r="N365" s="155"/>
      <c r="O365" s="153" t="str">
        <f t="shared" si="83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61"/>
      <c r="I366" s="61"/>
      <c r="J366" s="153" t="str">
        <f t="shared" si="82"/>
        <v xml:space="preserve"> </v>
      </c>
      <c r="K366" s="155">
        <v>0</v>
      </c>
      <c r="L366" s="155"/>
      <c r="M366" s="58">
        <f t="shared" si="84"/>
        <v>0</v>
      </c>
      <c r="N366" s="155"/>
      <c r="O366" s="153" t="str">
        <f t="shared" si="83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61"/>
      <c r="I367" s="61"/>
      <c r="J367" s="153" t="str">
        <f t="shared" si="82"/>
        <v xml:space="preserve"> </v>
      </c>
      <c r="K367" s="155">
        <v>0</v>
      </c>
      <c r="L367" s="155"/>
      <c r="M367" s="58">
        <f t="shared" si="84"/>
        <v>0</v>
      </c>
      <c r="N367" s="155"/>
      <c r="O367" s="153" t="str">
        <f t="shared" si="83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61"/>
      <c r="I368" s="61"/>
      <c r="J368" s="153" t="str">
        <f t="shared" si="82"/>
        <v xml:space="preserve"> </v>
      </c>
      <c r="K368" s="155">
        <v>0</v>
      </c>
      <c r="L368" s="155"/>
      <c r="M368" s="58">
        <f t="shared" si="84"/>
        <v>0</v>
      </c>
      <c r="N368" s="155"/>
      <c r="O368" s="153" t="str">
        <f t="shared" si="83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61"/>
      <c r="I369" s="61"/>
      <c r="J369" s="153" t="str">
        <f t="shared" si="82"/>
        <v xml:space="preserve"> </v>
      </c>
      <c r="K369" s="155">
        <v>0</v>
      </c>
      <c r="L369" s="155"/>
      <c r="M369" s="58">
        <f t="shared" si="84"/>
        <v>0</v>
      </c>
      <c r="N369" s="155"/>
      <c r="O369" s="153" t="str">
        <f t="shared" si="83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87">SUM(G371:G379)</f>
        <v>0</v>
      </c>
      <c r="H370" s="63">
        <f t="shared" si="87"/>
        <v>0</v>
      </c>
      <c r="I370" s="63">
        <f t="shared" ref="I370" si="88">SUM(I371:I379)</f>
        <v>0</v>
      </c>
      <c r="J370" s="153" t="str">
        <f t="shared" si="82"/>
        <v xml:space="preserve"> </v>
      </c>
      <c r="K370" s="155">
        <v>0</v>
      </c>
      <c r="L370" s="155"/>
      <c r="M370" s="58">
        <f t="shared" si="84"/>
        <v>0</v>
      </c>
      <c r="N370" s="155"/>
      <c r="O370" s="153" t="str">
        <f t="shared" si="83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61"/>
      <c r="I371" s="61"/>
      <c r="J371" s="153" t="str">
        <f t="shared" si="82"/>
        <v xml:space="preserve"> </v>
      </c>
      <c r="K371" s="155">
        <v>0</v>
      </c>
      <c r="L371" s="155"/>
      <c r="M371" s="58">
        <f t="shared" si="84"/>
        <v>0</v>
      </c>
      <c r="N371" s="155"/>
      <c r="O371" s="153" t="str">
        <f t="shared" si="83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61"/>
      <c r="I372" s="61"/>
      <c r="J372" s="153" t="str">
        <f t="shared" si="82"/>
        <v xml:space="preserve"> </v>
      </c>
      <c r="K372" s="155">
        <v>0</v>
      </c>
      <c r="L372" s="155"/>
      <c r="M372" s="58">
        <f t="shared" si="84"/>
        <v>0</v>
      </c>
      <c r="N372" s="155"/>
      <c r="O372" s="153" t="str">
        <f t="shared" si="83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61"/>
      <c r="I373" s="61"/>
      <c r="J373" s="153" t="str">
        <f t="shared" si="82"/>
        <v xml:space="preserve"> </v>
      </c>
      <c r="K373" s="155">
        <v>0</v>
      </c>
      <c r="L373" s="155"/>
      <c r="M373" s="58">
        <f t="shared" si="84"/>
        <v>0</v>
      </c>
      <c r="N373" s="155"/>
      <c r="O373" s="153" t="str">
        <f t="shared" si="83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61"/>
      <c r="I374" s="61"/>
      <c r="J374" s="153" t="str">
        <f t="shared" si="82"/>
        <v xml:space="preserve"> </v>
      </c>
      <c r="K374" s="155">
        <v>0</v>
      </c>
      <c r="L374" s="155"/>
      <c r="M374" s="58">
        <f t="shared" si="84"/>
        <v>0</v>
      </c>
      <c r="N374" s="155"/>
      <c r="O374" s="153" t="str">
        <f t="shared" si="83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61"/>
      <c r="I375" s="61"/>
      <c r="J375" s="153" t="str">
        <f t="shared" si="82"/>
        <v xml:space="preserve"> </v>
      </c>
      <c r="K375" s="155">
        <v>0</v>
      </c>
      <c r="L375" s="155"/>
      <c r="M375" s="58">
        <f t="shared" si="84"/>
        <v>0</v>
      </c>
      <c r="N375" s="155"/>
      <c r="O375" s="153" t="str">
        <f t="shared" si="83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61"/>
      <c r="I376" s="61"/>
      <c r="J376" s="153" t="str">
        <f t="shared" si="82"/>
        <v xml:space="preserve"> </v>
      </c>
      <c r="K376" s="155">
        <v>0</v>
      </c>
      <c r="L376" s="155"/>
      <c r="M376" s="58">
        <f t="shared" si="84"/>
        <v>0</v>
      </c>
      <c r="N376" s="155"/>
      <c r="O376" s="153" t="str">
        <f t="shared" si="83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61"/>
      <c r="I377" s="61"/>
      <c r="J377" s="153" t="str">
        <f t="shared" si="82"/>
        <v xml:space="preserve"> </v>
      </c>
      <c r="K377" s="155">
        <v>0</v>
      </c>
      <c r="L377" s="155"/>
      <c r="M377" s="58">
        <f t="shared" si="84"/>
        <v>0</v>
      </c>
      <c r="N377" s="155"/>
      <c r="O377" s="153" t="str">
        <f t="shared" si="83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61"/>
      <c r="I378" s="61"/>
      <c r="J378" s="153" t="str">
        <f t="shared" si="82"/>
        <v xml:space="preserve"> </v>
      </c>
      <c r="K378" s="155">
        <v>0</v>
      </c>
      <c r="L378" s="155"/>
      <c r="M378" s="58">
        <f t="shared" si="84"/>
        <v>0</v>
      </c>
      <c r="N378" s="155"/>
      <c r="O378" s="153" t="str">
        <f t="shared" si="83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61"/>
      <c r="I379" s="61"/>
      <c r="J379" s="153" t="str">
        <f t="shared" si="82"/>
        <v xml:space="preserve"> </v>
      </c>
      <c r="K379" s="155">
        <v>0</v>
      </c>
      <c r="L379" s="155"/>
      <c r="M379" s="58">
        <f t="shared" si="84"/>
        <v>0</v>
      </c>
      <c r="N379" s="155"/>
      <c r="O379" s="153" t="str">
        <f t="shared" si="83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89">SUM(G381:G386)</f>
        <v>0</v>
      </c>
      <c r="H380" s="61">
        <f t="shared" si="89"/>
        <v>0</v>
      </c>
      <c r="I380" s="61">
        <f t="shared" ref="I380" si="90">SUM(I381:I386)</f>
        <v>0</v>
      </c>
      <c r="J380" s="153" t="str">
        <f t="shared" si="82"/>
        <v xml:space="preserve"> </v>
      </c>
      <c r="K380" s="155">
        <v>0</v>
      </c>
      <c r="L380" s="155"/>
      <c r="M380" s="58">
        <f t="shared" si="84"/>
        <v>0</v>
      </c>
      <c r="N380" s="155"/>
      <c r="O380" s="153" t="str">
        <f t="shared" si="83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61"/>
      <c r="I381" s="61"/>
      <c r="J381" s="153" t="str">
        <f t="shared" si="82"/>
        <v xml:space="preserve"> </v>
      </c>
      <c r="K381" s="155">
        <v>0</v>
      </c>
      <c r="L381" s="155"/>
      <c r="M381" s="58">
        <f t="shared" si="84"/>
        <v>0</v>
      </c>
      <c r="N381" s="155"/>
      <c r="O381" s="153" t="str">
        <f t="shared" si="83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61"/>
      <c r="I382" s="61"/>
      <c r="J382" s="153" t="str">
        <f t="shared" si="82"/>
        <v xml:space="preserve"> </v>
      </c>
      <c r="K382" s="155">
        <v>0</v>
      </c>
      <c r="L382" s="155"/>
      <c r="M382" s="58">
        <f t="shared" si="84"/>
        <v>0</v>
      </c>
      <c r="N382" s="155"/>
      <c r="O382" s="153" t="str">
        <f t="shared" si="83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61"/>
      <c r="I383" s="61"/>
      <c r="J383" s="153" t="str">
        <f t="shared" si="82"/>
        <v xml:space="preserve"> </v>
      </c>
      <c r="K383" s="155">
        <v>0</v>
      </c>
      <c r="L383" s="155"/>
      <c r="M383" s="58">
        <f t="shared" si="84"/>
        <v>0</v>
      </c>
      <c r="N383" s="155"/>
      <c r="O383" s="153" t="str">
        <f t="shared" si="83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61"/>
      <c r="I384" s="61"/>
      <c r="J384" s="153" t="str">
        <f t="shared" si="82"/>
        <v xml:space="preserve"> </v>
      </c>
      <c r="K384" s="155">
        <v>0</v>
      </c>
      <c r="L384" s="155"/>
      <c r="M384" s="58">
        <f t="shared" si="84"/>
        <v>0</v>
      </c>
      <c r="N384" s="155"/>
      <c r="O384" s="153" t="str">
        <f t="shared" si="83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61"/>
      <c r="I385" s="61"/>
      <c r="J385" s="153" t="str">
        <f t="shared" si="82"/>
        <v xml:space="preserve"> </v>
      </c>
      <c r="K385" s="155">
        <v>0</v>
      </c>
      <c r="L385" s="155"/>
      <c r="M385" s="58">
        <f t="shared" si="84"/>
        <v>0</v>
      </c>
      <c r="N385" s="155"/>
      <c r="O385" s="153" t="str">
        <f t="shared" si="83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63"/>
      <c r="I386" s="63"/>
      <c r="J386" s="153" t="str">
        <f t="shared" si="82"/>
        <v xml:space="preserve"> </v>
      </c>
      <c r="K386" s="155">
        <v>0</v>
      </c>
      <c r="L386" s="155"/>
      <c r="M386" s="58">
        <f t="shared" si="84"/>
        <v>0</v>
      </c>
      <c r="N386" s="155"/>
      <c r="O386" s="153" t="str">
        <f t="shared" si="83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61"/>
      <c r="I387" s="61"/>
      <c r="J387" s="153" t="str">
        <f t="shared" si="82"/>
        <v xml:space="preserve"> </v>
      </c>
      <c r="K387" s="155">
        <v>0</v>
      </c>
      <c r="L387" s="155"/>
      <c r="M387" s="58">
        <f t="shared" si="84"/>
        <v>0</v>
      </c>
      <c r="N387" s="155"/>
      <c r="O387" s="153" t="str">
        <f t="shared" si="83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61"/>
      <c r="I388" s="61"/>
      <c r="J388" s="153" t="str">
        <f t="shared" si="82"/>
        <v xml:space="preserve"> </v>
      </c>
      <c r="K388" s="155">
        <v>0</v>
      </c>
      <c r="L388" s="155"/>
      <c r="M388" s="58">
        <f t="shared" si="84"/>
        <v>0</v>
      </c>
      <c r="N388" s="155"/>
      <c r="O388" s="153" t="str">
        <f t="shared" si="83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61"/>
      <c r="I389" s="61"/>
      <c r="J389" s="153" t="str">
        <f t="shared" si="82"/>
        <v xml:space="preserve"> </v>
      </c>
      <c r="K389" s="155">
        <v>0</v>
      </c>
      <c r="L389" s="155"/>
      <c r="M389" s="58">
        <f t="shared" si="84"/>
        <v>0</v>
      </c>
      <c r="N389" s="155"/>
      <c r="O389" s="153" t="str">
        <f t="shared" si="83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61"/>
      <c r="I390" s="61"/>
      <c r="J390" s="153" t="str">
        <f t="shared" si="82"/>
        <v xml:space="preserve"> </v>
      </c>
      <c r="K390" s="155">
        <v>0</v>
      </c>
      <c r="L390" s="155"/>
      <c r="M390" s="58">
        <f t="shared" si="84"/>
        <v>0</v>
      </c>
      <c r="N390" s="155"/>
      <c r="O390" s="153" t="str">
        <f t="shared" si="83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61"/>
      <c r="I391" s="61"/>
      <c r="J391" s="153" t="str">
        <f t="shared" si="82"/>
        <v xml:space="preserve"> </v>
      </c>
      <c r="K391" s="155">
        <v>0</v>
      </c>
      <c r="L391" s="155"/>
      <c r="M391" s="58">
        <f t="shared" si="84"/>
        <v>0</v>
      </c>
      <c r="N391" s="155"/>
      <c r="O391" s="153" t="str">
        <f t="shared" si="83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61"/>
      <c r="I392" s="61"/>
      <c r="J392" s="153" t="str">
        <f t="shared" si="82"/>
        <v xml:space="preserve"> </v>
      </c>
      <c r="K392" s="155">
        <v>0</v>
      </c>
      <c r="L392" s="155"/>
      <c r="M392" s="58">
        <f t="shared" si="84"/>
        <v>0</v>
      </c>
      <c r="N392" s="155"/>
      <c r="O392" s="153" t="str">
        <f t="shared" si="83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61"/>
      <c r="I393" s="61"/>
      <c r="J393" s="153" t="str">
        <f t="shared" si="82"/>
        <v xml:space="preserve"> </v>
      </c>
      <c r="K393" s="155">
        <v>0</v>
      </c>
      <c r="L393" s="155"/>
      <c r="M393" s="58">
        <f t="shared" si="84"/>
        <v>0</v>
      </c>
      <c r="N393" s="155"/>
      <c r="O393" s="153" t="str">
        <f t="shared" si="83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61"/>
      <c r="I394" s="61"/>
      <c r="J394" s="153" t="str">
        <f t="shared" si="82"/>
        <v xml:space="preserve"> </v>
      </c>
      <c r="K394" s="155">
        <v>0</v>
      </c>
      <c r="L394" s="155"/>
      <c r="M394" s="58">
        <f t="shared" si="84"/>
        <v>0</v>
      </c>
      <c r="N394" s="155"/>
      <c r="O394" s="153" t="str">
        <f t="shared" si="83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61"/>
      <c r="I395" s="61"/>
      <c r="J395" s="153" t="str">
        <f t="shared" si="82"/>
        <v xml:space="preserve"> </v>
      </c>
      <c r="K395" s="155">
        <v>0</v>
      </c>
      <c r="L395" s="155"/>
      <c r="M395" s="58">
        <f t="shared" si="84"/>
        <v>0</v>
      </c>
      <c r="N395" s="155"/>
      <c r="O395" s="153" t="str">
        <f t="shared" si="83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61"/>
      <c r="I396" s="61"/>
      <c r="J396" s="153" t="str">
        <f t="shared" si="82"/>
        <v xml:space="preserve"> </v>
      </c>
      <c r="K396" s="155">
        <v>0</v>
      </c>
      <c r="L396" s="155"/>
      <c r="M396" s="58">
        <f t="shared" si="84"/>
        <v>0</v>
      </c>
      <c r="N396" s="155"/>
      <c r="O396" s="153" t="str">
        <f t="shared" si="83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61"/>
      <c r="I397" s="61"/>
      <c r="J397" s="153" t="str">
        <f t="shared" si="82"/>
        <v xml:space="preserve"> </v>
      </c>
      <c r="K397" s="155">
        <v>0</v>
      </c>
      <c r="L397" s="155"/>
      <c r="M397" s="58">
        <f t="shared" si="84"/>
        <v>0</v>
      </c>
      <c r="N397" s="155"/>
      <c r="O397" s="153" t="str">
        <f t="shared" si="83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61"/>
      <c r="I398" s="61"/>
      <c r="J398" s="153" t="str">
        <f t="shared" si="82"/>
        <v xml:space="preserve"> </v>
      </c>
      <c r="K398" s="155">
        <v>0</v>
      </c>
      <c r="L398" s="155"/>
      <c r="M398" s="58">
        <f t="shared" si="84"/>
        <v>0</v>
      </c>
      <c r="N398" s="155"/>
      <c r="O398" s="153" t="str">
        <f t="shared" si="83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61"/>
      <c r="I399" s="61"/>
      <c r="J399" s="153" t="str">
        <f t="shared" si="82"/>
        <v xml:space="preserve"> </v>
      </c>
      <c r="K399" s="155">
        <v>0</v>
      </c>
      <c r="L399" s="155"/>
      <c r="M399" s="58">
        <f t="shared" si="84"/>
        <v>0</v>
      </c>
      <c r="N399" s="155"/>
      <c r="O399" s="153" t="str">
        <f t="shared" si="83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61"/>
      <c r="I400" s="61"/>
      <c r="J400" s="153" t="str">
        <f t="shared" si="82"/>
        <v xml:space="preserve"> </v>
      </c>
      <c r="K400" s="155">
        <v>0</v>
      </c>
      <c r="L400" s="155"/>
      <c r="M400" s="58">
        <f t="shared" si="84"/>
        <v>0</v>
      </c>
      <c r="N400" s="155"/>
      <c r="O400" s="153" t="str">
        <f t="shared" si="83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61"/>
      <c r="I401" s="61"/>
      <c r="J401" s="153" t="str">
        <f t="shared" si="82"/>
        <v xml:space="preserve"> </v>
      </c>
      <c r="K401" s="155">
        <v>0</v>
      </c>
      <c r="L401" s="155"/>
      <c r="M401" s="58">
        <f t="shared" si="84"/>
        <v>0</v>
      </c>
      <c r="N401" s="155"/>
      <c r="O401" s="153" t="str">
        <f t="shared" si="83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61"/>
      <c r="I402" s="61"/>
      <c r="J402" s="153" t="str">
        <f t="shared" si="82"/>
        <v xml:space="preserve"> </v>
      </c>
      <c r="K402" s="155">
        <v>0</v>
      </c>
      <c r="L402" s="155"/>
      <c r="M402" s="58">
        <f t="shared" si="84"/>
        <v>0</v>
      </c>
      <c r="N402" s="155"/>
      <c r="O402" s="153" t="str">
        <f t="shared" si="83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61"/>
      <c r="I403" s="61"/>
      <c r="J403" s="153" t="str">
        <f t="shared" si="82"/>
        <v xml:space="preserve"> </v>
      </c>
      <c r="K403" s="155">
        <v>0</v>
      </c>
      <c r="L403" s="155"/>
      <c r="M403" s="58">
        <f t="shared" si="84"/>
        <v>0</v>
      </c>
      <c r="N403" s="155"/>
      <c r="O403" s="153" t="str">
        <f t="shared" si="83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61"/>
      <c r="I404" s="61"/>
      <c r="J404" s="153" t="str">
        <f t="shared" si="82"/>
        <v xml:space="preserve"> </v>
      </c>
      <c r="K404" s="155">
        <v>0</v>
      </c>
      <c r="L404" s="155"/>
      <c r="M404" s="58">
        <f t="shared" si="84"/>
        <v>0</v>
      </c>
      <c r="N404" s="155"/>
      <c r="O404" s="153" t="str">
        <f t="shared" si="83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61"/>
      <c r="I405" s="61"/>
      <c r="J405" s="153" t="str">
        <f t="shared" ref="J405:J468" si="91">IF(H405=0," ",I405/H405)</f>
        <v xml:space="preserve"> </v>
      </c>
      <c r="K405" s="155">
        <v>0</v>
      </c>
      <c r="L405" s="155"/>
      <c r="M405" s="58">
        <f t="shared" si="84"/>
        <v>0</v>
      </c>
      <c r="N405" s="155"/>
      <c r="O405" s="153" t="str">
        <f t="shared" ref="O405:O468" si="92">IF(M405=0," ",N405/M405)</f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61"/>
      <c r="I406" s="61"/>
      <c r="J406" s="153" t="str">
        <f t="shared" si="91"/>
        <v xml:space="preserve"> </v>
      </c>
      <c r="K406" s="155">
        <v>0</v>
      </c>
      <c r="L406" s="155"/>
      <c r="M406" s="58">
        <f t="shared" ref="M406:M469" si="93">SUM(K406:L406)</f>
        <v>0</v>
      </c>
      <c r="N406" s="155"/>
      <c r="O406" s="153" t="str">
        <f t="shared" si="92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61"/>
      <c r="I407" s="61"/>
      <c r="J407" s="153" t="str">
        <f t="shared" si="91"/>
        <v xml:space="preserve"> </v>
      </c>
      <c r="K407" s="155">
        <v>0</v>
      </c>
      <c r="L407" s="155"/>
      <c r="M407" s="58">
        <f t="shared" si="93"/>
        <v>0</v>
      </c>
      <c r="N407" s="155"/>
      <c r="O407" s="153" t="str">
        <f t="shared" si="92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61"/>
      <c r="I408" s="61"/>
      <c r="J408" s="153" t="str">
        <f t="shared" si="91"/>
        <v xml:space="preserve"> </v>
      </c>
      <c r="K408" s="155">
        <v>0</v>
      </c>
      <c r="L408" s="155"/>
      <c r="M408" s="58">
        <f t="shared" si="93"/>
        <v>0</v>
      </c>
      <c r="N408" s="155"/>
      <c r="O408" s="153" t="str">
        <f t="shared" si="92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61"/>
      <c r="I409" s="61"/>
      <c r="J409" s="153" t="str">
        <f t="shared" si="91"/>
        <v xml:space="preserve"> </v>
      </c>
      <c r="K409" s="155">
        <v>0</v>
      </c>
      <c r="L409" s="155"/>
      <c r="M409" s="58">
        <f t="shared" si="93"/>
        <v>0</v>
      </c>
      <c r="N409" s="155"/>
      <c r="O409" s="153" t="str">
        <f t="shared" si="92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61"/>
      <c r="I410" s="61"/>
      <c r="J410" s="153" t="str">
        <f t="shared" si="91"/>
        <v xml:space="preserve"> </v>
      </c>
      <c r="K410" s="155">
        <v>0</v>
      </c>
      <c r="L410" s="155"/>
      <c r="M410" s="58">
        <f t="shared" si="93"/>
        <v>0</v>
      </c>
      <c r="N410" s="155"/>
      <c r="O410" s="153" t="str">
        <f t="shared" si="92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61"/>
      <c r="I411" s="61"/>
      <c r="J411" s="153" t="str">
        <f t="shared" si="91"/>
        <v xml:space="preserve"> </v>
      </c>
      <c r="K411" s="155">
        <v>0</v>
      </c>
      <c r="L411" s="155"/>
      <c r="M411" s="58">
        <f t="shared" si="93"/>
        <v>0</v>
      </c>
      <c r="N411" s="155"/>
      <c r="O411" s="153" t="str">
        <f t="shared" si="92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61"/>
      <c r="I412" s="61"/>
      <c r="J412" s="153" t="str">
        <f t="shared" si="91"/>
        <v xml:space="preserve"> </v>
      </c>
      <c r="K412" s="155">
        <v>0</v>
      </c>
      <c r="L412" s="155"/>
      <c r="M412" s="58">
        <f t="shared" si="93"/>
        <v>0</v>
      </c>
      <c r="N412" s="155"/>
      <c r="O412" s="153" t="str">
        <f t="shared" si="92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61"/>
      <c r="I413" s="61"/>
      <c r="J413" s="153" t="str">
        <f t="shared" si="91"/>
        <v xml:space="preserve"> </v>
      </c>
      <c r="K413" s="155">
        <v>0</v>
      </c>
      <c r="L413" s="155"/>
      <c r="M413" s="58">
        <f t="shared" si="93"/>
        <v>0</v>
      </c>
      <c r="N413" s="155"/>
      <c r="O413" s="153" t="str">
        <f t="shared" si="92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61"/>
      <c r="I414" s="61"/>
      <c r="J414" s="153" t="str">
        <f t="shared" si="91"/>
        <v xml:space="preserve"> </v>
      </c>
      <c r="K414" s="155">
        <v>0</v>
      </c>
      <c r="L414" s="155"/>
      <c r="M414" s="58">
        <f t="shared" si="93"/>
        <v>0</v>
      </c>
      <c r="N414" s="155"/>
      <c r="O414" s="153" t="str">
        <f t="shared" si="92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61"/>
      <c r="I415" s="61"/>
      <c r="J415" s="153" t="str">
        <f t="shared" si="91"/>
        <v xml:space="preserve"> </v>
      </c>
      <c r="K415" s="155">
        <v>0</v>
      </c>
      <c r="L415" s="155"/>
      <c r="M415" s="58">
        <f t="shared" si="93"/>
        <v>0</v>
      </c>
      <c r="N415" s="155"/>
      <c r="O415" s="153" t="str">
        <f t="shared" si="92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94">G338+G339+G356+G360+G370+G380+G387+G390</f>
        <v>0</v>
      </c>
      <c r="H416" s="64">
        <f t="shared" si="94"/>
        <v>0</v>
      </c>
      <c r="I416" s="64">
        <f t="shared" ref="I416" si="95">I338+I339+I356+I360+I370+I380+I387+I390</f>
        <v>0</v>
      </c>
      <c r="J416" s="153" t="str">
        <f t="shared" si="91"/>
        <v xml:space="preserve"> </v>
      </c>
      <c r="K416" s="155">
        <v>0</v>
      </c>
      <c r="L416" s="155"/>
      <c r="M416" s="58">
        <f t="shared" si="93"/>
        <v>0</v>
      </c>
      <c r="N416" s="155"/>
      <c r="O416" s="153" t="str">
        <f t="shared" si="92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61"/>
      <c r="I417" s="61"/>
      <c r="J417" s="153" t="str">
        <f t="shared" si="91"/>
        <v xml:space="preserve"> </v>
      </c>
      <c r="K417" s="155">
        <v>0</v>
      </c>
      <c r="L417" s="155"/>
      <c r="M417" s="58">
        <f t="shared" si="93"/>
        <v>0</v>
      </c>
      <c r="N417" s="155"/>
      <c r="O417" s="153" t="str">
        <f t="shared" si="92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61"/>
      <c r="I418" s="61"/>
      <c r="J418" s="153" t="str">
        <f t="shared" si="91"/>
        <v xml:space="preserve"> </v>
      </c>
      <c r="K418" s="155">
        <v>0</v>
      </c>
      <c r="L418" s="155"/>
      <c r="M418" s="58">
        <f t="shared" si="93"/>
        <v>0</v>
      </c>
      <c r="N418" s="155"/>
      <c r="O418" s="153" t="str">
        <f t="shared" si="92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61"/>
      <c r="I419" s="61"/>
      <c r="J419" s="153" t="str">
        <f t="shared" si="91"/>
        <v xml:space="preserve"> </v>
      </c>
      <c r="K419" s="155">
        <v>0</v>
      </c>
      <c r="L419" s="155"/>
      <c r="M419" s="58">
        <f t="shared" si="93"/>
        <v>0</v>
      </c>
      <c r="N419" s="155"/>
      <c r="O419" s="153" t="str">
        <f t="shared" si="92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61"/>
      <c r="I420" s="61"/>
      <c r="J420" s="153" t="str">
        <f t="shared" si="91"/>
        <v xml:space="preserve"> </v>
      </c>
      <c r="K420" s="155">
        <v>0</v>
      </c>
      <c r="L420" s="155"/>
      <c r="M420" s="58">
        <f t="shared" si="93"/>
        <v>0</v>
      </c>
      <c r="N420" s="155"/>
      <c r="O420" s="153" t="str">
        <f t="shared" si="92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96">SUM(G422:G431)</f>
        <v>0</v>
      </c>
      <c r="H421" s="61">
        <f t="shared" si="96"/>
        <v>0</v>
      </c>
      <c r="I421" s="61">
        <f t="shared" ref="I421" si="97">SUM(I422:I431)</f>
        <v>0</v>
      </c>
      <c r="J421" s="153" t="str">
        <f t="shared" si="91"/>
        <v xml:space="preserve"> </v>
      </c>
      <c r="K421" s="155">
        <v>0</v>
      </c>
      <c r="L421" s="155"/>
      <c r="M421" s="58">
        <f t="shared" si="93"/>
        <v>0</v>
      </c>
      <c r="N421" s="155"/>
      <c r="O421" s="153" t="str">
        <f t="shared" si="92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61"/>
      <c r="I422" s="61"/>
      <c r="J422" s="153" t="str">
        <f t="shared" si="91"/>
        <v xml:space="preserve"> </v>
      </c>
      <c r="K422" s="155">
        <v>0</v>
      </c>
      <c r="L422" s="155"/>
      <c r="M422" s="58">
        <f t="shared" si="93"/>
        <v>0</v>
      </c>
      <c r="N422" s="155"/>
      <c r="O422" s="153" t="str">
        <f t="shared" si="92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61"/>
      <c r="I423" s="61"/>
      <c r="J423" s="153" t="str">
        <f t="shared" si="91"/>
        <v xml:space="preserve"> </v>
      </c>
      <c r="K423" s="155">
        <v>0</v>
      </c>
      <c r="L423" s="155"/>
      <c r="M423" s="58">
        <f t="shared" si="93"/>
        <v>0</v>
      </c>
      <c r="N423" s="155"/>
      <c r="O423" s="153" t="str">
        <f t="shared" si="92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61"/>
      <c r="I424" s="61"/>
      <c r="J424" s="153" t="str">
        <f t="shared" si="91"/>
        <v xml:space="preserve"> </v>
      </c>
      <c r="K424" s="155">
        <v>0</v>
      </c>
      <c r="L424" s="155"/>
      <c r="M424" s="58">
        <f t="shared" si="93"/>
        <v>0</v>
      </c>
      <c r="N424" s="155"/>
      <c r="O424" s="153" t="str">
        <f t="shared" si="92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61"/>
      <c r="I425" s="61"/>
      <c r="J425" s="153" t="str">
        <f t="shared" si="91"/>
        <v xml:space="preserve"> </v>
      </c>
      <c r="K425" s="155">
        <v>0</v>
      </c>
      <c r="L425" s="155"/>
      <c r="M425" s="58">
        <f t="shared" si="93"/>
        <v>0</v>
      </c>
      <c r="N425" s="155"/>
      <c r="O425" s="153" t="str">
        <f t="shared" si="92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61"/>
      <c r="I426" s="61"/>
      <c r="J426" s="153" t="str">
        <f t="shared" si="91"/>
        <v xml:space="preserve"> </v>
      </c>
      <c r="K426" s="155">
        <v>0</v>
      </c>
      <c r="L426" s="155"/>
      <c r="M426" s="58">
        <f t="shared" si="93"/>
        <v>0</v>
      </c>
      <c r="N426" s="155"/>
      <c r="O426" s="153" t="str">
        <f t="shared" si="92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61"/>
      <c r="I427" s="61"/>
      <c r="J427" s="153" t="str">
        <f t="shared" si="91"/>
        <v xml:space="preserve"> </v>
      </c>
      <c r="K427" s="155">
        <v>0</v>
      </c>
      <c r="L427" s="155"/>
      <c r="M427" s="58">
        <f t="shared" si="93"/>
        <v>0</v>
      </c>
      <c r="N427" s="155"/>
      <c r="O427" s="153" t="str">
        <f t="shared" si="92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61"/>
      <c r="I428" s="61"/>
      <c r="J428" s="153" t="str">
        <f t="shared" si="91"/>
        <v xml:space="preserve"> </v>
      </c>
      <c r="K428" s="155">
        <v>0</v>
      </c>
      <c r="L428" s="155"/>
      <c r="M428" s="58">
        <f t="shared" si="93"/>
        <v>0</v>
      </c>
      <c r="N428" s="155"/>
      <c r="O428" s="153" t="str">
        <f t="shared" si="92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61"/>
      <c r="I429" s="61"/>
      <c r="J429" s="153" t="str">
        <f t="shared" si="91"/>
        <v xml:space="preserve"> </v>
      </c>
      <c r="K429" s="155">
        <v>0</v>
      </c>
      <c r="L429" s="155"/>
      <c r="M429" s="58">
        <f t="shared" si="93"/>
        <v>0</v>
      </c>
      <c r="N429" s="155"/>
      <c r="O429" s="153" t="str">
        <f t="shared" si="92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61"/>
      <c r="I430" s="61"/>
      <c r="J430" s="153" t="str">
        <f t="shared" si="91"/>
        <v xml:space="preserve"> </v>
      </c>
      <c r="K430" s="155">
        <v>0</v>
      </c>
      <c r="L430" s="155"/>
      <c r="M430" s="58">
        <f t="shared" si="93"/>
        <v>0</v>
      </c>
      <c r="N430" s="155"/>
      <c r="O430" s="153" t="str">
        <f t="shared" si="92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61"/>
      <c r="I431" s="61"/>
      <c r="J431" s="153" t="str">
        <f t="shared" si="91"/>
        <v xml:space="preserve"> </v>
      </c>
      <c r="K431" s="155">
        <v>0</v>
      </c>
      <c r="L431" s="155"/>
      <c r="M431" s="58">
        <f t="shared" si="93"/>
        <v>0</v>
      </c>
      <c r="N431" s="155"/>
      <c r="O431" s="153" t="str">
        <f t="shared" si="92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98">SUM(G433:G442)</f>
        <v>0</v>
      </c>
      <c r="H432" s="61">
        <f t="shared" si="98"/>
        <v>0</v>
      </c>
      <c r="I432" s="61">
        <f t="shared" ref="I432" si="99">SUM(I433:I442)</f>
        <v>0</v>
      </c>
      <c r="J432" s="153" t="str">
        <f t="shared" si="91"/>
        <v xml:space="preserve"> </v>
      </c>
      <c r="K432" s="155">
        <v>0</v>
      </c>
      <c r="L432" s="155"/>
      <c r="M432" s="58">
        <f t="shared" si="93"/>
        <v>0</v>
      </c>
      <c r="N432" s="155"/>
      <c r="O432" s="153" t="str">
        <f t="shared" si="92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61"/>
      <c r="I433" s="61"/>
      <c r="J433" s="153" t="str">
        <f t="shared" si="91"/>
        <v xml:space="preserve"> </v>
      </c>
      <c r="K433" s="155">
        <v>0</v>
      </c>
      <c r="L433" s="155"/>
      <c r="M433" s="58">
        <f t="shared" si="93"/>
        <v>0</v>
      </c>
      <c r="N433" s="155"/>
      <c r="O433" s="153" t="str">
        <f t="shared" si="92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61"/>
      <c r="I434" s="61"/>
      <c r="J434" s="153" t="str">
        <f t="shared" si="91"/>
        <v xml:space="preserve"> </v>
      </c>
      <c r="K434" s="155">
        <v>0</v>
      </c>
      <c r="L434" s="155"/>
      <c r="M434" s="58">
        <f t="shared" si="93"/>
        <v>0</v>
      </c>
      <c r="N434" s="155"/>
      <c r="O434" s="153" t="str">
        <f t="shared" si="92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61"/>
      <c r="I435" s="61"/>
      <c r="J435" s="153" t="str">
        <f t="shared" si="91"/>
        <v xml:space="preserve"> </v>
      </c>
      <c r="K435" s="155">
        <v>0</v>
      </c>
      <c r="L435" s="155"/>
      <c r="M435" s="58">
        <f t="shared" si="93"/>
        <v>0</v>
      </c>
      <c r="N435" s="155"/>
      <c r="O435" s="153" t="str">
        <f t="shared" si="92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61"/>
      <c r="I436" s="61"/>
      <c r="J436" s="153" t="str">
        <f t="shared" si="91"/>
        <v xml:space="preserve"> </v>
      </c>
      <c r="K436" s="155">
        <v>0</v>
      </c>
      <c r="L436" s="155"/>
      <c r="M436" s="58">
        <f t="shared" si="93"/>
        <v>0</v>
      </c>
      <c r="N436" s="155"/>
      <c r="O436" s="153" t="str">
        <f t="shared" si="92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61"/>
      <c r="I437" s="61"/>
      <c r="J437" s="153" t="str">
        <f t="shared" si="91"/>
        <v xml:space="preserve"> </v>
      </c>
      <c r="K437" s="155">
        <v>0</v>
      </c>
      <c r="L437" s="155"/>
      <c r="M437" s="58">
        <f t="shared" si="93"/>
        <v>0</v>
      </c>
      <c r="N437" s="155"/>
      <c r="O437" s="153" t="str">
        <f t="shared" si="92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61"/>
      <c r="I438" s="61"/>
      <c r="J438" s="153" t="str">
        <f t="shared" si="91"/>
        <v xml:space="preserve"> </v>
      </c>
      <c r="K438" s="155">
        <v>0</v>
      </c>
      <c r="L438" s="155"/>
      <c r="M438" s="58">
        <f t="shared" si="93"/>
        <v>0</v>
      </c>
      <c r="N438" s="155"/>
      <c r="O438" s="153" t="str">
        <f t="shared" si="92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61"/>
      <c r="I439" s="61"/>
      <c r="J439" s="153" t="str">
        <f t="shared" si="91"/>
        <v xml:space="preserve"> </v>
      </c>
      <c r="K439" s="155">
        <v>0</v>
      </c>
      <c r="L439" s="155"/>
      <c r="M439" s="58">
        <f t="shared" si="93"/>
        <v>0</v>
      </c>
      <c r="N439" s="155"/>
      <c r="O439" s="153" t="str">
        <f t="shared" si="92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61"/>
      <c r="I440" s="61"/>
      <c r="J440" s="153" t="str">
        <f t="shared" si="91"/>
        <v xml:space="preserve"> </v>
      </c>
      <c r="K440" s="155">
        <v>0</v>
      </c>
      <c r="L440" s="155"/>
      <c r="M440" s="58">
        <f t="shared" si="93"/>
        <v>0</v>
      </c>
      <c r="N440" s="155"/>
      <c r="O440" s="153" t="str">
        <f t="shared" si="92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61"/>
      <c r="I441" s="61"/>
      <c r="J441" s="153" t="str">
        <f t="shared" si="91"/>
        <v xml:space="preserve"> </v>
      </c>
      <c r="K441" s="155">
        <v>0</v>
      </c>
      <c r="L441" s="155"/>
      <c r="M441" s="58">
        <f t="shared" si="93"/>
        <v>0</v>
      </c>
      <c r="N441" s="155"/>
      <c r="O441" s="153" t="str">
        <f t="shared" si="92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61"/>
      <c r="I442" s="61"/>
      <c r="J442" s="153" t="str">
        <f t="shared" si="91"/>
        <v xml:space="preserve"> </v>
      </c>
      <c r="K442" s="155">
        <v>0</v>
      </c>
      <c r="L442" s="155"/>
      <c r="M442" s="58">
        <f t="shared" si="93"/>
        <v>0</v>
      </c>
      <c r="N442" s="155"/>
      <c r="O442" s="153" t="str">
        <f t="shared" si="92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100">SUM(G444:G453)</f>
        <v>0</v>
      </c>
      <c r="H443" s="61">
        <f t="shared" si="100"/>
        <v>0</v>
      </c>
      <c r="I443" s="61">
        <f t="shared" ref="I443" si="101">SUM(I444:I453)</f>
        <v>0</v>
      </c>
      <c r="J443" s="153" t="str">
        <f t="shared" si="91"/>
        <v xml:space="preserve"> </v>
      </c>
      <c r="K443" s="155">
        <v>0</v>
      </c>
      <c r="L443" s="155"/>
      <c r="M443" s="58">
        <f t="shared" si="93"/>
        <v>0</v>
      </c>
      <c r="N443" s="155"/>
      <c r="O443" s="153" t="str">
        <f t="shared" si="92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61"/>
      <c r="I444" s="61"/>
      <c r="J444" s="153" t="str">
        <f t="shared" si="91"/>
        <v xml:space="preserve"> </v>
      </c>
      <c r="K444" s="155">
        <v>0</v>
      </c>
      <c r="L444" s="155"/>
      <c r="M444" s="58">
        <f t="shared" si="93"/>
        <v>0</v>
      </c>
      <c r="N444" s="155"/>
      <c r="O444" s="153" t="str">
        <f t="shared" si="92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61"/>
      <c r="I445" s="61"/>
      <c r="J445" s="153" t="str">
        <f t="shared" si="91"/>
        <v xml:space="preserve"> </v>
      </c>
      <c r="K445" s="155">
        <v>0</v>
      </c>
      <c r="L445" s="155"/>
      <c r="M445" s="58">
        <f t="shared" si="93"/>
        <v>0</v>
      </c>
      <c r="N445" s="155"/>
      <c r="O445" s="153" t="str">
        <f t="shared" si="92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61"/>
      <c r="I446" s="61"/>
      <c r="J446" s="153" t="str">
        <f t="shared" si="91"/>
        <v xml:space="preserve"> </v>
      </c>
      <c r="K446" s="155">
        <v>0</v>
      </c>
      <c r="L446" s="155"/>
      <c r="M446" s="58">
        <f t="shared" si="93"/>
        <v>0</v>
      </c>
      <c r="N446" s="155"/>
      <c r="O446" s="153" t="str">
        <f t="shared" si="92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61"/>
      <c r="I447" s="61"/>
      <c r="J447" s="153" t="str">
        <f t="shared" si="91"/>
        <v xml:space="preserve"> </v>
      </c>
      <c r="K447" s="155">
        <v>0</v>
      </c>
      <c r="L447" s="155"/>
      <c r="M447" s="58">
        <f t="shared" si="93"/>
        <v>0</v>
      </c>
      <c r="N447" s="155"/>
      <c r="O447" s="153" t="str">
        <f t="shared" si="92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61"/>
      <c r="I448" s="61"/>
      <c r="J448" s="153" t="str">
        <f t="shared" si="91"/>
        <v xml:space="preserve"> </v>
      </c>
      <c r="K448" s="155">
        <v>0</v>
      </c>
      <c r="L448" s="155"/>
      <c r="M448" s="58">
        <f t="shared" si="93"/>
        <v>0</v>
      </c>
      <c r="N448" s="155"/>
      <c r="O448" s="153" t="str">
        <f t="shared" si="92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61"/>
      <c r="I449" s="61"/>
      <c r="J449" s="153" t="str">
        <f t="shared" si="91"/>
        <v xml:space="preserve"> </v>
      </c>
      <c r="K449" s="155">
        <v>0</v>
      </c>
      <c r="L449" s="155"/>
      <c r="M449" s="58">
        <f t="shared" si="93"/>
        <v>0</v>
      </c>
      <c r="N449" s="155"/>
      <c r="O449" s="153" t="str">
        <f t="shared" si="92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61"/>
      <c r="I450" s="61"/>
      <c r="J450" s="153" t="str">
        <f t="shared" si="91"/>
        <v xml:space="preserve"> </v>
      </c>
      <c r="K450" s="155">
        <v>0</v>
      </c>
      <c r="L450" s="155"/>
      <c r="M450" s="58">
        <f t="shared" si="93"/>
        <v>0</v>
      </c>
      <c r="N450" s="155"/>
      <c r="O450" s="153" t="str">
        <f t="shared" si="92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61"/>
      <c r="I451" s="61"/>
      <c r="J451" s="153" t="str">
        <f t="shared" si="91"/>
        <v xml:space="preserve"> </v>
      </c>
      <c r="K451" s="155">
        <v>0</v>
      </c>
      <c r="L451" s="155"/>
      <c r="M451" s="58">
        <f t="shared" si="93"/>
        <v>0</v>
      </c>
      <c r="N451" s="155"/>
      <c r="O451" s="153" t="str">
        <f t="shared" si="92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61"/>
      <c r="I452" s="61"/>
      <c r="J452" s="153" t="str">
        <f t="shared" si="91"/>
        <v xml:space="preserve"> </v>
      </c>
      <c r="K452" s="155">
        <v>0</v>
      </c>
      <c r="L452" s="155"/>
      <c r="M452" s="58">
        <f t="shared" si="93"/>
        <v>0</v>
      </c>
      <c r="N452" s="155"/>
      <c r="O452" s="153" t="str">
        <f t="shared" si="92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61"/>
      <c r="I453" s="61"/>
      <c r="J453" s="153" t="str">
        <f t="shared" si="91"/>
        <v xml:space="preserve"> </v>
      </c>
      <c r="K453" s="155">
        <v>0</v>
      </c>
      <c r="L453" s="155"/>
      <c r="M453" s="58">
        <f t="shared" si="93"/>
        <v>0</v>
      </c>
      <c r="N453" s="155"/>
      <c r="O453" s="153" t="str">
        <f t="shared" si="92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61"/>
      <c r="I454" s="61"/>
      <c r="J454" s="153" t="str">
        <f t="shared" si="91"/>
        <v xml:space="preserve"> </v>
      </c>
      <c r="K454" s="155">
        <v>0</v>
      </c>
      <c r="L454" s="155"/>
      <c r="M454" s="58">
        <f t="shared" si="93"/>
        <v>0</v>
      </c>
      <c r="N454" s="155"/>
      <c r="O454" s="153" t="str">
        <f t="shared" si="92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61"/>
      <c r="I455" s="61"/>
      <c r="J455" s="153" t="str">
        <f t="shared" si="91"/>
        <v xml:space="preserve"> </v>
      </c>
      <c r="K455" s="155">
        <v>0</v>
      </c>
      <c r="L455" s="155"/>
      <c r="M455" s="58">
        <f t="shared" si="93"/>
        <v>0</v>
      </c>
      <c r="N455" s="155"/>
      <c r="O455" s="153" t="str">
        <f t="shared" si="92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02">SUM(G457:G466)</f>
        <v>0</v>
      </c>
      <c r="H456" s="61">
        <f t="shared" si="102"/>
        <v>0</v>
      </c>
      <c r="I456" s="61">
        <f t="shared" ref="I456" si="103">SUM(I457:I466)</f>
        <v>0</v>
      </c>
      <c r="J456" s="153" t="str">
        <f t="shared" si="91"/>
        <v xml:space="preserve"> </v>
      </c>
      <c r="K456" s="155">
        <v>0</v>
      </c>
      <c r="L456" s="155"/>
      <c r="M456" s="58">
        <f t="shared" si="93"/>
        <v>0</v>
      </c>
      <c r="N456" s="155"/>
      <c r="O456" s="153" t="str">
        <f t="shared" si="92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61"/>
      <c r="I457" s="61"/>
      <c r="J457" s="153" t="str">
        <f t="shared" si="91"/>
        <v xml:space="preserve"> </v>
      </c>
      <c r="K457" s="155">
        <v>0</v>
      </c>
      <c r="L457" s="155"/>
      <c r="M457" s="58">
        <f t="shared" si="93"/>
        <v>0</v>
      </c>
      <c r="N457" s="155"/>
      <c r="O457" s="153" t="str">
        <f t="shared" si="92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61"/>
      <c r="I458" s="61"/>
      <c r="J458" s="153" t="str">
        <f t="shared" si="91"/>
        <v xml:space="preserve"> </v>
      </c>
      <c r="K458" s="155">
        <v>0</v>
      </c>
      <c r="L458" s="155"/>
      <c r="M458" s="58">
        <f t="shared" si="93"/>
        <v>0</v>
      </c>
      <c r="N458" s="155"/>
      <c r="O458" s="153" t="str">
        <f t="shared" si="92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61"/>
      <c r="I459" s="61"/>
      <c r="J459" s="153" t="str">
        <f t="shared" si="91"/>
        <v xml:space="preserve"> </v>
      </c>
      <c r="K459" s="155">
        <v>0</v>
      </c>
      <c r="L459" s="155"/>
      <c r="M459" s="58">
        <f t="shared" si="93"/>
        <v>0</v>
      </c>
      <c r="N459" s="155"/>
      <c r="O459" s="153" t="str">
        <f t="shared" si="92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58"/>
      <c r="I460" s="58"/>
      <c r="J460" s="153" t="str">
        <f t="shared" si="91"/>
        <v xml:space="preserve"> </v>
      </c>
      <c r="K460" s="155">
        <v>0</v>
      </c>
      <c r="L460" s="155"/>
      <c r="M460" s="58">
        <f t="shared" si="93"/>
        <v>0</v>
      </c>
      <c r="N460" s="155"/>
      <c r="O460" s="153" t="str">
        <f t="shared" si="92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58"/>
      <c r="I461" s="58"/>
      <c r="J461" s="153" t="str">
        <f t="shared" si="91"/>
        <v xml:space="preserve"> </v>
      </c>
      <c r="K461" s="155">
        <v>0</v>
      </c>
      <c r="L461" s="155"/>
      <c r="M461" s="58">
        <f t="shared" si="93"/>
        <v>0</v>
      </c>
      <c r="N461" s="155"/>
      <c r="O461" s="153" t="str">
        <f t="shared" si="92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58"/>
      <c r="I462" s="58"/>
      <c r="J462" s="153" t="str">
        <f t="shared" si="91"/>
        <v xml:space="preserve"> </v>
      </c>
      <c r="K462" s="155">
        <v>0</v>
      </c>
      <c r="L462" s="155"/>
      <c r="M462" s="58">
        <f t="shared" si="93"/>
        <v>0</v>
      </c>
      <c r="N462" s="155"/>
      <c r="O462" s="153" t="str">
        <f t="shared" si="92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61"/>
      <c r="I463" s="61"/>
      <c r="J463" s="153" t="str">
        <f t="shared" si="91"/>
        <v xml:space="preserve"> </v>
      </c>
      <c r="K463" s="155">
        <v>0</v>
      </c>
      <c r="L463" s="155"/>
      <c r="M463" s="58">
        <f t="shared" si="93"/>
        <v>0</v>
      </c>
      <c r="N463" s="155"/>
      <c r="O463" s="153" t="str">
        <f t="shared" si="92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61"/>
      <c r="I464" s="61"/>
      <c r="J464" s="153" t="str">
        <f t="shared" si="91"/>
        <v xml:space="preserve"> </v>
      </c>
      <c r="K464" s="155">
        <v>0</v>
      </c>
      <c r="L464" s="155"/>
      <c r="M464" s="58">
        <f t="shared" si="93"/>
        <v>0</v>
      </c>
      <c r="N464" s="155"/>
      <c r="O464" s="153" t="str">
        <f t="shared" si="92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61"/>
      <c r="I465" s="61"/>
      <c r="J465" s="153" t="str">
        <f t="shared" si="91"/>
        <v xml:space="preserve"> </v>
      </c>
      <c r="K465" s="155">
        <v>0</v>
      </c>
      <c r="L465" s="155"/>
      <c r="M465" s="58">
        <f t="shared" si="93"/>
        <v>0</v>
      </c>
      <c r="N465" s="155"/>
      <c r="O465" s="153" t="str">
        <f t="shared" si="92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61"/>
      <c r="I466" s="61"/>
      <c r="J466" s="153" t="str">
        <f t="shared" si="91"/>
        <v xml:space="preserve"> </v>
      </c>
      <c r="K466" s="155">
        <v>0</v>
      </c>
      <c r="L466" s="155"/>
      <c r="M466" s="58">
        <f t="shared" si="93"/>
        <v>0</v>
      </c>
      <c r="N466" s="155"/>
      <c r="O466" s="153" t="str">
        <f t="shared" si="92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61"/>
      <c r="I467" s="61"/>
      <c r="J467" s="153" t="str">
        <f t="shared" si="91"/>
        <v xml:space="preserve"> </v>
      </c>
      <c r="K467" s="155">
        <v>0</v>
      </c>
      <c r="L467" s="155"/>
      <c r="M467" s="58">
        <f t="shared" si="93"/>
        <v>0</v>
      </c>
      <c r="N467" s="155"/>
      <c r="O467" s="153" t="str">
        <f t="shared" si="92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61"/>
      <c r="I468" s="61"/>
      <c r="J468" s="153" t="str">
        <f t="shared" si="91"/>
        <v xml:space="preserve"> </v>
      </c>
      <c r="K468" s="155">
        <v>0</v>
      </c>
      <c r="L468" s="155"/>
      <c r="M468" s="58">
        <f t="shared" si="93"/>
        <v>0</v>
      </c>
      <c r="N468" s="155"/>
      <c r="O468" s="153" t="str">
        <f t="shared" si="92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04">SUM(G470:G479)</f>
        <v>0</v>
      </c>
      <c r="H469" s="61">
        <f t="shared" si="104"/>
        <v>0</v>
      </c>
      <c r="I469" s="61">
        <f t="shared" ref="I469" si="105">SUM(I470:I479)</f>
        <v>0</v>
      </c>
      <c r="J469" s="153" t="str">
        <f t="shared" ref="J469:J532" si="106">IF(H469=0," ",I469/H469)</f>
        <v xml:space="preserve"> </v>
      </c>
      <c r="K469" s="155">
        <v>0</v>
      </c>
      <c r="L469" s="155"/>
      <c r="M469" s="58">
        <f t="shared" si="93"/>
        <v>0</v>
      </c>
      <c r="N469" s="155"/>
      <c r="O469" s="153" t="str">
        <f t="shared" ref="O469:O532" si="107">IF(M469=0," ",N469/M469)</f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61"/>
      <c r="I470" s="61"/>
      <c r="J470" s="153" t="str">
        <f t="shared" si="106"/>
        <v xml:space="preserve"> </v>
      </c>
      <c r="K470" s="155">
        <v>0</v>
      </c>
      <c r="L470" s="155"/>
      <c r="M470" s="58">
        <f t="shared" ref="M470:M533" si="108">SUM(K470:L470)</f>
        <v>0</v>
      </c>
      <c r="N470" s="155"/>
      <c r="O470" s="153" t="str">
        <f t="shared" si="107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61"/>
      <c r="I471" s="61"/>
      <c r="J471" s="153" t="str">
        <f t="shared" si="106"/>
        <v xml:space="preserve"> </v>
      </c>
      <c r="K471" s="155">
        <v>0</v>
      </c>
      <c r="L471" s="155"/>
      <c r="M471" s="58">
        <f t="shared" si="108"/>
        <v>0</v>
      </c>
      <c r="N471" s="155"/>
      <c r="O471" s="153" t="str">
        <f t="shared" si="107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61"/>
      <c r="I472" s="61"/>
      <c r="J472" s="153" t="str">
        <f t="shared" si="106"/>
        <v xml:space="preserve"> </v>
      </c>
      <c r="K472" s="155">
        <v>0</v>
      </c>
      <c r="L472" s="155"/>
      <c r="M472" s="58">
        <f t="shared" si="108"/>
        <v>0</v>
      </c>
      <c r="N472" s="155"/>
      <c r="O472" s="153" t="str">
        <f t="shared" si="107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58"/>
      <c r="I473" s="58"/>
      <c r="J473" s="153" t="str">
        <f t="shared" si="106"/>
        <v xml:space="preserve"> </v>
      </c>
      <c r="K473" s="155">
        <v>0</v>
      </c>
      <c r="L473" s="155"/>
      <c r="M473" s="58">
        <f t="shared" si="108"/>
        <v>0</v>
      </c>
      <c r="N473" s="155"/>
      <c r="O473" s="153" t="str">
        <f t="shared" si="107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58"/>
      <c r="I474" s="58"/>
      <c r="J474" s="153" t="str">
        <f t="shared" si="106"/>
        <v xml:space="preserve"> </v>
      </c>
      <c r="K474" s="155">
        <v>0</v>
      </c>
      <c r="L474" s="155"/>
      <c r="M474" s="58">
        <f t="shared" si="108"/>
        <v>0</v>
      </c>
      <c r="N474" s="155"/>
      <c r="O474" s="153" t="str">
        <f t="shared" si="107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58"/>
      <c r="I475" s="58"/>
      <c r="J475" s="153" t="str">
        <f t="shared" si="106"/>
        <v xml:space="preserve"> </v>
      </c>
      <c r="K475" s="155">
        <v>0</v>
      </c>
      <c r="L475" s="155"/>
      <c r="M475" s="58">
        <f t="shared" si="108"/>
        <v>0</v>
      </c>
      <c r="N475" s="155"/>
      <c r="O475" s="153" t="str">
        <f t="shared" si="107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61"/>
      <c r="I476" s="61"/>
      <c r="J476" s="153" t="str">
        <f t="shared" si="106"/>
        <v xml:space="preserve"> </v>
      </c>
      <c r="K476" s="155">
        <v>0</v>
      </c>
      <c r="L476" s="155"/>
      <c r="M476" s="58">
        <f t="shared" si="108"/>
        <v>0</v>
      </c>
      <c r="N476" s="155"/>
      <c r="O476" s="153" t="str">
        <f t="shared" si="107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61"/>
      <c r="I477" s="61"/>
      <c r="J477" s="153" t="str">
        <f t="shared" si="106"/>
        <v xml:space="preserve"> </v>
      </c>
      <c r="K477" s="155">
        <v>0</v>
      </c>
      <c r="L477" s="155"/>
      <c r="M477" s="58">
        <f t="shared" si="108"/>
        <v>0</v>
      </c>
      <c r="N477" s="155"/>
      <c r="O477" s="153" t="str">
        <f t="shared" si="107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61"/>
      <c r="I478" s="61"/>
      <c r="J478" s="153" t="str">
        <f t="shared" si="106"/>
        <v xml:space="preserve"> </v>
      </c>
      <c r="K478" s="155">
        <v>0</v>
      </c>
      <c r="L478" s="155"/>
      <c r="M478" s="58">
        <f t="shared" si="108"/>
        <v>0</v>
      </c>
      <c r="N478" s="155"/>
      <c r="O478" s="153" t="str">
        <f t="shared" si="107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61"/>
      <c r="I479" s="61"/>
      <c r="J479" s="153" t="str">
        <f t="shared" si="106"/>
        <v xml:space="preserve"> </v>
      </c>
      <c r="K479" s="155">
        <v>0</v>
      </c>
      <c r="L479" s="155"/>
      <c r="M479" s="58">
        <f t="shared" si="108"/>
        <v>0</v>
      </c>
      <c r="N479" s="155"/>
      <c r="O479" s="153" t="str">
        <f t="shared" si="107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61"/>
      <c r="I480" s="61"/>
      <c r="J480" s="153" t="str">
        <f t="shared" si="106"/>
        <v xml:space="preserve"> </v>
      </c>
      <c r="K480" s="155">
        <v>0</v>
      </c>
      <c r="L480" s="155"/>
      <c r="M480" s="58">
        <f t="shared" si="108"/>
        <v>0</v>
      </c>
      <c r="N480" s="155"/>
      <c r="O480" s="153" t="str">
        <f t="shared" si="107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09">G417+G419+G420+G421+G432+G443+G454+G456+G467+G468+G469+G480</f>
        <v>0</v>
      </c>
      <c r="H481" s="64">
        <f t="shared" si="109"/>
        <v>0</v>
      </c>
      <c r="I481" s="64">
        <f t="shared" si="109"/>
        <v>0</v>
      </c>
      <c r="J481" s="64" t="e">
        <f t="shared" si="109"/>
        <v>#VALUE!</v>
      </c>
      <c r="K481" s="64">
        <f t="shared" si="109"/>
        <v>0</v>
      </c>
      <c r="L481" s="64">
        <f t="shared" si="109"/>
        <v>0</v>
      </c>
      <c r="M481" s="64">
        <f t="shared" si="109"/>
        <v>0</v>
      </c>
      <c r="N481" s="155"/>
      <c r="O481" s="153" t="str">
        <f t="shared" si="107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61"/>
      <c r="I482" s="61"/>
      <c r="J482" s="153" t="str">
        <f t="shared" si="106"/>
        <v xml:space="preserve"> </v>
      </c>
      <c r="K482" s="155">
        <v>0</v>
      </c>
      <c r="L482" s="155"/>
      <c r="M482" s="58">
        <f t="shared" si="108"/>
        <v>0</v>
      </c>
      <c r="N482" s="155"/>
      <c r="O482" s="153" t="str">
        <f t="shared" si="107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61"/>
      <c r="I483" s="61"/>
      <c r="J483" s="153" t="str">
        <f t="shared" si="106"/>
        <v xml:space="preserve"> </v>
      </c>
      <c r="K483" s="155">
        <v>0</v>
      </c>
      <c r="L483" s="155"/>
      <c r="M483" s="58">
        <f t="shared" si="108"/>
        <v>0</v>
      </c>
      <c r="N483" s="155"/>
      <c r="O483" s="153" t="str">
        <f t="shared" si="107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61"/>
      <c r="I484" s="61"/>
      <c r="J484" s="153" t="str">
        <f t="shared" si="106"/>
        <v xml:space="preserve"> </v>
      </c>
      <c r="K484" s="155">
        <v>0</v>
      </c>
      <c r="L484" s="155"/>
      <c r="M484" s="58">
        <f t="shared" si="108"/>
        <v>0</v>
      </c>
      <c r="N484" s="155"/>
      <c r="O484" s="153" t="str">
        <f t="shared" si="107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58"/>
      <c r="I485" s="58"/>
      <c r="J485" s="153" t="str">
        <f t="shared" si="106"/>
        <v xml:space="preserve"> </v>
      </c>
      <c r="K485" s="155">
        <v>0</v>
      </c>
      <c r="L485" s="155"/>
      <c r="M485" s="58">
        <f t="shared" si="108"/>
        <v>0</v>
      </c>
      <c r="N485" s="155"/>
      <c r="O485" s="153" t="str">
        <f t="shared" si="107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61"/>
      <c r="I486" s="61"/>
      <c r="J486" s="153" t="str">
        <f t="shared" si="106"/>
        <v xml:space="preserve"> </v>
      </c>
      <c r="K486" s="155">
        <v>0</v>
      </c>
      <c r="L486" s="155"/>
      <c r="M486" s="58">
        <f t="shared" si="108"/>
        <v>0</v>
      </c>
      <c r="N486" s="155"/>
      <c r="O486" s="153" t="str">
        <f t="shared" si="107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61"/>
      <c r="I487" s="61"/>
      <c r="J487" s="153" t="str">
        <f t="shared" si="106"/>
        <v xml:space="preserve"> </v>
      </c>
      <c r="K487" s="155">
        <v>0</v>
      </c>
      <c r="L487" s="155"/>
      <c r="M487" s="58">
        <f t="shared" si="108"/>
        <v>0</v>
      </c>
      <c r="N487" s="155"/>
      <c r="O487" s="153" t="str">
        <f t="shared" si="107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58"/>
      <c r="I488" s="58"/>
      <c r="J488" s="153" t="str">
        <f t="shared" si="106"/>
        <v xml:space="preserve"> </v>
      </c>
      <c r="K488" s="155">
        <v>0</v>
      </c>
      <c r="L488" s="155"/>
      <c r="M488" s="58">
        <f t="shared" si="108"/>
        <v>0</v>
      </c>
      <c r="N488" s="155"/>
      <c r="O488" s="153" t="str">
        <f t="shared" si="107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58"/>
      <c r="I489" s="58"/>
      <c r="J489" s="153" t="str">
        <f t="shared" si="106"/>
        <v xml:space="preserve"> </v>
      </c>
      <c r="K489" s="155">
        <v>0</v>
      </c>
      <c r="L489" s="155"/>
      <c r="M489" s="58">
        <f t="shared" si="108"/>
        <v>0</v>
      </c>
      <c r="N489" s="155"/>
      <c r="O489" s="153" t="str">
        <f t="shared" si="107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10">G482+G483+G485+G486+G487+G488+G489</f>
        <v>0</v>
      </c>
      <c r="H490" s="64">
        <f t="shared" si="110"/>
        <v>0</v>
      </c>
      <c r="I490" s="64">
        <f t="shared" ref="I490" si="111">I482+I483+I485+I486+I487+I488+I489</f>
        <v>0</v>
      </c>
      <c r="J490" s="153" t="str">
        <f t="shared" si="106"/>
        <v xml:space="preserve"> </v>
      </c>
      <c r="K490" s="155">
        <v>0</v>
      </c>
      <c r="L490" s="155"/>
      <c r="M490" s="58">
        <f t="shared" si="108"/>
        <v>0</v>
      </c>
      <c r="N490" s="155"/>
      <c r="O490" s="153" t="str">
        <f t="shared" si="107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61"/>
      <c r="I491" s="61"/>
      <c r="J491" s="153" t="str">
        <f t="shared" si="106"/>
        <v xml:space="preserve"> </v>
      </c>
      <c r="K491" s="155">
        <v>0</v>
      </c>
      <c r="L491" s="155"/>
      <c r="M491" s="58">
        <f t="shared" si="108"/>
        <v>0</v>
      </c>
      <c r="N491" s="155"/>
      <c r="O491" s="153" t="str">
        <f t="shared" si="107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61"/>
      <c r="I492" s="61"/>
      <c r="J492" s="153" t="str">
        <f t="shared" si="106"/>
        <v xml:space="preserve"> </v>
      </c>
      <c r="K492" s="155">
        <v>0</v>
      </c>
      <c r="L492" s="155"/>
      <c r="M492" s="58">
        <f t="shared" si="108"/>
        <v>0</v>
      </c>
      <c r="N492" s="155"/>
      <c r="O492" s="153" t="str">
        <f t="shared" si="107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61"/>
      <c r="I493" s="61"/>
      <c r="J493" s="153" t="str">
        <f t="shared" si="106"/>
        <v xml:space="preserve"> </v>
      </c>
      <c r="K493" s="155">
        <v>0</v>
      </c>
      <c r="L493" s="155"/>
      <c r="M493" s="58">
        <f t="shared" si="108"/>
        <v>0</v>
      </c>
      <c r="N493" s="155"/>
      <c r="O493" s="153" t="str">
        <f t="shared" si="107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61"/>
      <c r="I494" s="61"/>
      <c r="J494" s="153" t="str">
        <f t="shared" si="106"/>
        <v xml:space="preserve"> </v>
      </c>
      <c r="K494" s="155">
        <v>0</v>
      </c>
      <c r="L494" s="155"/>
      <c r="M494" s="58">
        <f t="shared" si="108"/>
        <v>0</v>
      </c>
      <c r="N494" s="155"/>
      <c r="O494" s="153" t="str">
        <f t="shared" si="107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12">SUM(G491:G494)</f>
        <v>0</v>
      </c>
      <c r="H495" s="64">
        <f t="shared" si="112"/>
        <v>0</v>
      </c>
      <c r="I495" s="64">
        <f t="shared" ref="I495" si="113">SUM(I491:I494)</f>
        <v>0</v>
      </c>
      <c r="J495" s="153" t="str">
        <f t="shared" si="106"/>
        <v xml:space="preserve"> </v>
      </c>
      <c r="K495" s="155">
        <v>0</v>
      </c>
      <c r="L495" s="155"/>
      <c r="M495" s="58">
        <f t="shared" si="108"/>
        <v>0</v>
      </c>
      <c r="N495" s="155"/>
      <c r="O495" s="153" t="str">
        <f t="shared" si="107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61"/>
      <c r="I496" s="61"/>
      <c r="J496" s="153" t="str">
        <f t="shared" si="106"/>
        <v xml:space="preserve"> </v>
      </c>
      <c r="K496" s="155">
        <v>0</v>
      </c>
      <c r="L496" s="155"/>
      <c r="M496" s="58">
        <f t="shared" si="108"/>
        <v>0</v>
      </c>
      <c r="N496" s="155"/>
      <c r="O496" s="153" t="str">
        <f t="shared" si="107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14">SUM(G498:G507)</f>
        <v>0</v>
      </c>
      <c r="H497" s="61">
        <f t="shared" si="114"/>
        <v>0</v>
      </c>
      <c r="I497" s="61">
        <f t="shared" ref="I497" si="115">SUM(I498:I507)</f>
        <v>0</v>
      </c>
      <c r="J497" s="153" t="str">
        <f t="shared" si="106"/>
        <v xml:space="preserve"> </v>
      </c>
      <c r="K497" s="155">
        <v>0</v>
      </c>
      <c r="L497" s="155"/>
      <c r="M497" s="58">
        <f t="shared" si="108"/>
        <v>0</v>
      </c>
      <c r="N497" s="155"/>
      <c r="O497" s="153" t="str">
        <f t="shared" si="107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61"/>
      <c r="I498" s="61"/>
      <c r="J498" s="153" t="str">
        <f t="shared" si="106"/>
        <v xml:space="preserve"> </v>
      </c>
      <c r="K498" s="155">
        <v>0</v>
      </c>
      <c r="L498" s="155"/>
      <c r="M498" s="58">
        <f t="shared" si="108"/>
        <v>0</v>
      </c>
      <c r="N498" s="155"/>
      <c r="O498" s="153" t="str">
        <f t="shared" si="107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61"/>
      <c r="I499" s="61"/>
      <c r="J499" s="153" t="str">
        <f t="shared" si="106"/>
        <v xml:space="preserve"> </v>
      </c>
      <c r="K499" s="155">
        <v>0</v>
      </c>
      <c r="L499" s="155"/>
      <c r="M499" s="58">
        <f t="shared" si="108"/>
        <v>0</v>
      </c>
      <c r="N499" s="155"/>
      <c r="O499" s="153" t="str">
        <f t="shared" si="107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61"/>
      <c r="I500" s="61"/>
      <c r="J500" s="153" t="str">
        <f t="shared" si="106"/>
        <v xml:space="preserve"> </v>
      </c>
      <c r="K500" s="155">
        <v>0</v>
      </c>
      <c r="L500" s="155"/>
      <c r="M500" s="58">
        <f t="shared" si="108"/>
        <v>0</v>
      </c>
      <c r="N500" s="155"/>
      <c r="O500" s="153" t="str">
        <f t="shared" si="107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61"/>
      <c r="I501" s="61"/>
      <c r="J501" s="153" t="str">
        <f t="shared" si="106"/>
        <v xml:space="preserve"> </v>
      </c>
      <c r="K501" s="155">
        <v>0</v>
      </c>
      <c r="L501" s="155"/>
      <c r="M501" s="58">
        <f t="shared" si="108"/>
        <v>0</v>
      </c>
      <c r="N501" s="155"/>
      <c r="O501" s="153" t="str">
        <f t="shared" si="107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61"/>
      <c r="I502" s="61"/>
      <c r="J502" s="153" t="str">
        <f t="shared" si="106"/>
        <v xml:space="preserve"> </v>
      </c>
      <c r="K502" s="155">
        <v>0</v>
      </c>
      <c r="L502" s="155"/>
      <c r="M502" s="58">
        <f t="shared" si="108"/>
        <v>0</v>
      </c>
      <c r="N502" s="155"/>
      <c r="O502" s="153" t="str">
        <f t="shared" si="107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61"/>
      <c r="I503" s="61"/>
      <c r="J503" s="153" t="str">
        <f t="shared" si="106"/>
        <v xml:space="preserve"> </v>
      </c>
      <c r="K503" s="155">
        <v>0</v>
      </c>
      <c r="L503" s="155"/>
      <c r="M503" s="58">
        <f t="shared" si="108"/>
        <v>0</v>
      </c>
      <c r="N503" s="155"/>
      <c r="O503" s="153" t="str">
        <f t="shared" si="107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61"/>
      <c r="I504" s="61"/>
      <c r="J504" s="153" t="str">
        <f t="shared" si="106"/>
        <v xml:space="preserve"> </v>
      </c>
      <c r="K504" s="155">
        <v>0</v>
      </c>
      <c r="L504" s="155"/>
      <c r="M504" s="58">
        <f t="shared" si="108"/>
        <v>0</v>
      </c>
      <c r="N504" s="155"/>
      <c r="O504" s="153" t="str">
        <f t="shared" si="107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61"/>
      <c r="I505" s="61"/>
      <c r="J505" s="153" t="str">
        <f t="shared" si="106"/>
        <v xml:space="preserve"> </v>
      </c>
      <c r="K505" s="155">
        <v>0</v>
      </c>
      <c r="L505" s="155"/>
      <c r="M505" s="58">
        <f t="shared" si="108"/>
        <v>0</v>
      </c>
      <c r="N505" s="155"/>
      <c r="O505" s="153" t="str">
        <f t="shared" si="107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61"/>
      <c r="I506" s="61"/>
      <c r="J506" s="153" t="str">
        <f t="shared" si="106"/>
        <v xml:space="preserve"> </v>
      </c>
      <c r="K506" s="155">
        <v>0</v>
      </c>
      <c r="L506" s="155"/>
      <c r="M506" s="58">
        <f t="shared" si="108"/>
        <v>0</v>
      </c>
      <c r="N506" s="155"/>
      <c r="O506" s="153" t="str">
        <f t="shared" si="107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61"/>
      <c r="I507" s="61"/>
      <c r="J507" s="153" t="str">
        <f t="shared" si="106"/>
        <v xml:space="preserve"> </v>
      </c>
      <c r="K507" s="155">
        <v>0</v>
      </c>
      <c r="L507" s="155"/>
      <c r="M507" s="58">
        <f t="shared" si="108"/>
        <v>0</v>
      </c>
      <c r="N507" s="155"/>
      <c r="O507" s="153" t="str">
        <f t="shared" si="107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16">SUM(G509:G518)</f>
        <v>0</v>
      </c>
      <c r="H508" s="61">
        <f t="shared" si="116"/>
        <v>0</v>
      </c>
      <c r="I508" s="61">
        <f t="shared" ref="I508" si="117">SUM(I509:I518)</f>
        <v>0</v>
      </c>
      <c r="J508" s="153" t="str">
        <f t="shared" si="106"/>
        <v xml:space="preserve"> </v>
      </c>
      <c r="K508" s="155">
        <v>0</v>
      </c>
      <c r="L508" s="155"/>
      <c r="M508" s="58">
        <f t="shared" si="108"/>
        <v>0</v>
      </c>
      <c r="N508" s="155"/>
      <c r="O508" s="153" t="str">
        <f t="shared" si="107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61"/>
      <c r="I509" s="61"/>
      <c r="J509" s="153" t="str">
        <f t="shared" si="106"/>
        <v xml:space="preserve"> </v>
      </c>
      <c r="K509" s="155">
        <v>0</v>
      </c>
      <c r="L509" s="155"/>
      <c r="M509" s="58">
        <f t="shared" si="108"/>
        <v>0</v>
      </c>
      <c r="N509" s="155"/>
      <c r="O509" s="153" t="str">
        <f t="shared" si="107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61"/>
      <c r="I510" s="61"/>
      <c r="J510" s="153" t="str">
        <f t="shared" si="106"/>
        <v xml:space="preserve"> </v>
      </c>
      <c r="K510" s="155">
        <v>0</v>
      </c>
      <c r="L510" s="155"/>
      <c r="M510" s="58">
        <f t="shared" si="108"/>
        <v>0</v>
      </c>
      <c r="N510" s="155"/>
      <c r="O510" s="153" t="str">
        <f t="shared" si="107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61"/>
      <c r="I511" s="61"/>
      <c r="J511" s="153" t="str">
        <f t="shared" si="106"/>
        <v xml:space="preserve"> </v>
      </c>
      <c r="K511" s="155">
        <v>0</v>
      </c>
      <c r="L511" s="155"/>
      <c r="M511" s="58">
        <f t="shared" si="108"/>
        <v>0</v>
      </c>
      <c r="N511" s="155"/>
      <c r="O511" s="153" t="str">
        <f t="shared" si="107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61"/>
      <c r="I512" s="61"/>
      <c r="J512" s="153" t="str">
        <f t="shared" si="106"/>
        <v xml:space="preserve"> </v>
      </c>
      <c r="K512" s="155">
        <v>0</v>
      </c>
      <c r="L512" s="155"/>
      <c r="M512" s="58">
        <f t="shared" si="108"/>
        <v>0</v>
      </c>
      <c r="N512" s="155"/>
      <c r="O512" s="153" t="str">
        <f t="shared" si="107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61"/>
      <c r="I513" s="61"/>
      <c r="J513" s="153" t="str">
        <f t="shared" si="106"/>
        <v xml:space="preserve"> </v>
      </c>
      <c r="K513" s="155">
        <v>0</v>
      </c>
      <c r="L513" s="155"/>
      <c r="M513" s="58">
        <f t="shared" si="108"/>
        <v>0</v>
      </c>
      <c r="N513" s="155"/>
      <c r="O513" s="153" t="str">
        <f t="shared" si="107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61"/>
      <c r="I514" s="61"/>
      <c r="J514" s="153" t="str">
        <f t="shared" si="106"/>
        <v xml:space="preserve"> </v>
      </c>
      <c r="K514" s="155">
        <v>0</v>
      </c>
      <c r="L514" s="155"/>
      <c r="M514" s="58">
        <f t="shared" si="108"/>
        <v>0</v>
      </c>
      <c r="N514" s="155"/>
      <c r="O514" s="153" t="str">
        <f t="shared" si="107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61"/>
      <c r="I515" s="61"/>
      <c r="J515" s="153" t="str">
        <f t="shared" si="106"/>
        <v xml:space="preserve"> </v>
      </c>
      <c r="K515" s="155">
        <v>0</v>
      </c>
      <c r="L515" s="155"/>
      <c r="M515" s="58">
        <f t="shared" si="108"/>
        <v>0</v>
      </c>
      <c r="N515" s="155"/>
      <c r="O515" s="153" t="str">
        <f t="shared" si="107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61"/>
      <c r="I516" s="61"/>
      <c r="J516" s="153" t="str">
        <f t="shared" si="106"/>
        <v xml:space="preserve"> </v>
      </c>
      <c r="K516" s="155">
        <v>0</v>
      </c>
      <c r="L516" s="155"/>
      <c r="M516" s="58">
        <f t="shared" si="108"/>
        <v>0</v>
      </c>
      <c r="N516" s="155"/>
      <c r="O516" s="153" t="str">
        <f t="shared" si="107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61"/>
      <c r="I517" s="61"/>
      <c r="J517" s="153" t="str">
        <f t="shared" si="106"/>
        <v xml:space="preserve"> </v>
      </c>
      <c r="K517" s="155">
        <v>0</v>
      </c>
      <c r="L517" s="155"/>
      <c r="M517" s="58">
        <f t="shared" si="108"/>
        <v>0</v>
      </c>
      <c r="N517" s="155"/>
      <c r="O517" s="153" t="str">
        <f t="shared" si="107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61"/>
      <c r="I518" s="61"/>
      <c r="J518" s="153" t="str">
        <f t="shared" si="106"/>
        <v xml:space="preserve"> </v>
      </c>
      <c r="K518" s="155">
        <v>0</v>
      </c>
      <c r="L518" s="155"/>
      <c r="M518" s="58">
        <f t="shared" si="108"/>
        <v>0</v>
      </c>
      <c r="N518" s="155"/>
      <c r="O518" s="153" t="str">
        <f t="shared" si="107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18">SUM(G520:G529)</f>
        <v>0</v>
      </c>
      <c r="H519" s="61">
        <f t="shared" si="118"/>
        <v>0</v>
      </c>
      <c r="I519" s="61">
        <f t="shared" ref="I519" si="119">SUM(I520:I529)</f>
        <v>0</v>
      </c>
      <c r="J519" s="153" t="str">
        <f t="shared" si="106"/>
        <v xml:space="preserve"> </v>
      </c>
      <c r="K519" s="155">
        <v>0</v>
      </c>
      <c r="L519" s="155"/>
      <c r="M519" s="58">
        <f t="shared" si="108"/>
        <v>0</v>
      </c>
      <c r="N519" s="155"/>
      <c r="O519" s="153" t="str">
        <f t="shared" si="107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61"/>
      <c r="I520" s="61"/>
      <c r="J520" s="153" t="str">
        <f t="shared" si="106"/>
        <v xml:space="preserve"> </v>
      </c>
      <c r="K520" s="155">
        <v>0</v>
      </c>
      <c r="L520" s="155"/>
      <c r="M520" s="58">
        <f t="shared" si="108"/>
        <v>0</v>
      </c>
      <c r="N520" s="155"/>
      <c r="O520" s="153" t="str">
        <f t="shared" si="107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61"/>
      <c r="I521" s="61"/>
      <c r="J521" s="153" t="str">
        <f t="shared" si="106"/>
        <v xml:space="preserve"> </v>
      </c>
      <c r="K521" s="155">
        <v>0</v>
      </c>
      <c r="L521" s="155"/>
      <c r="M521" s="58">
        <f t="shared" si="108"/>
        <v>0</v>
      </c>
      <c r="N521" s="155"/>
      <c r="O521" s="153" t="str">
        <f t="shared" si="107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61"/>
      <c r="I522" s="61"/>
      <c r="J522" s="153" t="str">
        <f t="shared" si="106"/>
        <v xml:space="preserve"> </v>
      </c>
      <c r="K522" s="155">
        <v>0</v>
      </c>
      <c r="L522" s="155"/>
      <c r="M522" s="58">
        <f t="shared" si="108"/>
        <v>0</v>
      </c>
      <c r="N522" s="155"/>
      <c r="O522" s="153" t="str">
        <f t="shared" si="107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61"/>
      <c r="I523" s="61"/>
      <c r="J523" s="153" t="str">
        <f t="shared" si="106"/>
        <v xml:space="preserve"> </v>
      </c>
      <c r="K523" s="155">
        <v>0</v>
      </c>
      <c r="L523" s="155"/>
      <c r="M523" s="58">
        <f t="shared" si="108"/>
        <v>0</v>
      </c>
      <c r="N523" s="155"/>
      <c r="O523" s="153" t="str">
        <f t="shared" si="107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61"/>
      <c r="I524" s="61"/>
      <c r="J524" s="153" t="str">
        <f t="shared" si="106"/>
        <v xml:space="preserve"> </v>
      </c>
      <c r="K524" s="155">
        <v>0</v>
      </c>
      <c r="L524" s="155"/>
      <c r="M524" s="58">
        <f t="shared" si="108"/>
        <v>0</v>
      </c>
      <c r="N524" s="155"/>
      <c r="O524" s="153" t="str">
        <f t="shared" si="107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61"/>
      <c r="I525" s="61"/>
      <c r="J525" s="153" t="str">
        <f t="shared" si="106"/>
        <v xml:space="preserve"> </v>
      </c>
      <c r="K525" s="155">
        <v>0</v>
      </c>
      <c r="L525" s="155"/>
      <c r="M525" s="58">
        <f t="shared" si="108"/>
        <v>0</v>
      </c>
      <c r="N525" s="155"/>
      <c r="O525" s="153" t="str">
        <f t="shared" si="107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61"/>
      <c r="I526" s="61"/>
      <c r="J526" s="153" t="str">
        <f t="shared" si="106"/>
        <v xml:space="preserve"> </v>
      </c>
      <c r="K526" s="155">
        <v>0</v>
      </c>
      <c r="L526" s="155"/>
      <c r="M526" s="58">
        <f t="shared" si="108"/>
        <v>0</v>
      </c>
      <c r="N526" s="155"/>
      <c r="O526" s="153" t="str">
        <f t="shared" si="107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61"/>
      <c r="I527" s="61"/>
      <c r="J527" s="153" t="str">
        <f t="shared" si="106"/>
        <v xml:space="preserve"> </v>
      </c>
      <c r="K527" s="155">
        <v>0</v>
      </c>
      <c r="L527" s="155"/>
      <c r="M527" s="58">
        <f t="shared" si="108"/>
        <v>0</v>
      </c>
      <c r="N527" s="155"/>
      <c r="O527" s="153" t="str">
        <f t="shared" si="107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61"/>
      <c r="I528" s="61"/>
      <c r="J528" s="153" t="str">
        <f t="shared" si="106"/>
        <v xml:space="preserve"> </v>
      </c>
      <c r="K528" s="155">
        <v>0</v>
      </c>
      <c r="L528" s="155"/>
      <c r="M528" s="58">
        <f t="shared" si="108"/>
        <v>0</v>
      </c>
      <c r="N528" s="155"/>
      <c r="O528" s="153" t="str">
        <f t="shared" si="107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61"/>
      <c r="I529" s="61"/>
      <c r="J529" s="153" t="str">
        <f t="shared" si="106"/>
        <v xml:space="preserve"> </v>
      </c>
      <c r="K529" s="155">
        <v>0</v>
      </c>
      <c r="L529" s="155"/>
      <c r="M529" s="58">
        <f t="shared" si="108"/>
        <v>0</v>
      </c>
      <c r="N529" s="155"/>
      <c r="O529" s="153" t="str">
        <f t="shared" si="107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61"/>
      <c r="I530" s="61"/>
      <c r="J530" s="153" t="str">
        <f t="shared" si="106"/>
        <v xml:space="preserve"> </v>
      </c>
      <c r="K530" s="155">
        <v>0</v>
      </c>
      <c r="L530" s="155"/>
      <c r="M530" s="58">
        <f t="shared" si="108"/>
        <v>0</v>
      </c>
      <c r="N530" s="155"/>
      <c r="O530" s="153" t="str">
        <f t="shared" si="107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61"/>
      <c r="I531" s="61"/>
      <c r="J531" s="153" t="str">
        <f t="shared" si="106"/>
        <v xml:space="preserve"> </v>
      </c>
      <c r="K531" s="155">
        <v>0</v>
      </c>
      <c r="L531" s="155"/>
      <c r="M531" s="58">
        <f t="shared" si="108"/>
        <v>0</v>
      </c>
      <c r="N531" s="155"/>
      <c r="O531" s="153" t="str">
        <f t="shared" si="107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20">SUM(G533:G542)</f>
        <v>0</v>
      </c>
      <c r="H532" s="61">
        <f t="shared" si="120"/>
        <v>0</v>
      </c>
      <c r="I532" s="61">
        <f t="shared" ref="I532" si="121">SUM(I533:I542)</f>
        <v>0</v>
      </c>
      <c r="J532" s="153" t="str">
        <f t="shared" si="106"/>
        <v xml:space="preserve"> </v>
      </c>
      <c r="K532" s="155">
        <v>0</v>
      </c>
      <c r="L532" s="155"/>
      <c r="M532" s="58">
        <f t="shared" si="108"/>
        <v>0</v>
      </c>
      <c r="N532" s="155"/>
      <c r="O532" s="153" t="str">
        <f t="shared" si="107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61"/>
      <c r="I533" s="61"/>
      <c r="J533" s="153" t="str">
        <f t="shared" ref="J533:J556" si="122">IF(H533=0," ",I533/H533)</f>
        <v xml:space="preserve"> </v>
      </c>
      <c r="K533" s="155">
        <v>0</v>
      </c>
      <c r="L533" s="155"/>
      <c r="M533" s="58">
        <f t="shared" si="108"/>
        <v>0</v>
      </c>
      <c r="N533" s="155"/>
      <c r="O533" s="153" t="str">
        <f t="shared" ref="O533:O556" si="123">IF(M533=0," ",N533/M533)</f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61"/>
      <c r="I534" s="61"/>
      <c r="J534" s="153" t="str">
        <f t="shared" si="122"/>
        <v xml:space="preserve"> </v>
      </c>
      <c r="K534" s="155">
        <v>0</v>
      </c>
      <c r="L534" s="155"/>
      <c r="M534" s="58">
        <f t="shared" ref="M534:M556" si="124">SUM(K534:L534)</f>
        <v>0</v>
      </c>
      <c r="N534" s="155"/>
      <c r="O534" s="153" t="str">
        <f t="shared" si="123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61"/>
      <c r="I535" s="61"/>
      <c r="J535" s="153" t="str">
        <f t="shared" si="122"/>
        <v xml:space="preserve"> </v>
      </c>
      <c r="K535" s="155">
        <v>0</v>
      </c>
      <c r="L535" s="155"/>
      <c r="M535" s="58">
        <f t="shared" si="124"/>
        <v>0</v>
      </c>
      <c r="N535" s="155"/>
      <c r="O535" s="153" t="str">
        <f t="shared" si="123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58"/>
      <c r="I536" s="58"/>
      <c r="J536" s="153" t="str">
        <f t="shared" si="122"/>
        <v xml:space="preserve"> </v>
      </c>
      <c r="K536" s="155">
        <v>0</v>
      </c>
      <c r="L536" s="155"/>
      <c r="M536" s="58">
        <f t="shared" si="124"/>
        <v>0</v>
      </c>
      <c r="N536" s="155"/>
      <c r="O536" s="153" t="str">
        <f t="shared" si="123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58"/>
      <c r="I537" s="58"/>
      <c r="J537" s="153" t="str">
        <f t="shared" si="122"/>
        <v xml:space="preserve"> </v>
      </c>
      <c r="K537" s="155">
        <v>0</v>
      </c>
      <c r="L537" s="155"/>
      <c r="M537" s="58">
        <f t="shared" si="124"/>
        <v>0</v>
      </c>
      <c r="N537" s="155"/>
      <c r="O537" s="153" t="str">
        <f t="shared" si="123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58"/>
      <c r="I538" s="58"/>
      <c r="J538" s="153" t="str">
        <f t="shared" si="122"/>
        <v xml:space="preserve"> </v>
      </c>
      <c r="K538" s="155">
        <v>0</v>
      </c>
      <c r="L538" s="155"/>
      <c r="M538" s="58">
        <f t="shared" si="124"/>
        <v>0</v>
      </c>
      <c r="N538" s="155"/>
      <c r="O538" s="153" t="str">
        <f t="shared" si="123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61"/>
      <c r="I539" s="61"/>
      <c r="J539" s="153" t="str">
        <f t="shared" si="122"/>
        <v xml:space="preserve"> </v>
      </c>
      <c r="K539" s="155">
        <v>0</v>
      </c>
      <c r="L539" s="155"/>
      <c r="M539" s="58">
        <f t="shared" si="124"/>
        <v>0</v>
      </c>
      <c r="N539" s="155"/>
      <c r="O539" s="153" t="str">
        <f t="shared" si="123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61"/>
      <c r="I540" s="61"/>
      <c r="J540" s="153" t="str">
        <f t="shared" si="122"/>
        <v xml:space="preserve"> </v>
      </c>
      <c r="K540" s="155">
        <v>0</v>
      </c>
      <c r="L540" s="155"/>
      <c r="M540" s="58">
        <f t="shared" si="124"/>
        <v>0</v>
      </c>
      <c r="N540" s="155"/>
      <c r="O540" s="153" t="str">
        <f t="shared" si="123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61"/>
      <c r="I541" s="61"/>
      <c r="J541" s="153" t="str">
        <f t="shared" si="122"/>
        <v xml:space="preserve"> </v>
      </c>
      <c r="K541" s="155">
        <v>0</v>
      </c>
      <c r="L541" s="155"/>
      <c r="M541" s="58">
        <f t="shared" si="124"/>
        <v>0</v>
      </c>
      <c r="N541" s="155"/>
      <c r="O541" s="153" t="str">
        <f t="shared" si="123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61"/>
      <c r="I542" s="61"/>
      <c r="J542" s="153" t="str">
        <f t="shared" si="122"/>
        <v xml:space="preserve"> </v>
      </c>
      <c r="K542" s="155">
        <v>0</v>
      </c>
      <c r="L542" s="155"/>
      <c r="M542" s="58">
        <f t="shared" si="124"/>
        <v>0</v>
      </c>
      <c r="N542" s="155"/>
      <c r="O542" s="153" t="str">
        <f t="shared" si="123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61"/>
      <c r="I543" s="61"/>
      <c r="J543" s="153" t="str">
        <f t="shared" si="122"/>
        <v xml:space="preserve"> </v>
      </c>
      <c r="K543" s="155">
        <v>0</v>
      </c>
      <c r="L543" s="155"/>
      <c r="M543" s="58">
        <f t="shared" si="124"/>
        <v>0</v>
      </c>
      <c r="N543" s="155"/>
      <c r="O543" s="153" t="str">
        <f t="shared" si="123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25">SUM(G545:G554)</f>
        <v>0</v>
      </c>
      <c r="H544" s="61">
        <f t="shared" si="125"/>
        <v>0</v>
      </c>
      <c r="I544" s="61">
        <f t="shared" ref="I544" si="126">SUM(I545:I554)</f>
        <v>0</v>
      </c>
      <c r="J544" s="153" t="str">
        <f t="shared" si="122"/>
        <v xml:space="preserve"> </v>
      </c>
      <c r="K544" s="155">
        <v>0</v>
      </c>
      <c r="L544" s="155"/>
      <c r="M544" s="58">
        <f t="shared" si="124"/>
        <v>0</v>
      </c>
      <c r="N544" s="155"/>
      <c r="O544" s="153" t="str">
        <f t="shared" si="123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61"/>
      <c r="I545" s="61"/>
      <c r="J545" s="153" t="str">
        <f t="shared" si="122"/>
        <v xml:space="preserve"> </v>
      </c>
      <c r="K545" s="155">
        <v>0</v>
      </c>
      <c r="L545" s="155"/>
      <c r="M545" s="58">
        <f t="shared" si="124"/>
        <v>0</v>
      </c>
      <c r="N545" s="155"/>
      <c r="O545" s="153" t="str">
        <f t="shared" si="123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61"/>
      <c r="I546" s="61"/>
      <c r="J546" s="153" t="str">
        <f t="shared" si="122"/>
        <v xml:space="preserve"> </v>
      </c>
      <c r="K546" s="155">
        <v>0</v>
      </c>
      <c r="L546" s="155"/>
      <c r="M546" s="58">
        <f t="shared" si="124"/>
        <v>0</v>
      </c>
      <c r="N546" s="155"/>
      <c r="O546" s="153" t="str">
        <f t="shared" si="123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61"/>
      <c r="I547" s="61"/>
      <c r="J547" s="153" t="str">
        <f t="shared" si="122"/>
        <v xml:space="preserve"> </v>
      </c>
      <c r="K547" s="155">
        <v>0</v>
      </c>
      <c r="L547" s="155"/>
      <c r="M547" s="58">
        <f t="shared" si="124"/>
        <v>0</v>
      </c>
      <c r="N547" s="155"/>
      <c r="O547" s="153" t="str">
        <f t="shared" si="123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58"/>
      <c r="I548" s="58"/>
      <c r="J548" s="153" t="str">
        <f t="shared" si="122"/>
        <v xml:space="preserve"> </v>
      </c>
      <c r="K548" s="155">
        <v>0</v>
      </c>
      <c r="L548" s="155"/>
      <c r="M548" s="58">
        <f t="shared" si="124"/>
        <v>0</v>
      </c>
      <c r="N548" s="155"/>
      <c r="O548" s="153" t="str">
        <f t="shared" si="123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58"/>
      <c r="I549" s="58"/>
      <c r="J549" s="153" t="str">
        <f t="shared" si="122"/>
        <v xml:space="preserve"> </v>
      </c>
      <c r="K549" s="155">
        <v>0</v>
      </c>
      <c r="L549" s="155"/>
      <c r="M549" s="58">
        <f t="shared" si="124"/>
        <v>0</v>
      </c>
      <c r="N549" s="155"/>
      <c r="O549" s="153" t="str">
        <f t="shared" si="123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58"/>
      <c r="I550" s="58"/>
      <c r="J550" s="153" t="str">
        <f t="shared" si="122"/>
        <v xml:space="preserve"> </v>
      </c>
      <c r="K550" s="155">
        <v>0</v>
      </c>
      <c r="L550" s="155"/>
      <c r="M550" s="58">
        <f t="shared" si="124"/>
        <v>0</v>
      </c>
      <c r="N550" s="155"/>
      <c r="O550" s="153" t="str">
        <f t="shared" si="123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61"/>
      <c r="I551" s="61"/>
      <c r="J551" s="153" t="str">
        <f t="shared" si="122"/>
        <v xml:space="preserve"> </v>
      </c>
      <c r="K551" s="155">
        <v>0</v>
      </c>
      <c r="L551" s="155"/>
      <c r="M551" s="58">
        <f t="shared" si="124"/>
        <v>0</v>
      </c>
      <c r="N551" s="155"/>
      <c r="O551" s="153" t="str">
        <f t="shared" si="123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61"/>
      <c r="I552" s="61"/>
      <c r="J552" s="153" t="str">
        <f t="shared" si="122"/>
        <v xml:space="preserve"> </v>
      </c>
      <c r="K552" s="155">
        <v>0</v>
      </c>
      <c r="L552" s="155"/>
      <c r="M552" s="58">
        <f t="shared" si="124"/>
        <v>0</v>
      </c>
      <c r="N552" s="155"/>
      <c r="O552" s="153" t="str">
        <f t="shared" si="123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61"/>
      <c r="I553" s="61"/>
      <c r="J553" s="153" t="str">
        <f t="shared" si="122"/>
        <v xml:space="preserve"> </v>
      </c>
      <c r="K553" s="155">
        <v>0</v>
      </c>
      <c r="L553" s="155"/>
      <c r="M553" s="58">
        <f t="shared" si="124"/>
        <v>0</v>
      </c>
      <c r="N553" s="155"/>
      <c r="O553" s="153" t="str">
        <f t="shared" si="123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61"/>
      <c r="I554" s="61"/>
      <c r="J554" s="153" t="str">
        <f t="shared" si="122"/>
        <v xml:space="preserve"> </v>
      </c>
      <c r="K554" s="155">
        <v>0</v>
      </c>
      <c r="L554" s="155"/>
      <c r="M554" s="58">
        <f t="shared" si="124"/>
        <v>0</v>
      </c>
      <c r="N554" s="155"/>
      <c r="O554" s="153" t="str">
        <f t="shared" si="123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27">G496+G497+G508+G519+G530+G532+G543+G544</f>
        <v>0</v>
      </c>
      <c r="H555" s="64">
        <f t="shared" si="127"/>
        <v>0</v>
      </c>
      <c r="I555" s="64">
        <f t="shared" ref="I555" si="128">I496+I497+I508+I519+I530+I532+I543+I544</f>
        <v>0</v>
      </c>
      <c r="J555" s="153" t="str">
        <f t="shared" si="122"/>
        <v xml:space="preserve"> </v>
      </c>
      <c r="K555" s="155">
        <v>0</v>
      </c>
      <c r="L555" s="155"/>
      <c r="M555" s="58">
        <f t="shared" si="124"/>
        <v>0</v>
      </c>
      <c r="N555" s="155"/>
      <c r="O555" s="153" t="str">
        <f t="shared" si="123"/>
        <v xml:space="preserve"> </v>
      </c>
    </row>
    <row r="556" spans="1:15" ht="24.7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2483</v>
      </c>
      <c r="G556" s="64">
        <f t="shared" ref="G556:H556" si="129">G296+G297+G337+G416+G481+G490+G495+G555</f>
        <v>41</v>
      </c>
      <c r="H556" s="64">
        <f t="shared" si="129"/>
        <v>2524</v>
      </c>
      <c r="I556" s="64">
        <f t="shared" ref="I556" si="130">I296+I297+I337+I416+I481+I490+I495+I555</f>
        <v>2524</v>
      </c>
      <c r="J556" s="153">
        <f t="shared" si="122"/>
        <v>1</v>
      </c>
      <c r="K556" s="155">
        <v>0</v>
      </c>
      <c r="L556" s="155"/>
      <c r="M556" s="58">
        <f t="shared" si="124"/>
        <v>0</v>
      </c>
      <c r="N556" s="155"/>
      <c r="O556" s="153" t="str">
        <f t="shared" si="123"/>
        <v xml:space="preserve"> 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74"/>
      <c r="E558" s="81"/>
      <c r="F558" s="81">
        <v>2</v>
      </c>
      <c r="G558" s="81"/>
      <c r="H558" s="81">
        <v>2</v>
      </c>
      <c r="I558" s="156"/>
      <c r="J558" s="80"/>
      <c r="K558" s="80"/>
      <c r="L558" s="80"/>
      <c r="M558" s="80"/>
      <c r="N558" s="80"/>
      <c r="O558" s="80"/>
    </row>
    <row r="559" spans="1:15" x14ac:dyDescent="0.2">
      <c r="A559" s="80"/>
      <c r="B559" s="80"/>
      <c r="C559" s="5" t="s">
        <v>801</v>
      </c>
      <c r="D559" s="74"/>
      <c r="E559" s="80"/>
      <c r="F559" s="80">
        <v>2</v>
      </c>
      <c r="G559" s="80"/>
      <c r="H559" s="80">
        <v>2</v>
      </c>
      <c r="I559" s="156"/>
      <c r="J559" s="80"/>
      <c r="K559" s="80"/>
      <c r="L559" s="80"/>
      <c r="M559" s="80"/>
      <c r="N559" s="80"/>
      <c r="O559" s="80"/>
    </row>
    <row r="560" spans="1:15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A564" s="229"/>
      <c r="B564" s="229"/>
      <c r="C564" s="229"/>
      <c r="D564" s="229"/>
      <c r="E564" s="229"/>
      <c r="F564" s="229"/>
      <c r="G564" s="229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A32:B32"/>
    <mergeCell ref="A33:B33"/>
    <mergeCell ref="J274:J275"/>
    <mergeCell ref="I274:I275"/>
    <mergeCell ref="J5:J6"/>
    <mergeCell ref="I5:I6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L556" sqref="L55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7" width="0" hidden="1" customWidth="1"/>
    <col min="9" max="9" width="0" style="159" hidden="1" customWidth="1"/>
    <col min="10" max="10" width="0" hidden="1" customWidth="1"/>
  </cols>
  <sheetData>
    <row r="1" spans="1:15" ht="15" customHeight="1" x14ac:dyDescent="0.2">
      <c r="D1" s="232" t="s">
        <v>852</v>
      </c>
      <c r="E1" s="232"/>
      <c r="F1" s="232"/>
      <c r="G1" s="232"/>
      <c r="H1" s="232"/>
    </row>
    <row r="2" spans="1:15" x14ac:dyDescent="0.2">
      <c r="C2" s="229" t="str">
        <f>'téli közf.'!C2</f>
        <v>Sóly  Község Önkormányzata 2015. évi költségvetés</v>
      </c>
      <c r="D2" s="229"/>
      <c r="E2" s="229"/>
      <c r="F2" s="229"/>
      <c r="G2" s="229"/>
      <c r="H2" s="229"/>
    </row>
    <row r="3" spans="1:15" x14ac:dyDescent="0.2">
      <c r="C3" s="228" t="s">
        <v>808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82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30.75" customHeight="1" x14ac:dyDescent="0.2">
      <c r="A6" s="214"/>
      <c r="B6" s="220"/>
      <c r="C6" s="212"/>
      <c r="D6" s="210"/>
      <c r="E6" s="82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84" t="s">
        <v>4</v>
      </c>
      <c r="D7" s="85" t="s">
        <v>5</v>
      </c>
      <c r="E7" s="85"/>
      <c r="F7" s="142" t="s">
        <v>513</v>
      </c>
      <c r="G7" s="142" t="s">
        <v>857</v>
      </c>
      <c r="H7" s="142" t="s">
        <v>858</v>
      </c>
      <c r="I7" s="158" t="s">
        <v>866</v>
      </c>
      <c r="J7" s="151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77"/>
      <c r="G8" s="77"/>
      <c r="H8" s="173"/>
      <c r="I8" s="169"/>
      <c r="J8" s="175" t="str">
        <f t="shared" ref="J8:J71" si="0">IF(H8=0," ",I8/H8)</f>
        <v xml:space="preserve"> </v>
      </c>
      <c r="K8" s="169">
        <v>0</v>
      </c>
      <c r="L8" s="169"/>
      <c r="M8" s="173">
        <f>SUM(K8:L8)</f>
        <v>0</v>
      </c>
      <c r="N8" s="169"/>
      <c r="O8" s="153" t="str">
        <f t="shared" ref="O8:O71" si="1">IF(M8=0," ",N8/M8)</f>
        <v xml:space="preserve"> </v>
      </c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77"/>
      <c r="G9" s="7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153" t="str">
        <f t="shared" si="1"/>
        <v xml:space="preserve"> </v>
      </c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77"/>
      <c r="G10" s="77"/>
      <c r="H10" s="173"/>
      <c r="I10" s="169"/>
      <c r="J10" s="175" t="str">
        <f t="shared" si="0"/>
        <v xml:space="preserve"> </v>
      </c>
      <c r="K10" s="169">
        <v>0</v>
      </c>
      <c r="L10" s="169"/>
      <c r="M10" s="173">
        <f t="shared" si="2"/>
        <v>0</v>
      </c>
      <c r="N10" s="169"/>
      <c r="O10" s="153" t="str">
        <f t="shared" si="1"/>
        <v xml:space="preserve"> </v>
      </c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153" t="str">
        <f t="shared" si="1"/>
        <v xml:space="preserve"> </v>
      </c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153" t="str">
        <f t="shared" si="1"/>
        <v xml:space="preserve"> </v>
      </c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153" t="str">
        <f t="shared" si="1"/>
        <v xml:space="preserve"> </v>
      </c>
    </row>
    <row r="14" spans="1:15" hidden="1" x14ac:dyDescent="0.2">
      <c r="A14" s="217" t="s">
        <v>24</v>
      </c>
      <c r="B14" s="218"/>
      <c r="C14" s="4" t="s">
        <v>25</v>
      </c>
      <c r="D14" s="15" t="s">
        <v>26</v>
      </c>
      <c r="E14" s="15"/>
      <c r="F14" s="78">
        <f>SUM(F8:F13)</f>
        <v>0</v>
      </c>
      <c r="G14" s="78">
        <f t="shared" ref="G14:N14" si="3">SUM(G8:G13)</f>
        <v>0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0</v>
      </c>
      <c r="L14" s="174">
        <f t="shared" si="3"/>
        <v>0</v>
      </c>
      <c r="M14" s="174">
        <f t="shared" si="3"/>
        <v>0</v>
      </c>
      <c r="N14" s="174">
        <f t="shared" si="3"/>
        <v>0</v>
      </c>
      <c r="O14" s="153" t="str">
        <f t="shared" si="1"/>
        <v xml:space="preserve"> 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77"/>
      <c r="G15" s="77"/>
      <c r="H15" s="173"/>
      <c r="I15" s="169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77"/>
      <c r="G16" s="77"/>
      <c r="H16" s="173"/>
      <c r="I16" s="169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69"/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77"/>
      <c r="G18" s="77"/>
      <c r="H18" s="173"/>
      <c r="I18" s="169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77"/>
      <c r="G19" s="77"/>
      <c r="H19" s="173"/>
      <c r="I19" s="169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77"/>
      <c r="G20" s="77"/>
      <c r="H20" s="173"/>
      <c r="I20" s="169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77"/>
      <c r="G21" s="77"/>
      <c r="H21" s="173"/>
      <c r="I21" s="169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77"/>
      <c r="G22" s="77"/>
      <c r="H22" s="173"/>
      <c r="I22" s="169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77"/>
      <c r="G23" s="77"/>
      <c r="H23" s="173"/>
      <c r="I23" s="169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77"/>
      <c r="G24" s="77"/>
      <c r="H24" s="173"/>
      <c r="I24" s="169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77"/>
      <c r="G25" s="77"/>
      <c r="H25" s="173"/>
      <c r="I25" s="169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77"/>
      <c r="G26" s="77"/>
      <c r="H26" s="173"/>
      <c r="I26" s="169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77"/>
      <c r="G27" s="77"/>
      <c r="H27" s="173"/>
      <c r="I27" s="169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5">SUM(G29:G38)</f>
        <v>0</v>
      </c>
      <c r="H28" s="173">
        <f t="shared" si="5"/>
        <v>0</v>
      </c>
      <c r="I28" s="169"/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77"/>
      <c r="G29" s="77"/>
      <c r="H29" s="173"/>
      <c r="I29" s="169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77"/>
      <c r="G30" s="77"/>
      <c r="H30" s="173"/>
      <c r="I30" s="169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77"/>
      <c r="G31" s="77"/>
      <c r="H31" s="173"/>
      <c r="I31" s="169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77"/>
      <c r="G32" s="77"/>
      <c r="H32" s="173"/>
      <c r="I32" s="169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77"/>
      <c r="G33" s="77"/>
      <c r="H33" s="173"/>
      <c r="I33" s="169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77"/>
      <c r="G34" s="77"/>
      <c r="H34" s="173"/>
      <c r="I34" s="169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77"/>
      <c r="G35" s="77"/>
      <c r="H35" s="173"/>
      <c r="I35" s="169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77"/>
      <c r="G36" s="77"/>
      <c r="H36" s="173"/>
      <c r="I36" s="169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77"/>
      <c r="G37" s="77"/>
      <c r="H37" s="173"/>
      <c r="I37" s="169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77"/>
      <c r="G38" s="77"/>
      <c r="H38" s="173"/>
      <c r="I38" s="169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153" t="str">
        <f t="shared" si="1"/>
        <v xml:space="preserve"> </v>
      </c>
    </row>
    <row r="39" spans="1:15" ht="25.5" x14ac:dyDescent="0.2">
      <c r="A39" s="215" t="s">
        <v>69</v>
      </c>
      <c r="B39" s="216"/>
      <c r="C39" s="3" t="s">
        <v>70</v>
      </c>
      <c r="D39" s="14" t="s">
        <v>71</v>
      </c>
      <c r="E39" s="14"/>
      <c r="F39" s="77">
        <f>SUM(F40:F49)</f>
        <v>1073</v>
      </c>
      <c r="G39" s="77">
        <f t="shared" ref="G39:N39" si="6">SUM(G40:G49)</f>
        <v>1894</v>
      </c>
      <c r="H39" s="173">
        <f t="shared" si="6"/>
        <v>2967</v>
      </c>
      <c r="I39" s="173">
        <f t="shared" si="6"/>
        <v>2967</v>
      </c>
      <c r="J39" s="173">
        <f t="shared" si="6"/>
        <v>1</v>
      </c>
      <c r="K39" s="173">
        <f t="shared" si="6"/>
        <v>2200</v>
      </c>
      <c r="L39" s="173">
        <f t="shared" si="6"/>
        <v>1357</v>
      </c>
      <c r="M39" s="173">
        <f t="shared" si="6"/>
        <v>3557</v>
      </c>
      <c r="N39" s="173">
        <f t="shared" si="6"/>
        <v>3557</v>
      </c>
      <c r="O39" s="153">
        <f t="shared" si="1"/>
        <v>1</v>
      </c>
    </row>
    <row r="40" spans="1:15" x14ac:dyDescent="0.2">
      <c r="A40" s="215" t="s">
        <v>72</v>
      </c>
      <c r="B40" s="216"/>
      <c r="C40" s="5" t="s">
        <v>37</v>
      </c>
      <c r="D40" s="14" t="s">
        <v>71</v>
      </c>
      <c r="E40" s="14"/>
      <c r="F40" s="77">
        <v>1073</v>
      </c>
      <c r="G40" s="77">
        <v>1894</v>
      </c>
      <c r="H40" s="173">
        <f>SUM(F40:G40)</f>
        <v>2967</v>
      </c>
      <c r="I40" s="169">
        <v>2967</v>
      </c>
      <c r="J40" s="175">
        <f t="shared" si="0"/>
        <v>1</v>
      </c>
      <c r="K40" s="169">
        <v>0</v>
      </c>
      <c r="L40" s="169"/>
      <c r="M40" s="173">
        <f t="shared" si="2"/>
        <v>0</v>
      </c>
      <c r="N40" s="169"/>
      <c r="O40" s="153" t="str">
        <f t="shared" si="1"/>
        <v xml:space="preserve"> </v>
      </c>
    </row>
    <row r="41" spans="1:15" x14ac:dyDescent="0.2">
      <c r="A41" s="215" t="s">
        <v>73</v>
      </c>
      <c r="B41" s="216"/>
      <c r="C41" s="5" t="s">
        <v>39</v>
      </c>
      <c r="D41" s="14" t="s">
        <v>71</v>
      </c>
      <c r="E41" s="14"/>
      <c r="F41" s="77"/>
      <c r="G41" s="77"/>
      <c r="H41" s="173"/>
      <c r="I41" s="169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153" t="str">
        <f t="shared" si="1"/>
        <v xml:space="preserve"> </v>
      </c>
    </row>
    <row r="42" spans="1:15" ht="25.5" x14ac:dyDescent="0.2">
      <c r="A42" s="215" t="s">
        <v>74</v>
      </c>
      <c r="B42" s="216"/>
      <c r="C42" s="5" t="s">
        <v>41</v>
      </c>
      <c r="D42" s="14" t="s">
        <v>71</v>
      </c>
      <c r="E42" s="14"/>
      <c r="F42" s="77"/>
      <c r="G42" s="77"/>
      <c r="H42" s="173"/>
      <c r="I42" s="169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153" t="str">
        <f t="shared" si="1"/>
        <v xml:space="preserve"> </v>
      </c>
    </row>
    <row r="43" spans="1:15" x14ac:dyDescent="0.2">
      <c r="A43" s="215" t="s">
        <v>75</v>
      </c>
      <c r="B43" s="216"/>
      <c r="C43" s="5" t="s">
        <v>43</v>
      </c>
      <c r="D43" s="14" t="s">
        <v>71</v>
      </c>
      <c r="E43" s="14"/>
      <c r="F43" s="77"/>
      <c r="G43" s="77"/>
      <c r="H43" s="173"/>
      <c r="I43" s="169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153" t="str">
        <f t="shared" si="1"/>
        <v xml:space="preserve"> </v>
      </c>
    </row>
    <row r="44" spans="1:15" x14ac:dyDescent="0.2">
      <c r="A44" s="215" t="s">
        <v>76</v>
      </c>
      <c r="B44" s="216"/>
      <c r="C44" s="5" t="s">
        <v>45</v>
      </c>
      <c r="D44" s="14" t="s">
        <v>71</v>
      </c>
      <c r="E44" s="14"/>
      <c r="F44" s="77"/>
      <c r="G44" s="77"/>
      <c r="H44" s="173"/>
      <c r="I44" s="169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153" t="str">
        <f t="shared" si="1"/>
        <v xml:space="preserve"> </v>
      </c>
    </row>
    <row r="45" spans="1:15" x14ac:dyDescent="0.2">
      <c r="A45" s="215" t="s">
        <v>77</v>
      </c>
      <c r="B45" s="216"/>
      <c r="C45" s="5" t="s">
        <v>47</v>
      </c>
      <c r="D45" s="14" t="s">
        <v>71</v>
      </c>
      <c r="E45" s="14"/>
      <c r="F45" s="77"/>
      <c r="G45" s="77"/>
      <c r="H45" s="173"/>
      <c r="I45" s="169"/>
      <c r="J45" s="175" t="str">
        <f t="shared" si="0"/>
        <v xml:space="preserve"> </v>
      </c>
      <c r="K45" s="169">
        <v>2200</v>
      </c>
      <c r="L45" s="169">
        <v>1357</v>
      </c>
      <c r="M45" s="173">
        <f t="shared" si="2"/>
        <v>3557</v>
      </c>
      <c r="N45" s="169">
        <v>3557</v>
      </c>
      <c r="O45" s="153">
        <f t="shared" si="1"/>
        <v>1</v>
      </c>
    </row>
    <row r="46" spans="1:15" x14ac:dyDescent="0.2">
      <c r="A46" s="215" t="s">
        <v>78</v>
      </c>
      <c r="B46" s="216"/>
      <c r="C46" s="5" t="s">
        <v>49</v>
      </c>
      <c r="D46" s="14" t="s">
        <v>71</v>
      </c>
      <c r="E46" s="14"/>
      <c r="F46" s="77"/>
      <c r="G46" s="77"/>
      <c r="H46" s="173"/>
      <c r="I46" s="169"/>
      <c r="J46" s="175" t="str">
        <f t="shared" si="0"/>
        <v xml:space="preserve"> </v>
      </c>
      <c r="K46" s="169">
        <v>0</v>
      </c>
      <c r="L46" s="169"/>
      <c r="M46" s="173">
        <f t="shared" si="2"/>
        <v>0</v>
      </c>
      <c r="N46" s="198"/>
      <c r="O46" s="153" t="str">
        <f t="shared" si="1"/>
        <v xml:space="preserve"> </v>
      </c>
    </row>
    <row r="47" spans="1:15" x14ac:dyDescent="0.2">
      <c r="A47" s="215" t="s">
        <v>79</v>
      </c>
      <c r="B47" s="216"/>
      <c r="C47" s="5" t="s">
        <v>51</v>
      </c>
      <c r="D47" s="14" t="s">
        <v>71</v>
      </c>
      <c r="E47" s="14"/>
      <c r="F47" s="77"/>
      <c r="G47" s="77"/>
      <c r="H47" s="173"/>
      <c r="I47" s="169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153" t="str">
        <f t="shared" si="1"/>
        <v xml:space="preserve"> </v>
      </c>
    </row>
    <row r="48" spans="1:15" x14ac:dyDescent="0.2">
      <c r="A48" s="215" t="s">
        <v>80</v>
      </c>
      <c r="B48" s="216"/>
      <c r="C48" s="5" t="s">
        <v>53</v>
      </c>
      <c r="D48" s="14" t="s">
        <v>71</v>
      </c>
      <c r="E48" s="14"/>
      <c r="F48" s="77"/>
      <c r="G48" s="77"/>
      <c r="H48" s="173"/>
      <c r="I48" s="169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153" t="str">
        <f t="shared" si="1"/>
        <v xml:space="preserve"> </v>
      </c>
    </row>
    <row r="49" spans="1:15" x14ac:dyDescent="0.2">
      <c r="A49" s="215" t="s">
        <v>81</v>
      </c>
      <c r="B49" s="216"/>
      <c r="C49" s="5" t="s">
        <v>55</v>
      </c>
      <c r="D49" s="14" t="s">
        <v>71</v>
      </c>
      <c r="E49" s="14"/>
      <c r="F49" s="77"/>
      <c r="G49" s="77"/>
      <c r="H49" s="173"/>
      <c r="I49" s="169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78">
        <f>F14+F15+F16+F17+F28+F39</f>
        <v>1073</v>
      </c>
      <c r="G50" s="78">
        <f t="shared" ref="G50:N50" si="7">G14+G15+G16+G17+G28+G39</f>
        <v>1894</v>
      </c>
      <c r="H50" s="174">
        <f t="shared" si="7"/>
        <v>2967</v>
      </c>
      <c r="I50" s="174">
        <f t="shared" si="7"/>
        <v>2967</v>
      </c>
      <c r="J50" s="174" t="e">
        <f t="shared" si="7"/>
        <v>#VALUE!</v>
      </c>
      <c r="K50" s="174">
        <f t="shared" si="7"/>
        <v>2200</v>
      </c>
      <c r="L50" s="174">
        <f t="shared" si="7"/>
        <v>1357</v>
      </c>
      <c r="M50" s="174">
        <f t="shared" si="7"/>
        <v>3557</v>
      </c>
      <c r="N50" s="174">
        <f t="shared" si="7"/>
        <v>3557</v>
      </c>
      <c r="O50" s="153">
        <f t="shared" si="1"/>
        <v>1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77"/>
      <c r="G51" s="77"/>
      <c r="H51" s="173"/>
      <c r="I51" s="173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77"/>
      <c r="G52" s="77"/>
      <c r="H52" s="173"/>
      <c r="I52" s="173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8">SUM(G54:G63)</f>
        <v>0</v>
      </c>
      <c r="H53" s="173">
        <f t="shared" si="8"/>
        <v>0</v>
      </c>
      <c r="I53" s="173">
        <f t="shared" ref="I53" si="9">SUM(I54:I63)</f>
        <v>0</v>
      </c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77"/>
      <c r="G54" s="77"/>
      <c r="H54" s="173"/>
      <c r="I54" s="173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77"/>
      <c r="G55" s="77"/>
      <c r="H55" s="173"/>
      <c r="I55" s="173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77"/>
      <c r="G56" s="77"/>
      <c r="H56" s="173"/>
      <c r="I56" s="173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77"/>
      <c r="G57" s="77"/>
      <c r="H57" s="173"/>
      <c r="I57" s="173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77"/>
      <c r="G58" s="77"/>
      <c r="H58" s="173"/>
      <c r="I58" s="173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77"/>
      <c r="G59" s="77"/>
      <c r="H59" s="173"/>
      <c r="I59" s="173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77"/>
      <c r="G60" s="77"/>
      <c r="H60" s="173"/>
      <c r="I60" s="173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77"/>
      <c r="G61" s="77"/>
      <c r="H61" s="173"/>
      <c r="I61" s="173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77"/>
      <c r="G62" s="77"/>
      <c r="H62" s="173"/>
      <c r="I62" s="173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77"/>
      <c r="G63" s="77"/>
      <c r="H63" s="173"/>
      <c r="I63" s="173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10">SUM(G65:G74)</f>
        <v>0</v>
      </c>
      <c r="H64" s="173">
        <f t="shared" si="10"/>
        <v>0</v>
      </c>
      <c r="I64" s="173">
        <f t="shared" ref="I64" si="11">SUM(I65:I74)</f>
        <v>0</v>
      </c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77"/>
      <c r="G65" s="77"/>
      <c r="H65" s="173"/>
      <c r="I65" s="173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77"/>
      <c r="G66" s="77"/>
      <c r="H66" s="173"/>
      <c r="I66" s="173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77"/>
      <c r="G67" s="77"/>
      <c r="H67" s="173"/>
      <c r="I67" s="173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77"/>
      <c r="G68" s="77"/>
      <c r="H68" s="173"/>
      <c r="I68" s="173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77"/>
      <c r="G69" s="77"/>
      <c r="H69" s="173"/>
      <c r="I69" s="173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77"/>
      <c r="G70" s="77"/>
      <c r="H70" s="173"/>
      <c r="I70" s="173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77"/>
      <c r="G71" s="77"/>
      <c r="H71" s="173"/>
      <c r="I71" s="173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77"/>
      <c r="G72" s="77"/>
      <c r="H72" s="173"/>
      <c r="I72" s="173"/>
      <c r="J72" s="175" t="str">
        <f t="shared" ref="J72:J135" si="12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153" t="str">
        <f t="shared" ref="O72:O135" si="13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77"/>
      <c r="G73" s="77"/>
      <c r="H73" s="173"/>
      <c r="I73" s="173"/>
      <c r="J73" s="175" t="str">
        <f t="shared" si="12"/>
        <v xml:space="preserve"> </v>
      </c>
      <c r="K73" s="169">
        <v>0</v>
      </c>
      <c r="L73" s="169"/>
      <c r="M73" s="173">
        <f t="shared" ref="M73:M136" si="14">SUM(K73:L73)</f>
        <v>0</v>
      </c>
      <c r="N73" s="169"/>
      <c r="O73" s="153" t="str">
        <f t="shared" si="13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77"/>
      <c r="G74" s="77"/>
      <c r="H74" s="173"/>
      <c r="I74" s="173"/>
      <c r="J74" s="175" t="str">
        <f t="shared" si="12"/>
        <v xml:space="preserve"> </v>
      </c>
      <c r="K74" s="169">
        <v>0</v>
      </c>
      <c r="L74" s="169"/>
      <c r="M74" s="173">
        <f t="shared" si="14"/>
        <v>0</v>
      </c>
      <c r="N74" s="169"/>
      <c r="O74" s="153" t="str">
        <f t="shared" si="13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5">SUM(G76:G85)</f>
        <v>0</v>
      </c>
      <c r="H75" s="173">
        <f t="shared" si="15"/>
        <v>0</v>
      </c>
      <c r="I75" s="173">
        <f t="shared" ref="I75" si="16">SUM(I76:I85)</f>
        <v>0</v>
      </c>
      <c r="J75" s="175" t="str">
        <f t="shared" si="12"/>
        <v xml:space="preserve"> </v>
      </c>
      <c r="K75" s="169">
        <v>0</v>
      </c>
      <c r="L75" s="169"/>
      <c r="M75" s="173">
        <f t="shared" si="14"/>
        <v>0</v>
      </c>
      <c r="N75" s="169"/>
      <c r="O75" s="153" t="str">
        <f t="shared" si="13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77"/>
      <c r="G76" s="77"/>
      <c r="H76" s="173"/>
      <c r="I76" s="173"/>
      <c r="J76" s="175" t="str">
        <f t="shared" si="12"/>
        <v xml:space="preserve"> </v>
      </c>
      <c r="K76" s="169">
        <v>0</v>
      </c>
      <c r="L76" s="169"/>
      <c r="M76" s="173">
        <f t="shared" si="14"/>
        <v>0</v>
      </c>
      <c r="N76" s="169"/>
      <c r="O76" s="153" t="str">
        <f t="shared" si="13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77"/>
      <c r="G77" s="77"/>
      <c r="H77" s="173"/>
      <c r="I77" s="173"/>
      <c r="J77" s="175" t="str">
        <f t="shared" si="12"/>
        <v xml:space="preserve"> </v>
      </c>
      <c r="K77" s="169">
        <v>0</v>
      </c>
      <c r="L77" s="169"/>
      <c r="M77" s="173">
        <f t="shared" si="14"/>
        <v>0</v>
      </c>
      <c r="N77" s="169"/>
      <c r="O77" s="153" t="str">
        <f t="shared" si="13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77"/>
      <c r="G78" s="77"/>
      <c r="H78" s="173"/>
      <c r="I78" s="173"/>
      <c r="J78" s="175" t="str">
        <f t="shared" si="12"/>
        <v xml:space="preserve"> </v>
      </c>
      <c r="K78" s="169">
        <v>0</v>
      </c>
      <c r="L78" s="169"/>
      <c r="M78" s="173">
        <f t="shared" si="14"/>
        <v>0</v>
      </c>
      <c r="N78" s="169"/>
      <c r="O78" s="153" t="str">
        <f t="shared" si="13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77"/>
      <c r="G79" s="77"/>
      <c r="H79" s="173"/>
      <c r="I79" s="173"/>
      <c r="J79" s="175" t="str">
        <f t="shared" si="12"/>
        <v xml:space="preserve"> </v>
      </c>
      <c r="K79" s="169">
        <v>0</v>
      </c>
      <c r="L79" s="169"/>
      <c r="M79" s="173">
        <f t="shared" si="14"/>
        <v>0</v>
      </c>
      <c r="N79" s="169"/>
      <c r="O79" s="153" t="str">
        <f t="shared" si="13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77"/>
      <c r="G80" s="77"/>
      <c r="H80" s="173"/>
      <c r="I80" s="173"/>
      <c r="J80" s="175" t="str">
        <f t="shared" si="12"/>
        <v xml:space="preserve"> </v>
      </c>
      <c r="K80" s="169">
        <v>0</v>
      </c>
      <c r="L80" s="169"/>
      <c r="M80" s="173">
        <f t="shared" si="14"/>
        <v>0</v>
      </c>
      <c r="N80" s="169"/>
      <c r="O80" s="153" t="str">
        <f t="shared" si="13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77"/>
      <c r="G81" s="77"/>
      <c r="H81" s="173"/>
      <c r="I81" s="173"/>
      <c r="J81" s="175" t="str">
        <f t="shared" si="12"/>
        <v xml:space="preserve"> </v>
      </c>
      <c r="K81" s="169">
        <v>0</v>
      </c>
      <c r="L81" s="169"/>
      <c r="M81" s="173">
        <f t="shared" si="14"/>
        <v>0</v>
      </c>
      <c r="N81" s="169"/>
      <c r="O81" s="153" t="str">
        <f t="shared" si="13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77"/>
      <c r="G82" s="77"/>
      <c r="H82" s="173"/>
      <c r="I82" s="173"/>
      <c r="J82" s="175" t="str">
        <f t="shared" si="12"/>
        <v xml:space="preserve"> </v>
      </c>
      <c r="K82" s="169">
        <v>0</v>
      </c>
      <c r="L82" s="169"/>
      <c r="M82" s="173">
        <f t="shared" si="14"/>
        <v>0</v>
      </c>
      <c r="N82" s="169"/>
      <c r="O82" s="153" t="str">
        <f t="shared" si="13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77"/>
      <c r="G83" s="77"/>
      <c r="H83" s="173"/>
      <c r="I83" s="173"/>
      <c r="J83" s="175" t="str">
        <f t="shared" si="12"/>
        <v xml:space="preserve"> </v>
      </c>
      <c r="K83" s="169">
        <v>0</v>
      </c>
      <c r="L83" s="169"/>
      <c r="M83" s="173">
        <f t="shared" si="14"/>
        <v>0</v>
      </c>
      <c r="N83" s="169"/>
      <c r="O83" s="153" t="str">
        <f t="shared" si="13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77"/>
      <c r="G84" s="77"/>
      <c r="H84" s="173"/>
      <c r="I84" s="173"/>
      <c r="J84" s="175" t="str">
        <f t="shared" si="12"/>
        <v xml:space="preserve"> </v>
      </c>
      <c r="K84" s="169">
        <v>0</v>
      </c>
      <c r="L84" s="169"/>
      <c r="M84" s="173">
        <f t="shared" si="14"/>
        <v>0</v>
      </c>
      <c r="N84" s="169"/>
      <c r="O84" s="153" t="str">
        <f t="shared" si="13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77"/>
      <c r="G85" s="77"/>
      <c r="H85" s="173"/>
      <c r="I85" s="173"/>
      <c r="J85" s="175" t="str">
        <f t="shared" si="12"/>
        <v xml:space="preserve"> </v>
      </c>
      <c r="K85" s="169">
        <v>0</v>
      </c>
      <c r="L85" s="169"/>
      <c r="M85" s="173">
        <f t="shared" si="14"/>
        <v>0</v>
      </c>
      <c r="N85" s="169"/>
      <c r="O85" s="153" t="str">
        <f t="shared" si="13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7">G51+G52+G53+G64+G75</f>
        <v>0</v>
      </c>
      <c r="H86" s="174">
        <f t="shared" si="17"/>
        <v>0</v>
      </c>
      <c r="I86" s="174">
        <f t="shared" ref="I86" si="18">I51+I52+I53+I64+I75</f>
        <v>0</v>
      </c>
      <c r="J86" s="175" t="str">
        <f t="shared" si="12"/>
        <v xml:space="preserve"> </v>
      </c>
      <c r="K86" s="169">
        <v>0</v>
      </c>
      <c r="L86" s="169"/>
      <c r="M86" s="173">
        <f t="shared" si="14"/>
        <v>0</v>
      </c>
      <c r="N86" s="169"/>
      <c r="O86" s="153" t="str">
        <f t="shared" si="13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9">SUM(G88:G90)</f>
        <v>0</v>
      </c>
      <c r="H87" s="173">
        <f t="shared" si="19"/>
        <v>0</v>
      </c>
      <c r="I87" s="173">
        <f t="shared" ref="I87" si="20">SUM(I88:I90)</f>
        <v>0</v>
      </c>
      <c r="J87" s="175" t="str">
        <f t="shared" si="12"/>
        <v xml:space="preserve"> </v>
      </c>
      <c r="K87" s="169">
        <v>0</v>
      </c>
      <c r="L87" s="169"/>
      <c r="M87" s="173">
        <f t="shared" si="14"/>
        <v>0</v>
      </c>
      <c r="N87" s="169"/>
      <c r="O87" s="153" t="str">
        <f t="shared" si="13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77"/>
      <c r="G88" s="77"/>
      <c r="H88" s="173"/>
      <c r="I88" s="173"/>
      <c r="J88" s="175" t="str">
        <f t="shared" si="12"/>
        <v xml:space="preserve"> </v>
      </c>
      <c r="K88" s="169">
        <v>0</v>
      </c>
      <c r="L88" s="169"/>
      <c r="M88" s="173">
        <f t="shared" si="14"/>
        <v>0</v>
      </c>
      <c r="N88" s="169"/>
      <c r="O88" s="153" t="str">
        <f t="shared" si="13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77"/>
      <c r="G89" s="77"/>
      <c r="H89" s="173"/>
      <c r="I89" s="173"/>
      <c r="J89" s="175" t="str">
        <f t="shared" si="12"/>
        <v xml:space="preserve"> </v>
      </c>
      <c r="K89" s="169">
        <v>0</v>
      </c>
      <c r="L89" s="169"/>
      <c r="M89" s="173">
        <f t="shared" si="14"/>
        <v>0</v>
      </c>
      <c r="N89" s="169"/>
      <c r="O89" s="153" t="str">
        <f t="shared" si="13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77"/>
      <c r="G90" s="77"/>
      <c r="H90" s="173"/>
      <c r="I90" s="173"/>
      <c r="J90" s="175" t="str">
        <f t="shared" si="12"/>
        <v xml:space="preserve"> </v>
      </c>
      <c r="K90" s="169">
        <v>0</v>
      </c>
      <c r="L90" s="169"/>
      <c r="M90" s="173">
        <f t="shared" si="14"/>
        <v>0</v>
      </c>
      <c r="N90" s="169"/>
      <c r="O90" s="153" t="str">
        <f t="shared" si="13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21">SUM(G92:G99)</f>
        <v>0</v>
      </c>
      <c r="H91" s="173">
        <f t="shared" si="21"/>
        <v>0</v>
      </c>
      <c r="I91" s="173">
        <f t="shared" ref="I91" si="22">SUM(I92:I99)</f>
        <v>0</v>
      </c>
      <c r="J91" s="175" t="str">
        <f t="shared" si="12"/>
        <v xml:space="preserve"> </v>
      </c>
      <c r="K91" s="169">
        <v>0</v>
      </c>
      <c r="L91" s="169"/>
      <c r="M91" s="173">
        <f t="shared" si="14"/>
        <v>0</v>
      </c>
      <c r="N91" s="169"/>
      <c r="O91" s="153" t="str">
        <f t="shared" si="13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77"/>
      <c r="G92" s="77"/>
      <c r="H92" s="173"/>
      <c r="I92" s="173"/>
      <c r="J92" s="175" t="str">
        <f t="shared" si="12"/>
        <v xml:space="preserve"> </v>
      </c>
      <c r="K92" s="169">
        <v>0</v>
      </c>
      <c r="L92" s="169"/>
      <c r="M92" s="173">
        <f t="shared" si="14"/>
        <v>0</v>
      </c>
      <c r="N92" s="169"/>
      <c r="O92" s="153" t="str">
        <f t="shared" si="13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77"/>
      <c r="G93" s="77"/>
      <c r="H93" s="173"/>
      <c r="I93" s="173"/>
      <c r="J93" s="175" t="str">
        <f t="shared" si="12"/>
        <v xml:space="preserve"> </v>
      </c>
      <c r="K93" s="169">
        <v>0</v>
      </c>
      <c r="L93" s="169"/>
      <c r="M93" s="173">
        <f t="shared" si="14"/>
        <v>0</v>
      </c>
      <c r="N93" s="169"/>
      <c r="O93" s="153" t="str">
        <f t="shared" si="13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77"/>
      <c r="G94" s="77"/>
      <c r="H94" s="173"/>
      <c r="I94" s="173"/>
      <c r="J94" s="175" t="str">
        <f t="shared" si="12"/>
        <v xml:space="preserve"> </v>
      </c>
      <c r="K94" s="169">
        <v>0</v>
      </c>
      <c r="L94" s="169"/>
      <c r="M94" s="173">
        <f t="shared" si="14"/>
        <v>0</v>
      </c>
      <c r="N94" s="169"/>
      <c r="O94" s="153" t="str">
        <f t="shared" si="13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77"/>
      <c r="G95" s="77"/>
      <c r="H95" s="173"/>
      <c r="I95" s="173"/>
      <c r="J95" s="175" t="str">
        <f t="shared" si="12"/>
        <v xml:space="preserve"> </v>
      </c>
      <c r="K95" s="169">
        <v>0</v>
      </c>
      <c r="L95" s="169"/>
      <c r="M95" s="173">
        <f t="shared" si="14"/>
        <v>0</v>
      </c>
      <c r="N95" s="169"/>
      <c r="O95" s="153" t="str">
        <f t="shared" si="13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77"/>
      <c r="G96" s="77"/>
      <c r="H96" s="173"/>
      <c r="I96" s="173"/>
      <c r="J96" s="175" t="str">
        <f t="shared" si="12"/>
        <v xml:space="preserve"> </v>
      </c>
      <c r="K96" s="169">
        <v>0</v>
      </c>
      <c r="L96" s="169"/>
      <c r="M96" s="173">
        <f t="shared" si="14"/>
        <v>0</v>
      </c>
      <c r="N96" s="169"/>
      <c r="O96" s="153" t="str">
        <f t="shared" si="13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77"/>
      <c r="G97" s="77"/>
      <c r="H97" s="173"/>
      <c r="I97" s="173"/>
      <c r="J97" s="175" t="str">
        <f t="shared" si="12"/>
        <v xml:space="preserve"> </v>
      </c>
      <c r="K97" s="169">
        <v>0</v>
      </c>
      <c r="L97" s="169"/>
      <c r="M97" s="173">
        <f t="shared" si="14"/>
        <v>0</v>
      </c>
      <c r="N97" s="169"/>
      <c r="O97" s="153" t="str">
        <f t="shared" si="13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77"/>
      <c r="G98" s="77"/>
      <c r="H98" s="173"/>
      <c r="I98" s="173"/>
      <c r="J98" s="175" t="str">
        <f t="shared" si="12"/>
        <v xml:space="preserve"> </v>
      </c>
      <c r="K98" s="169">
        <v>0</v>
      </c>
      <c r="L98" s="169"/>
      <c r="M98" s="173">
        <f t="shared" si="14"/>
        <v>0</v>
      </c>
      <c r="N98" s="169"/>
      <c r="O98" s="153" t="str">
        <f t="shared" si="13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77"/>
      <c r="G99" s="77"/>
      <c r="H99" s="173"/>
      <c r="I99" s="173"/>
      <c r="J99" s="175" t="str">
        <f t="shared" si="12"/>
        <v xml:space="preserve"> </v>
      </c>
      <c r="K99" s="169">
        <v>0</v>
      </c>
      <c r="L99" s="169"/>
      <c r="M99" s="173">
        <f t="shared" si="14"/>
        <v>0</v>
      </c>
      <c r="N99" s="169"/>
      <c r="O99" s="153" t="str">
        <f t="shared" si="13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23">G87+G91</f>
        <v>0</v>
      </c>
      <c r="H100" s="174">
        <f t="shared" si="23"/>
        <v>0</v>
      </c>
      <c r="I100" s="174">
        <f t="shared" ref="I100" si="24">I87+I91</f>
        <v>0</v>
      </c>
      <c r="J100" s="175" t="str">
        <f t="shared" si="12"/>
        <v xml:space="preserve"> </v>
      </c>
      <c r="K100" s="169">
        <v>0</v>
      </c>
      <c r="L100" s="169"/>
      <c r="M100" s="173">
        <f t="shared" si="14"/>
        <v>0</v>
      </c>
      <c r="N100" s="169"/>
      <c r="O100" s="153" t="str">
        <f t="shared" si="13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25">SUM(G102:G107)</f>
        <v>0</v>
      </c>
      <c r="H101" s="173">
        <f t="shared" si="25"/>
        <v>0</v>
      </c>
      <c r="I101" s="173">
        <f t="shared" ref="I101" si="26">SUM(I102:I107)</f>
        <v>0</v>
      </c>
      <c r="J101" s="175" t="str">
        <f t="shared" si="12"/>
        <v xml:space="preserve"> </v>
      </c>
      <c r="K101" s="169">
        <v>0</v>
      </c>
      <c r="L101" s="169"/>
      <c r="M101" s="173">
        <f t="shared" si="14"/>
        <v>0</v>
      </c>
      <c r="N101" s="169"/>
      <c r="O101" s="153" t="str">
        <f t="shared" si="13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77"/>
      <c r="G102" s="77"/>
      <c r="H102" s="173"/>
      <c r="I102" s="173"/>
      <c r="J102" s="175" t="str">
        <f t="shared" si="12"/>
        <v xml:space="preserve"> </v>
      </c>
      <c r="K102" s="169">
        <v>0</v>
      </c>
      <c r="L102" s="169"/>
      <c r="M102" s="173">
        <f t="shared" si="14"/>
        <v>0</v>
      </c>
      <c r="N102" s="169"/>
      <c r="O102" s="153" t="str">
        <f t="shared" si="13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77"/>
      <c r="G103" s="77"/>
      <c r="H103" s="173"/>
      <c r="I103" s="173"/>
      <c r="J103" s="175" t="str">
        <f t="shared" si="12"/>
        <v xml:space="preserve"> </v>
      </c>
      <c r="K103" s="169">
        <v>0</v>
      </c>
      <c r="L103" s="169"/>
      <c r="M103" s="173">
        <f t="shared" si="14"/>
        <v>0</v>
      </c>
      <c r="N103" s="169"/>
      <c r="O103" s="153" t="str">
        <f t="shared" si="13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77"/>
      <c r="G104" s="77"/>
      <c r="H104" s="173"/>
      <c r="I104" s="173"/>
      <c r="J104" s="175" t="str">
        <f t="shared" si="12"/>
        <v xml:space="preserve"> </v>
      </c>
      <c r="K104" s="169">
        <v>0</v>
      </c>
      <c r="L104" s="169"/>
      <c r="M104" s="173">
        <f t="shared" si="14"/>
        <v>0</v>
      </c>
      <c r="N104" s="169"/>
      <c r="O104" s="153" t="str">
        <f t="shared" si="13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77"/>
      <c r="G105" s="77"/>
      <c r="H105" s="173"/>
      <c r="I105" s="173"/>
      <c r="J105" s="175" t="str">
        <f t="shared" si="12"/>
        <v xml:space="preserve"> </v>
      </c>
      <c r="K105" s="169">
        <v>0</v>
      </c>
      <c r="L105" s="169"/>
      <c r="M105" s="173">
        <f t="shared" si="14"/>
        <v>0</v>
      </c>
      <c r="N105" s="169"/>
      <c r="O105" s="153" t="str">
        <f t="shared" si="13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77"/>
      <c r="G106" s="77"/>
      <c r="H106" s="173"/>
      <c r="I106" s="173"/>
      <c r="J106" s="175" t="str">
        <f t="shared" si="12"/>
        <v xml:space="preserve"> </v>
      </c>
      <c r="K106" s="169">
        <v>0</v>
      </c>
      <c r="L106" s="169"/>
      <c r="M106" s="173">
        <f t="shared" si="14"/>
        <v>0</v>
      </c>
      <c r="N106" s="169"/>
      <c r="O106" s="153" t="str">
        <f t="shared" si="13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77"/>
      <c r="G107" s="77"/>
      <c r="H107" s="173"/>
      <c r="I107" s="173"/>
      <c r="J107" s="175" t="str">
        <f t="shared" si="12"/>
        <v xml:space="preserve"> </v>
      </c>
      <c r="K107" s="169">
        <v>0</v>
      </c>
      <c r="L107" s="169"/>
      <c r="M107" s="173">
        <f t="shared" si="14"/>
        <v>0</v>
      </c>
      <c r="N107" s="169"/>
      <c r="O107" s="153" t="str">
        <f t="shared" si="13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27">SUM(G109:G114)</f>
        <v>0</v>
      </c>
      <c r="H108" s="173">
        <f t="shared" si="27"/>
        <v>0</v>
      </c>
      <c r="I108" s="173">
        <f t="shared" ref="I108" si="28">SUM(I109:I114)</f>
        <v>0</v>
      </c>
      <c r="J108" s="175" t="str">
        <f t="shared" si="12"/>
        <v xml:space="preserve"> </v>
      </c>
      <c r="K108" s="169">
        <v>0</v>
      </c>
      <c r="L108" s="169"/>
      <c r="M108" s="173">
        <f t="shared" si="14"/>
        <v>0</v>
      </c>
      <c r="N108" s="169"/>
      <c r="O108" s="153" t="str">
        <f t="shared" si="13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77"/>
      <c r="G109" s="77"/>
      <c r="H109" s="173"/>
      <c r="I109" s="173"/>
      <c r="J109" s="175" t="str">
        <f t="shared" si="12"/>
        <v xml:space="preserve"> </v>
      </c>
      <c r="K109" s="169">
        <v>0</v>
      </c>
      <c r="L109" s="169"/>
      <c r="M109" s="173">
        <f t="shared" si="14"/>
        <v>0</v>
      </c>
      <c r="N109" s="169"/>
      <c r="O109" s="153" t="str">
        <f t="shared" si="13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77"/>
      <c r="G110" s="77"/>
      <c r="H110" s="173"/>
      <c r="I110" s="173"/>
      <c r="J110" s="175" t="str">
        <f t="shared" si="12"/>
        <v xml:space="preserve"> </v>
      </c>
      <c r="K110" s="169">
        <v>0</v>
      </c>
      <c r="L110" s="169"/>
      <c r="M110" s="173">
        <f t="shared" si="14"/>
        <v>0</v>
      </c>
      <c r="N110" s="169"/>
      <c r="O110" s="153" t="str">
        <f t="shared" si="13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77"/>
      <c r="G111" s="77"/>
      <c r="H111" s="173"/>
      <c r="I111" s="173"/>
      <c r="J111" s="175" t="str">
        <f t="shared" si="12"/>
        <v xml:space="preserve"> </v>
      </c>
      <c r="K111" s="169">
        <v>0</v>
      </c>
      <c r="L111" s="169"/>
      <c r="M111" s="173">
        <f t="shared" si="14"/>
        <v>0</v>
      </c>
      <c r="N111" s="169"/>
      <c r="O111" s="153" t="str">
        <f t="shared" si="13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77"/>
      <c r="G112" s="77"/>
      <c r="H112" s="173"/>
      <c r="I112" s="173"/>
      <c r="J112" s="175" t="str">
        <f t="shared" si="12"/>
        <v xml:space="preserve"> </v>
      </c>
      <c r="K112" s="169">
        <v>0</v>
      </c>
      <c r="L112" s="169"/>
      <c r="M112" s="173">
        <f t="shared" si="14"/>
        <v>0</v>
      </c>
      <c r="N112" s="169"/>
      <c r="O112" s="153" t="str">
        <f t="shared" si="13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77"/>
      <c r="G113" s="77"/>
      <c r="H113" s="173"/>
      <c r="I113" s="173"/>
      <c r="J113" s="175" t="str">
        <f t="shared" si="12"/>
        <v xml:space="preserve"> </v>
      </c>
      <c r="K113" s="169">
        <v>0</v>
      </c>
      <c r="L113" s="169"/>
      <c r="M113" s="173">
        <f t="shared" si="14"/>
        <v>0</v>
      </c>
      <c r="N113" s="169"/>
      <c r="O113" s="153" t="str">
        <f t="shared" si="13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77"/>
      <c r="G114" s="77"/>
      <c r="H114" s="173"/>
      <c r="I114" s="173"/>
      <c r="J114" s="175" t="str">
        <f t="shared" si="12"/>
        <v xml:space="preserve"> </v>
      </c>
      <c r="K114" s="169">
        <v>0</v>
      </c>
      <c r="L114" s="169"/>
      <c r="M114" s="173">
        <f t="shared" si="14"/>
        <v>0</v>
      </c>
      <c r="N114" s="169"/>
      <c r="O114" s="153" t="str">
        <f t="shared" si="13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9">SUM(G116:G123)</f>
        <v>0</v>
      </c>
      <c r="H115" s="173">
        <f t="shared" si="29"/>
        <v>0</v>
      </c>
      <c r="I115" s="173">
        <f t="shared" ref="I115" si="30">SUM(I116:I123)</f>
        <v>0</v>
      </c>
      <c r="J115" s="175" t="str">
        <f t="shared" si="12"/>
        <v xml:space="preserve"> </v>
      </c>
      <c r="K115" s="169">
        <v>0</v>
      </c>
      <c r="L115" s="169"/>
      <c r="M115" s="173">
        <f t="shared" si="14"/>
        <v>0</v>
      </c>
      <c r="N115" s="169"/>
      <c r="O115" s="153" t="str">
        <f t="shared" si="13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79"/>
      <c r="G116" s="79"/>
      <c r="H116" s="173"/>
      <c r="I116" s="173"/>
      <c r="J116" s="175" t="str">
        <f t="shared" si="12"/>
        <v xml:space="preserve"> </v>
      </c>
      <c r="K116" s="169">
        <v>0</v>
      </c>
      <c r="L116" s="169"/>
      <c r="M116" s="173">
        <f t="shared" si="14"/>
        <v>0</v>
      </c>
      <c r="N116" s="169"/>
      <c r="O116" s="153" t="str">
        <f t="shared" si="13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79"/>
      <c r="G117" s="79"/>
      <c r="H117" s="173"/>
      <c r="I117" s="173"/>
      <c r="J117" s="175" t="str">
        <f t="shared" si="12"/>
        <v xml:space="preserve"> </v>
      </c>
      <c r="K117" s="169">
        <v>0</v>
      </c>
      <c r="L117" s="169"/>
      <c r="M117" s="173">
        <f t="shared" si="14"/>
        <v>0</v>
      </c>
      <c r="N117" s="169"/>
      <c r="O117" s="153" t="str">
        <f t="shared" si="13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79"/>
      <c r="G118" s="79"/>
      <c r="H118" s="173"/>
      <c r="I118" s="173"/>
      <c r="J118" s="175" t="str">
        <f t="shared" si="12"/>
        <v xml:space="preserve"> </v>
      </c>
      <c r="K118" s="169">
        <v>0</v>
      </c>
      <c r="L118" s="169"/>
      <c r="M118" s="173">
        <f t="shared" si="14"/>
        <v>0</v>
      </c>
      <c r="N118" s="169"/>
      <c r="O118" s="153" t="str">
        <f t="shared" si="13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79"/>
      <c r="G119" s="79"/>
      <c r="H119" s="173"/>
      <c r="I119" s="173"/>
      <c r="J119" s="175" t="str">
        <f t="shared" si="12"/>
        <v xml:space="preserve"> </v>
      </c>
      <c r="K119" s="169">
        <v>0</v>
      </c>
      <c r="L119" s="169"/>
      <c r="M119" s="173">
        <f t="shared" si="14"/>
        <v>0</v>
      </c>
      <c r="N119" s="169"/>
      <c r="O119" s="153" t="str">
        <f t="shared" si="13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79"/>
      <c r="G120" s="79"/>
      <c r="H120" s="173"/>
      <c r="I120" s="173"/>
      <c r="J120" s="175" t="str">
        <f t="shared" si="12"/>
        <v xml:space="preserve"> </v>
      </c>
      <c r="K120" s="169">
        <v>0</v>
      </c>
      <c r="L120" s="169"/>
      <c r="M120" s="173">
        <f t="shared" si="14"/>
        <v>0</v>
      </c>
      <c r="N120" s="169"/>
      <c r="O120" s="153" t="str">
        <f t="shared" si="13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79"/>
      <c r="G121" s="79"/>
      <c r="H121" s="173"/>
      <c r="I121" s="173"/>
      <c r="J121" s="175" t="str">
        <f t="shared" si="12"/>
        <v xml:space="preserve"> </v>
      </c>
      <c r="K121" s="169">
        <v>0</v>
      </c>
      <c r="L121" s="169"/>
      <c r="M121" s="173">
        <f t="shared" si="14"/>
        <v>0</v>
      </c>
      <c r="N121" s="169"/>
      <c r="O121" s="153" t="str">
        <f t="shared" si="13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79"/>
      <c r="G122" s="79"/>
      <c r="H122" s="173"/>
      <c r="I122" s="173"/>
      <c r="J122" s="175" t="str">
        <f t="shared" si="12"/>
        <v xml:space="preserve"> </v>
      </c>
      <c r="K122" s="169">
        <v>0</v>
      </c>
      <c r="L122" s="169"/>
      <c r="M122" s="173">
        <f t="shared" si="14"/>
        <v>0</v>
      </c>
      <c r="N122" s="169"/>
      <c r="O122" s="153" t="str">
        <f t="shared" si="13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79"/>
      <c r="G123" s="79"/>
      <c r="H123" s="173"/>
      <c r="I123" s="173"/>
      <c r="J123" s="175" t="str">
        <f t="shared" si="12"/>
        <v xml:space="preserve"> </v>
      </c>
      <c r="K123" s="169">
        <v>0</v>
      </c>
      <c r="L123" s="169"/>
      <c r="M123" s="173">
        <f t="shared" si="14"/>
        <v>0</v>
      </c>
      <c r="N123" s="169"/>
      <c r="O123" s="153" t="str">
        <f t="shared" si="13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31">SUM(G125:G143)</f>
        <v>0</v>
      </c>
      <c r="H124" s="173">
        <f t="shared" si="31"/>
        <v>0</v>
      </c>
      <c r="I124" s="173">
        <f t="shared" ref="I124" si="32">SUM(I125:I143)</f>
        <v>0</v>
      </c>
      <c r="J124" s="175" t="str">
        <f t="shared" si="12"/>
        <v xml:space="preserve"> </v>
      </c>
      <c r="K124" s="169">
        <v>0</v>
      </c>
      <c r="L124" s="169"/>
      <c r="M124" s="173">
        <f t="shared" si="14"/>
        <v>0</v>
      </c>
      <c r="N124" s="169"/>
      <c r="O124" s="153" t="str">
        <f t="shared" si="13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79"/>
      <c r="G125" s="79"/>
      <c r="H125" s="173"/>
      <c r="I125" s="173"/>
      <c r="J125" s="175" t="str">
        <f t="shared" si="12"/>
        <v xml:space="preserve"> </v>
      </c>
      <c r="K125" s="169">
        <v>0</v>
      </c>
      <c r="L125" s="169"/>
      <c r="M125" s="173">
        <f t="shared" si="14"/>
        <v>0</v>
      </c>
      <c r="N125" s="169"/>
      <c r="O125" s="153" t="str">
        <f t="shared" si="13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79"/>
      <c r="G126" s="79"/>
      <c r="H126" s="173"/>
      <c r="I126" s="173"/>
      <c r="J126" s="175" t="str">
        <f t="shared" si="12"/>
        <v xml:space="preserve"> </v>
      </c>
      <c r="K126" s="169">
        <v>0</v>
      </c>
      <c r="L126" s="169"/>
      <c r="M126" s="173">
        <f t="shared" si="14"/>
        <v>0</v>
      </c>
      <c r="N126" s="169"/>
      <c r="O126" s="153" t="str">
        <f t="shared" si="13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79"/>
      <c r="G127" s="79"/>
      <c r="H127" s="173"/>
      <c r="I127" s="173"/>
      <c r="J127" s="175" t="str">
        <f t="shared" si="12"/>
        <v xml:space="preserve"> </v>
      </c>
      <c r="K127" s="169">
        <v>0</v>
      </c>
      <c r="L127" s="169"/>
      <c r="M127" s="173">
        <f t="shared" si="14"/>
        <v>0</v>
      </c>
      <c r="N127" s="169"/>
      <c r="O127" s="153" t="str">
        <f t="shared" si="13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79"/>
      <c r="G128" s="79"/>
      <c r="H128" s="173"/>
      <c r="I128" s="173"/>
      <c r="J128" s="175" t="str">
        <f t="shared" si="12"/>
        <v xml:space="preserve"> </v>
      </c>
      <c r="K128" s="169">
        <v>0</v>
      </c>
      <c r="L128" s="169"/>
      <c r="M128" s="173">
        <f t="shared" si="14"/>
        <v>0</v>
      </c>
      <c r="N128" s="169"/>
      <c r="O128" s="153" t="str">
        <f t="shared" si="13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79"/>
      <c r="G129" s="79"/>
      <c r="H129" s="173"/>
      <c r="I129" s="173"/>
      <c r="J129" s="175" t="str">
        <f t="shared" si="12"/>
        <v xml:space="preserve"> </v>
      </c>
      <c r="K129" s="169">
        <v>0</v>
      </c>
      <c r="L129" s="169"/>
      <c r="M129" s="173">
        <f t="shared" si="14"/>
        <v>0</v>
      </c>
      <c r="N129" s="169"/>
      <c r="O129" s="153" t="str">
        <f t="shared" si="13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79"/>
      <c r="G130" s="79"/>
      <c r="H130" s="173"/>
      <c r="I130" s="173"/>
      <c r="J130" s="175" t="str">
        <f t="shared" si="12"/>
        <v xml:space="preserve"> </v>
      </c>
      <c r="K130" s="169">
        <v>0</v>
      </c>
      <c r="L130" s="169"/>
      <c r="M130" s="173">
        <f t="shared" si="14"/>
        <v>0</v>
      </c>
      <c r="N130" s="169"/>
      <c r="O130" s="153" t="str">
        <f t="shared" si="13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79"/>
      <c r="G131" s="79"/>
      <c r="H131" s="173"/>
      <c r="I131" s="173"/>
      <c r="J131" s="175" t="str">
        <f t="shared" si="12"/>
        <v xml:space="preserve"> </v>
      </c>
      <c r="K131" s="169">
        <v>0</v>
      </c>
      <c r="L131" s="169"/>
      <c r="M131" s="173">
        <f t="shared" si="14"/>
        <v>0</v>
      </c>
      <c r="N131" s="169"/>
      <c r="O131" s="153" t="str">
        <f t="shared" si="13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79"/>
      <c r="G132" s="79"/>
      <c r="H132" s="173"/>
      <c r="I132" s="173"/>
      <c r="J132" s="175" t="str">
        <f t="shared" si="12"/>
        <v xml:space="preserve"> </v>
      </c>
      <c r="K132" s="169">
        <v>0</v>
      </c>
      <c r="L132" s="169"/>
      <c r="M132" s="173">
        <f t="shared" si="14"/>
        <v>0</v>
      </c>
      <c r="N132" s="169"/>
      <c r="O132" s="153" t="str">
        <f t="shared" si="13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79"/>
      <c r="G133" s="79"/>
      <c r="H133" s="173"/>
      <c r="I133" s="173"/>
      <c r="J133" s="175" t="str">
        <f t="shared" si="12"/>
        <v xml:space="preserve"> </v>
      </c>
      <c r="K133" s="169">
        <v>0</v>
      </c>
      <c r="L133" s="169"/>
      <c r="M133" s="173">
        <f t="shared" si="14"/>
        <v>0</v>
      </c>
      <c r="N133" s="169"/>
      <c r="O133" s="153" t="str">
        <f t="shared" si="13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79"/>
      <c r="G134" s="79"/>
      <c r="H134" s="173"/>
      <c r="I134" s="173"/>
      <c r="J134" s="175" t="str">
        <f t="shared" si="12"/>
        <v xml:space="preserve"> </v>
      </c>
      <c r="K134" s="169">
        <v>0</v>
      </c>
      <c r="L134" s="169"/>
      <c r="M134" s="173">
        <f t="shared" si="14"/>
        <v>0</v>
      </c>
      <c r="N134" s="169"/>
      <c r="O134" s="153" t="str">
        <f t="shared" si="13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79"/>
      <c r="G135" s="79"/>
      <c r="H135" s="173"/>
      <c r="I135" s="173"/>
      <c r="J135" s="175" t="str">
        <f t="shared" si="12"/>
        <v xml:space="preserve"> </v>
      </c>
      <c r="K135" s="169">
        <v>0</v>
      </c>
      <c r="L135" s="169"/>
      <c r="M135" s="173">
        <f t="shared" si="14"/>
        <v>0</v>
      </c>
      <c r="N135" s="169"/>
      <c r="O135" s="153" t="str">
        <f t="shared" si="13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79"/>
      <c r="G136" s="79"/>
      <c r="H136" s="173"/>
      <c r="I136" s="173"/>
      <c r="J136" s="175" t="str">
        <f t="shared" ref="J136:J199" si="33">IF(H136=0," ",I136/H136)</f>
        <v xml:space="preserve"> </v>
      </c>
      <c r="K136" s="169">
        <v>0</v>
      </c>
      <c r="L136" s="169"/>
      <c r="M136" s="173">
        <f t="shared" si="14"/>
        <v>0</v>
      </c>
      <c r="N136" s="169"/>
      <c r="O136" s="153" t="str">
        <f t="shared" ref="O136:O199" si="34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79"/>
      <c r="G137" s="79"/>
      <c r="H137" s="173"/>
      <c r="I137" s="173"/>
      <c r="J137" s="175" t="str">
        <f t="shared" si="33"/>
        <v xml:space="preserve"> </v>
      </c>
      <c r="K137" s="169">
        <v>0</v>
      </c>
      <c r="L137" s="169"/>
      <c r="M137" s="173">
        <f t="shared" ref="M137:M200" si="35">SUM(K137:L137)</f>
        <v>0</v>
      </c>
      <c r="N137" s="169"/>
      <c r="O137" s="153" t="str">
        <f t="shared" si="34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79"/>
      <c r="G138" s="79"/>
      <c r="H138" s="173"/>
      <c r="I138" s="173"/>
      <c r="J138" s="175" t="str">
        <f t="shared" si="33"/>
        <v xml:space="preserve"> </v>
      </c>
      <c r="K138" s="169">
        <v>0</v>
      </c>
      <c r="L138" s="169"/>
      <c r="M138" s="173">
        <f t="shared" si="35"/>
        <v>0</v>
      </c>
      <c r="N138" s="169"/>
      <c r="O138" s="153" t="str">
        <f t="shared" si="34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79"/>
      <c r="G139" s="79"/>
      <c r="H139" s="173"/>
      <c r="I139" s="173"/>
      <c r="J139" s="175" t="str">
        <f t="shared" si="33"/>
        <v xml:space="preserve"> </v>
      </c>
      <c r="K139" s="169">
        <v>0</v>
      </c>
      <c r="L139" s="169"/>
      <c r="M139" s="173">
        <f t="shared" si="35"/>
        <v>0</v>
      </c>
      <c r="N139" s="169"/>
      <c r="O139" s="153" t="str">
        <f t="shared" si="34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79"/>
      <c r="G140" s="79"/>
      <c r="H140" s="173"/>
      <c r="I140" s="173"/>
      <c r="J140" s="175" t="str">
        <f t="shared" si="33"/>
        <v xml:space="preserve"> </v>
      </c>
      <c r="K140" s="169">
        <v>0</v>
      </c>
      <c r="L140" s="169"/>
      <c r="M140" s="173">
        <f t="shared" si="35"/>
        <v>0</v>
      </c>
      <c r="N140" s="169"/>
      <c r="O140" s="153" t="str">
        <f t="shared" si="34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79"/>
      <c r="G141" s="79"/>
      <c r="H141" s="173"/>
      <c r="I141" s="173"/>
      <c r="J141" s="175" t="str">
        <f t="shared" si="33"/>
        <v xml:space="preserve"> </v>
      </c>
      <c r="K141" s="169">
        <v>0</v>
      </c>
      <c r="L141" s="169"/>
      <c r="M141" s="173">
        <f t="shared" si="35"/>
        <v>0</v>
      </c>
      <c r="N141" s="169"/>
      <c r="O141" s="153" t="str">
        <f t="shared" si="34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79"/>
      <c r="G142" s="79"/>
      <c r="H142" s="173"/>
      <c r="I142" s="173"/>
      <c r="J142" s="175" t="str">
        <f t="shared" si="33"/>
        <v xml:space="preserve"> </v>
      </c>
      <c r="K142" s="169">
        <v>0</v>
      </c>
      <c r="L142" s="169"/>
      <c r="M142" s="173">
        <f t="shared" si="35"/>
        <v>0</v>
      </c>
      <c r="N142" s="169"/>
      <c r="O142" s="153" t="str">
        <f t="shared" si="34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79"/>
      <c r="G143" s="79"/>
      <c r="H143" s="173"/>
      <c r="I143" s="173"/>
      <c r="J143" s="175" t="str">
        <f t="shared" si="33"/>
        <v xml:space="preserve"> </v>
      </c>
      <c r="K143" s="169">
        <v>0</v>
      </c>
      <c r="L143" s="169"/>
      <c r="M143" s="173">
        <f t="shared" si="35"/>
        <v>0</v>
      </c>
      <c r="N143" s="169"/>
      <c r="O143" s="153" t="str">
        <f t="shared" si="34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36">SUM(G145:G147)</f>
        <v>0</v>
      </c>
      <c r="H144" s="173">
        <f t="shared" si="36"/>
        <v>0</v>
      </c>
      <c r="I144" s="173">
        <f t="shared" ref="I144" si="37">SUM(I145:I147)</f>
        <v>0</v>
      </c>
      <c r="J144" s="175" t="str">
        <f t="shared" si="33"/>
        <v xml:space="preserve"> </v>
      </c>
      <c r="K144" s="169">
        <v>0</v>
      </c>
      <c r="L144" s="169"/>
      <c r="M144" s="173">
        <f t="shared" si="35"/>
        <v>0</v>
      </c>
      <c r="N144" s="169"/>
      <c r="O144" s="153" t="str">
        <f t="shared" si="34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79"/>
      <c r="G145" s="79"/>
      <c r="H145" s="173"/>
      <c r="I145" s="173"/>
      <c r="J145" s="175" t="str">
        <f t="shared" si="33"/>
        <v xml:space="preserve"> </v>
      </c>
      <c r="K145" s="169">
        <v>0</v>
      </c>
      <c r="L145" s="169"/>
      <c r="M145" s="173">
        <f t="shared" si="35"/>
        <v>0</v>
      </c>
      <c r="N145" s="169"/>
      <c r="O145" s="153" t="str">
        <f t="shared" si="34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79"/>
      <c r="G146" s="79"/>
      <c r="H146" s="173"/>
      <c r="I146" s="173"/>
      <c r="J146" s="175" t="str">
        <f t="shared" si="33"/>
        <v xml:space="preserve"> </v>
      </c>
      <c r="K146" s="169">
        <v>0</v>
      </c>
      <c r="L146" s="169"/>
      <c r="M146" s="173">
        <f t="shared" si="35"/>
        <v>0</v>
      </c>
      <c r="N146" s="169"/>
      <c r="O146" s="153" t="str">
        <f t="shared" si="34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79"/>
      <c r="G147" s="79"/>
      <c r="H147" s="173"/>
      <c r="I147" s="173"/>
      <c r="J147" s="175" t="str">
        <f t="shared" si="33"/>
        <v xml:space="preserve"> </v>
      </c>
      <c r="K147" s="169">
        <v>0</v>
      </c>
      <c r="L147" s="169"/>
      <c r="M147" s="173">
        <f t="shared" si="35"/>
        <v>0</v>
      </c>
      <c r="N147" s="169"/>
      <c r="O147" s="153" t="str">
        <f t="shared" si="34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77"/>
      <c r="G148" s="77"/>
      <c r="H148" s="173"/>
      <c r="I148" s="173"/>
      <c r="J148" s="175" t="str">
        <f t="shared" si="33"/>
        <v xml:space="preserve"> </v>
      </c>
      <c r="K148" s="169">
        <v>0</v>
      </c>
      <c r="L148" s="169"/>
      <c r="M148" s="173">
        <f t="shared" si="35"/>
        <v>0</v>
      </c>
      <c r="N148" s="169"/>
      <c r="O148" s="153" t="str">
        <f t="shared" si="34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38">SUM(G150:G153)</f>
        <v>0</v>
      </c>
      <c r="H149" s="173">
        <f t="shared" si="38"/>
        <v>0</v>
      </c>
      <c r="I149" s="173">
        <f t="shared" ref="I149" si="39">SUM(I150:I153)</f>
        <v>0</v>
      </c>
      <c r="J149" s="175" t="str">
        <f t="shared" si="33"/>
        <v xml:space="preserve"> </v>
      </c>
      <c r="K149" s="169">
        <v>0</v>
      </c>
      <c r="L149" s="169"/>
      <c r="M149" s="173">
        <f t="shared" si="35"/>
        <v>0</v>
      </c>
      <c r="N149" s="169"/>
      <c r="O149" s="153" t="str">
        <f t="shared" si="34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79"/>
      <c r="G150" s="79"/>
      <c r="H150" s="173"/>
      <c r="I150" s="173"/>
      <c r="J150" s="175" t="str">
        <f t="shared" si="33"/>
        <v xml:space="preserve"> </v>
      </c>
      <c r="K150" s="169">
        <v>0</v>
      </c>
      <c r="L150" s="169"/>
      <c r="M150" s="173">
        <f t="shared" si="35"/>
        <v>0</v>
      </c>
      <c r="N150" s="169"/>
      <c r="O150" s="153" t="str">
        <f t="shared" si="34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79"/>
      <c r="G151" s="79"/>
      <c r="H151" s="173"/>
      <c r="I151" s="173"/>
      <c r="J151" s="175" t="str">
        <f t="shared" si="33"/>
        <v xml:space="preserve"> </v>
      </c>
      <c r="K151" s="169">
        <v>0</v>
      </c>
      <c r="L151" s="169"/>
      <c r="M151" s="173">
        <f t="shared" si="35"/>
        <v>0</v>
      </c>
      <c r="N151" s="169"/>
      <c r="O151" s="153" t="str">
        <f t="shared" si="34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79"/>
      <c r="G152" s="79"/>
      <c r="H152" s="173"/>
      <c r="I152" s="173"/>
      <c r="J152" s="175" t="str">
        <f t="shared" si="33"/>
        <v xml:space="preserve"> </v>
      </c>
      <c r="K152" s="169">
        <v>0</v>
      </c>
      <c r="L152" s="169"/>
      <c r="M152" s="173">
        <f t="shared" si="35"/>
        <v>0</v>
      </c>
      <c r="N152" s="169"/>
      <c r="O152" s="153" t="str">
        <f t="shared" si="34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79"/>
      <c r="G153" s="79"/>
      <c r="H153" s="173"/>
      <c r="I153" s="173"/>
      <c r="J153" s="175" t="str">
        <f t="shared" si="33"/>
        <v xml:space="preserve"> </v>
      </c>
      <c r="K153" s="169">
        <v>0</v>
      </c>
      <c r="L153" s="169"/>
      <c r="M153" s="173">
        <f t="shared" si="35"/>
        <v>0</v>
      </c>
      <c r="N153" s="169"/>
      <c r="O153" s="153" t="str">
        <f t="shared" si="34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40">SUM(G155:G169)</f>
        <v>0</v>
      </c>
      <c r="H154" s="173">
        <f t="shared" si="40"/>
        <v>0</v>
      </c>
      <c r="I154" s="173">
        <f t="shared" ref="I154" si="41">SUM(I155:I169)</f>
        <v>0</v>
      </c>
      <c r="J154" s="175" t="str">
        <f t="shared" si="33"/>
        <v xml:space="preserve"> </v>
      </c>
      <c r="K154" s="169">
        <v>0</v>
      </c>
      <c r="L154" s="169"/>
      <c r="M154" s="173">
        <f t="shared" si="35"/>
        <v>0</v>
      </c>
      <c r="N154" s="169"/>
      <c r="O154" s="153" t="str">
        <f t="shared" si="34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79"/>
      <c r="G155" s="79"/>
      <c r="H155" s="173"/>
      <c r="I155" s="173"/>
      <c r="J155" s="175" t="str">
        <f t="shared" si="33"/>
        <v xml:space="preserve"> </v>
      </c>
      <c r="K155" s="169">
        <v>0</v>
      </c>
      <c r="L155" s="169"/>
      <c r="M155" s="173">
        <f t="shared" si="35"/>
        <v>0</v>
      </c>
      <c r="N155" s="169"/>
      <c r="O155" s="153" t="str">
        <f t="shared" si="34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79"/>
      <c r="G156" s="79"/>
      <c r="H156" s="173"/>
      <c r="I156" s="173"/>
      <c r="J156" s="175" t="str">
        <f t="shared" si="33"/>
        <v xml:space="preserve"> </v>
      </c>
      <c r="K156" s="169">
        <v>0</v>
      </c>
      <c r="L156" s="169"/>
      <c r="M156" s="173">
        <f t="shared" si="35"/>
        <v>0</v>
      </c>
      <c r="N156" s="169"/>
      <c r="O156" s="153" t="str">
        <f t="shared" si="34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79"/>
      <c r="G157" s="79"/>
      <c r="H157" s="173"/>
      <c r="I157" s="173"/>
      <c r="J157" s="175" t="str">
        <f t="shared" si="33"/>
        <v xml:space="preserve"> </v>
      </c>
      <c r="K157" s="169">
        <v>0</v>
      </c>
      <c r="L157" s="169"/>
      <c r="M157" s="173">
        <f t="shared" si="35"/>
        <v>0</v>
      </c>
      <c r="N157" s="169"/>
      <c r="O157" s="153" t="str">
        <f t="shared" si="34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79"/>
      <c r="G158" s="79"/>
      <c r="H158" s="173"/>
      <c r="I158" s="173"/>
      <c r="J158" s="175" t="str">
        <f t="shared" si="33"/>
        <v xml:space="preserve"> </v>
      </c>
      <c r="K158" s="169">
        <v>0</v>
      </c>
      <c r="L158" s="169"/>
      <c r="M158" s="173">
        <f t="shared" si="35"/>
        <v>0</v>
      </c>
      <c r="N158" s="169"/>
      <c r="O158" s="153" t="str">
        <f t="shared" si="34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79"/>
      <c r="G159" s="79"/>
      <c r="H159" s="173"/>
      <c r="I159" s="173"/>
      <c r="J159" s="175" t="str">
        <f t="shared" si="33"/>
        <v xml:space="preserve"> </v>
      </c>
      <c r="K159" s="169">
        <v>0</v>
      </c>
      <c r="L159" s="169"/>
      <c r="M159" s="173">
        <f t="shared" si="35"/>
        <v>0</v>
      </c>
      <c r="N159" s="169"/>
      <c r="O159" s="153" t="str">
        <f t="shared" si="34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79"/>
      <c r="G160" s="79"/>
      <c r="H160" s="173"/>
      <c r="I160" s="173"/>
      <c r="J160" s="175" t="str">
        <f t="shared" si="33"/>
        <v xml:space="preserve"> </v>
      </c>
      <c r="K160" s="169">
        <v>0</v>
      </c>
      <c r="L160" s="169"/>
      <c r="M160" s="173">
        <f t="shared" si="35"/>
        <v>0</v>
      </c>
      <c r="N160" s="169"/>
      <c r="O160" s="153" t="str">
        <f t="shared" si="34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79"/>
      <c r="G161" s="79"/>
      <c r="H161" s="173"/>
      <c r="I161" s="173"/>
      <c r="J161" s="175" t="str">
        <f t="shared" si="33"/>
        <v xml:space="preserve"> </v>
      </c>
      <c r="K161" s="169">
        <v>0</v>
      </c>
      <c r="L161" s="169"/>
      <c r="M161" s="173">
        <f t="shared" si="35"/>
        <v>0</v>
      </c>
      <c r="N161" s="169"/>
      <c r="O161" s="153" t="str">
        <f t="shared" si="34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79"/>
      <c r="G162" s="79"/>
      <c r="H162" s="173"/>
      <c r="I162" s="173"/>
      <c r="J162" s="175" t="str">
        <f t="shared" si="33"/>
        <v xml:space="preserve"> </v>
      </c>
      <c r="K162" s="169">
        <v>0</v>
      </c>
      <c r="L162" s="169"/>
      <c r="M162" s="173">
        <f t="shared" si="35"/>
        <v>0</v>
      </c>
      <c r="N162" s="169"/>
      <c r="O162" s="153" t="str">
        <f t="shared" si="34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79"/>
      <c r="G163" s="79"/>
      <c r="H163" s="173"/>
      <c r="I163" s="173"/>
      <c r="J163" s="175" t="str">
        <f t="shared" si="33"/>
        <v xml:space="preserve"> </v>
      </c>
      <c r="K163" s="169">
        <v>0</v>
      </c>
      <c r="L163" s="169"/>
      <c r="M163" s="173">
        <f t="shared" si="35"/>
        <v>0</v>
      </c>
      <c r="N163" s="169"/>
      <c r="O163" s="153" t="str">
        <f t="shared" si="34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79"/>
      <c r="G164" s="79"/>
      <c r="H164" s="173"/>
      <c r="I164" s="173"/>
      <c r="J164" s="175" t="str">
        <f t="shared" si="33"/>
        <v xml:space="preserve"> </v>
      </c>
      <c r="K164" s="169">
        <v>0</v>
      </c>
      <c r="L164" s="169"/>
      <c r="M164" s="173">
        <f t="shared" si="35"/>
        <v>0</v>
      </c>
      <c r="N164" s="169"/>
      <c r="O164" s="153" t="str">
        <f t="shared" si="34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79"/>
      <c r="G165" s="79"/>
      <c r="H165" s="173"/>
      <c r="I165" s="173"/>
      <c r="J165" s="175" t="str">
        <f t="shared" si="33"/>
        <v xml:space="preserve"> </v>
      </c>
      <c r="K165" s="169">
        <v>0</v>
      </c>
      <c r="L165" s="169"/>
      <c r="M165" s="173">
        <f t="shared" si="35"/>
        <v>0</v>
      </c>
      <c r="N165" s="169"/>
      <c r="O165" s="153" t="str">
        <f t="shared" si="34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79"/>
      <c r="G166" s="79"/>
      <c r="H166" s="173"/>
      <c r="I166" s="173"/>
      <c r="J166" s="175" t="str">
        <f t="shared" si="33"/>
        <v xml:space="preserve"> </v>
      </c>
      <c r="K166" s="169">
        <v>0</v>
      </c>
      <c r="L166" s="169"/>
      <c r="M166" s="173">
        <f t="shared" si="35"/>
        <v>0</v>
      </c>
      <c r="N166" s="169"/>
      <c r="O166" s="153" t="str">
        <f t="shared" si="34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79"/>
      <c r="G167" s="79"/>
      <c r="H167" s="173"/>
      <c r="I167" s="173"/>
      <c r="J167" s="175" t="str">
        <f t="shared" si="33"/>
        <v xml:space="preserve"> </v>
      </c>
      <c r="K167" s="169">
        <v>0</v>
      </c>
      <c r="L167" s="169"/>
      <c r="M167" s="173">
        <f t="shared" si="35"/>
        <v>0</v>
      </c>
      <c r="N167" s="169"/>
      <c r="O167" s="153" t="str">
        <f t="shared" si="34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79"/>
      <c r="G168" s="79"/>
      <c r="H168" s="173"/>
      <c r="I168" s="173"/>
      <c r="J168" s="175" t="str">
        <f t="shared" si="33"/>
        <v xml:space="preserve"> </v>
      </c>
      <c r="K168" s="169">
        <v>0</v>
      </c>
      <c r="L168" s="169"/>
      <c r="M168" s="173">
        <f t="shared" si="35"/>
        <v>0</v>
      </c>
      <c r="N168" s="169"/>
      <c r="O168" s="153" t="str">
        <f t="shared" si="34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79"/>
      <c r="G169" s="79"/>
      <c r="H169" s="173"/>
      <c r="I169" s="173"/>
      <c r="J169" s="175" t="str">
        <f t="shared" si="33"/>
        <v xml:space="preserve"> </v>
      </c>
      <c r="K169" s="169">
        <v>0</v>
      </c>
      <c r="L169" s="169"/>
      <c r="M169" s="173">
        <f t="shared" si="35"/>
        <v>0</v>
      </c>
      <c r="N169" s="169"/>
      <c r="O169" s="153" t="str">
        <f t="shared" si="34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2">G124+G144+G149+G154</f>
        <v>0</v>
      </c>
      <c r="H170" s="174">
        <f t="shared" si="42"/>
        <v>0</v>
      </c>
      <c r="I170" s="174">
        <f t="shared" ref="I170" si="43">I124+I144+I149+I154</f>
        <v>0</v>
      </c>
      <c r="J170" s="175" t="str">
        <f t="shared" si="33"/>
        <v xml:space="preserve"> </v>
      </c>
      <c r="K170" s="169">
        <v>0</v>
      </c>
      <c r="L170" s="169"/>
      <c r="M170" s="173">
        <f t="shared" si="35"/>
        <v>0</v>
      </c>
      <c r="N170" s="169"/>
      <c r="O170" s="153" t="str">
        <f t="shared" si="34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77"/>
      <c r="G171" s="77"/>
      <c r="H171" s="173"/>
      <c r="I171" s="173"/>
      <c r="J171" s="175" t="str">
        <f t="shared" si="33"/>
        <v xml:space="preserve"> </v>
      </c>
      <c r="K171" s="169">
        <v>0</v>
      </c>
      <c r="L171" s="169"/>
      <c r="M171" s="173">
        <f t="shared" si="35"/>
        <v>0</v>
      </c>
      <c r="N171" s="169"/>
      <c r="O171" s="153" t="str">
        <f t="shared" si="34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79"/>
      <c r="G172" s="79"/>
      <c r="H172" s="173"/>
      <c r="I172" s="173"/>
      <c r="J172" s="175" t="str">
        <f t="shared" si="33"/>
        <v xml:space="preserve"> </v>
      </c>
      <c r="K172" s="169">
        <v>0</v>
      </c>
      <c r="L172" s="169"/>
      <c r="M172" s="173">
        <f t="shared" si="35"/>
        <v>0</v>
      </c>
      <c r="N172" s="169"/>
      <c r="O172" s="153" t="str">
        <f t="shared" si="34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79"/>
      <c r="G173" s="79"/>
      <c r="H173" s="173"/>
      <c r="I173" s="173"/>
      <c r="J173" s="175" t="str">
        <f t="shared" si="33"/>
        <v xml:space="preserve"> </v>
      </c>
      <c r="K173" s="169">
        <v>0</v>
      </c>
      <c r="L173" s="169"/>
      <c r="M173" s="173">
        <f t="shared" si="35"/>
        <v>0</v>
      </c>
      <c r="N173" s="169"/>
      <c r="O173" s="153" t="str">
        <f t="shared" si="34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79"/>
      <c r="G174" s="79"/>
      <c r="H174" s="173"/>
      <c r="I174" s="173"/>
      <c r="J174" s="175" t="str">
        <f t="shared" si="33"/>
        <v xml:space="preserve"> </v>
      </c>
      <c r="K174" s="169">
        <v>0</v>
      </c>
      <c r="L174" s="169"/>
      <c r="M174" s="173">
        <f t="shared" si="35"/>
        <v>0</v>
      </c>
      <c r="N174" s="169"/>
      <c r="O174" s="153" t="str">
        <f t="shared" si="34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79"/>
      <c r="G175" s="79"/>
      <c r="H175" s="173"/>
      <c r="I175" s="173"/>
      <c r="J175" s="175" t="str">
        <f t="shared" si="33"/>
        <v xml:space="preserve"> </v>
      </c>
      <c r="K175" s="169">
        <v>0</v>
      </c>
      <c r="L175" s="169"/>
      <c r="M175" s="173">
        <f t="shared" si="35"/>
        <v>0</v>
      </c>
      <c r="N175" s="169"/>
      <c r="O175" s="153" t="str">
        <f t="shared" si="34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79"/>
      <c r="G176" s="79"/>
      <c r="H176" s="173"/>
      <c r="I176" s="173"/>
      <c r="J176" s="175" t="str">
        <f t="shared" si="33"/>
        <v xml:space="preserve"> </v>
      </c>
      <c r="K176" s="169">
        <v>0</v>
      </c>
      <c r="L176" s="169"/>
      <c r="M176" s="173">
        <f t="shared" si="35"/>
        <v>0</v>
      </c>
      <c r="N176" s="169"/>
      <c r="O176" s="153" t="str">
        <f t="shared" si="34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79"/>
      <c r="G177" s="79"/>
      <c r="H177" s="173"/>
      <c r="I177" s="173"/>
      <c r="J177" s="175" t="str">
        <f t="shared" si="33"/>
        <v xml:space="preserve"> </v>
      </c>
      <c r="K177" s="169">
        <v>0</v>
      </c>
      <c r="L177" s="169"/>
      <c r="M177" s="173">
        <f t="shared" si="35"/>
        <v>0</v>
      </c>
      <c r="N177" s="169"/>
      <c r="O177" s="153" t="str">
        <f t="shared" si="34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79"/>
      <c r="G178" s="79"/>
      <c r="H178" s="173"/>
      <c r="I178" s="173"/>
      <c r="J178" s="175" t="str">
        <f t="shared" si="33"/>
        <v xml:space="preserve"> </v>
      </c>
      <c r="K178" s="169">
        <v>0</v>
      </c>
      <c r="L178" s="169"/>
      <c r="M178" s="173">
        <f t="shared" si="35"/>
        <v>0</v>
      </c>
      <c r="N178" s="169"/>
      <c r="O178" s="153" t="str">
        <f t="shared" si="34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79"/>
      <c r="G179" s="79"/>
      <c r="H179" s="173"/>
      <c r="I179" s="173"/>
      <c r="J179" s="175" t="str">
        <f t="shared" si="33"/>
        <v xml:space="preserve"> </v>
      </c>
      <c r="K179" s="169">
        <v>0</v>
      </c>
      <c r="L179" s="169"/>
      <c r="M179" s="173">
        <f t="shared" si="35"/>
        <v>0</v>
      </c>
      <c r="N179" s="169"/>
      <c r="O179" s="153" t="str">
        <f t="shared" si="34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79"/>
      <c r="G180" s="79"/>
      <c r="H180" s="173"/>
      <c r="I180" s="173"/>
      <c r="J180" s="175" t="str">
        <f t="shared" si="33"/>
        <v xml:space="preserve"> </v>
      </c>
      <c r="K180" s="169">
        <v>0</v>
      </c>
      <c r="L180" s="169"/>
      <c r="M180" s="173">
        <f t="shared" si="35"/>
        <v>0</v>
      </c>
      <c r="N180" s="169"/>
      <c r="O180" s="153" t="str">
        <f t="shared" si="34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79"/>
      <c r="G181" s="79"/>
      <c r="H181" s="173"/>
      <c r="I181" s="173"/>
      <c r="J181" s="175" t="str">
        <f t="shared" si="33"/>
        <v xml:space="preserve"> </v>
      </c>
      <c r="K181" s="169">
        <v>0</v>
      </c>
      <c r="L181" s="169"/>
      <c r="M181" s="173">
        <f t="shared" si="35"/>
        <v>0</v>
      </c>
      <c r="N181" s="169"/>
      <c r="O181" s="153" t="str">
        <f t="shared" si="34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79"/>
      <c r="G182" s="79"/>
      <c r="H182" s="173"/>
      <c r="I182" s="173"/>
      <c r="J182" s="175" t="str">
        <f t="shared" si="33"/>
        <v xml:space="preserve"> </v>
      </c>
      <c r="K182" s="169">
        <v>0</v>
      </c>
      <c r="L182" s="169"/>
      <c r="M182" s="173">
        <f t="shared" si="35"/>
        <v>0</v>
      </c>
      <c r="N182" s="169"/>
      <c r="O182" s="153" t="str">
        <f t="shared" si="34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79"/>
      <c r="G183" s="79"/>
      <c r="H183" s="173"/>
      <c r="I183" s="173"/>
      <c r="J183" s="175" t="str">
        <f t="shared" si="33"/>
        <v xml:space="preserve"> </v>
      </c>
      <c r="K183" s="169">
        <v>0</v>
      </c>
      <c r="L183" s="169"/>
      <c r="M183" s="173">
        <f t="shared" si="35"/>
        <v>0</v>
      </c>
      <c r="N183" s="169"/>
      <c r="O183" s="153" t="str">
        <f t="shared" si="34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44">G100+G101+G108+G115+G170+G171</f>
        <v>0</v>
      </c>
      <c r="H184" s="174">
        <f t="shared" si="44"/>
        <v>0</v>
      </c>
      <c r="I184" s="174">
        <f t="shared" ref="I184" si="45">I100+I101+I108+I115+I170+I171</f>
        <v>0</v>
      </c>
      <c r="J184" s="175" t="str">
        <f t="shared" si="33"/>
        <v xml:space="preserve"> </v>
      </c>
      <c r="K184" s="169">
        <v>0</v>
      </c>
      <c r="L184" s="169"/>
      <c r="M184" s="173">
        <f t="shared" si="35"/>
        <v>0</v>
      </c>
      <c r="N184" s="169"/>
      <c r="O184" s="153" t="str">
        <f t="shared" si="34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77"/>
      <c r="G185" s="77"/>
      <c r="H185" s="173"/>
      <c r="I185" s="173"/>
      <c r="J185" s="175" t="str">
        <f t="shared" si="33"/>
        <v xml:space="preserve"> </v>
      </c>
      <c r="K185" s="169">
        <v>0</v>
      </c>
      <c r="L185" s="169"/>
      <c r="M185" s="173">
        <f t="shared" si="35"/>
        <v>0</v>
      </c>
      <c r="N185" s="169"/>
      <c r="O185" s="153" t="str">
        <f t="shared" si="34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77"/>
      <c r="G186" s="77"/>
      <c r="H186" s="173"/>
      <c r="I186" s="173"/>
      <c r="J186" s="175" t="str">
        <f t="shared" si="33"/>
        <v xml:space="preserve"> </v>
      </c>
      <c r="K186" s="169">
        <v>0</v>
      </c>
      <c r="L186" s="169"/>
      <c r="M186" s="173">
        <f t="shared" si="35"/>
        <v>0</v>
      </c>
      <c r="N186" s="169"/>
      <c r="O186" s="153" t="str">
        <f t="shared" si="34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79"/>
      <c r="G187" s="79"/>
      <c r="H187" s="173"/>
      <c r="I187" s="173"/>
      <c r="J187" s="175" t="str">
        <f t="shared" si="33"/>
        <v xml:space="preserve"> </v>
      </c>
      <c r="K187" s="169">
        <v>0</v>
      </c>
      <c r="L187" s="169"/>
      <c r="M187" s="173">
        <f t="shared" si="35"/>
        <v>0</v>
      </c>
      <c r="N187" s="169"/>
      <c r="O187" s="153" t="str">
        <f t="shared" si="34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79"/>
      <c r="G188" s="79"/>
      <c r="H188" s="173"/>
      <c r="I188" s="173"/>
      <c r="J188" s="175" t="str">
        <f t="shared" si="33"/>
        <v xml:space="preserve"> </v>
      </c>
      <c r="K188" s="169">
        <v>0</v>
      </c>
      <c r="L188" s="169"/>
      <c r="M188" s="173">
        <f t="shared" si="35"/>
        <v>0</v>
      </c>
      <c r="N188" s="169"/>
      <c r="O188" s="153" t="str">
        <f t="shared" si="34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77"/>
      <c r="G189" s="77"/>
      <c r="H189" s="173"/>
      <c r="I189" s="173"/>
      <c r="J189" s="175" t="str">
        <f t="shared" si="33"/>
        <v xml:space="preserve"> </v>
      </c>
      <c r="K189" s="169">
        <v>0</v>
      </c>
      <c r="L189" s="169"/>
      <c r="M189" s="173">
        <f t="shared" si="35"/>
        <v>0</v>
      </c>
      <c r="N189" s="169"/>
      <c r="O189" s="153" t="str">
        <f t="shared" si="34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77"/>
      <c r="G190" s="77"/>
      <c r="H190" s="173"/>
      <c r="I190" s="173"/>
      <c r="J190" s="175" t="str">
        <f t="shared" si="33"/>
        <v xml:space="preserve"> </v>
      </c>
      <c r="K190" s="169">
        <v>0</v>
      </c>
      <c r="L190" s="169"/>
      <c r="M190" s="173">
        <f t="shared" si="35"/>
        <v>0</v>
      </c>
      <c r="N190" s="169"/>
      <c r="O190" s="153" t="str">
        <f t="shared" si="34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77"/>
      <c r="G191" s="77"/>
      <c r="H191" s="173"/>
      <c r="I191" s="173"/>
      <c r="J191" s="175" t="str">
        <f t="shared" si="33"/>
        <v xml:space="preserve"> </v>
      </c>
      <c r="K191" s="169">
        <v>0</v>
      </c>
      <c r="L191" s="169"/>
      <c r="M191" s="173">
        <f t="shared" si="35"/>
        <v>0</v>
      </c>
      <c r="N191" s="169"/>
      <c r="O191" s="153" t="str">
        <f t="shared" si="34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79"/>
      <c r="G192" s="79"/>
      <c r="H192" s="173"/>
      <c r="I192" s="173"/>
      <c r="J192" s="175" t="str">
        <f t="shared" si="33"/>
        <v xml:space="preserve"> </v>
      </c>
      <c r="K192" s="169">
        <v>0</v>
      </c>
      <c r="L192" s="169"/>
      <c r="M192" s="173">
        <f t="shared" si="35"/>
        <v>0</v>
      </c>
      <c r="N192" s="169"/>
      <c r="O192" s="153" t="str">
        <f t="shared" si="34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79"/>
      <c r="G193" s="79"/>
      <c r="H193" s="173"/>
      <c r="I193" s="173"/>
      <c r="J193" s="175" t="str">
        <f t="shared" si="33"/>
        <v xml:space="preserve"> </v>
      </c>
      <c r="K193" s="169">
        <v>0</v>
      </c>
      <c r="L193" s="169"/>
      <c r="M193" s="173">
        <f t="shared" si="35"/>
        <v>0</v>
      </c>
      <c r="N193" s="169"/>
      <c r="O193" s="153" t="str">
        <f t="shared" si="34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79"/>
      <c r="G194" s="79"/>
      <c r="H194" s="173"/>
      <c r="I194" s="173"/>
      <c r="J194" s="175" t="str">
        <f t="shared" si="33"/>
        <v xml:space="preserve"> </v>
      </c>
      <c r="K194" s="169">
        <v>0</v>
      </c>
      <c r="L194" s="169"/>
      <c r="M194" s="173">
        <f t="shared" si="35"/>
        <v>0</v>
      </c>
      <c r="N194" s="169"/>
      <c r="O194" s="153" t="str">
        <f t="shared" si="34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79"/>
      <c r="G195" s="79"/>
      <c r="H195" s="173"/>
      <c r="I195" s="173"/>
      <c r="J195" s="175" t="str">
        <f t="shared" si="33"/>
        <v xml:space="preserve"> </v>
      </c>
      <c r="K195" s="169">
        <v>0</v>
      </c>
      <c r="L195" s="169"/>
      <c r="M195" s="173">
        <f t="shared" si="35"/>
        <v>0</v>
      </c>
      <c r="N195" s="169"/>
      <c r="O195" s="153" t="str">
        <f t="shared" si="34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79"/>
      <c r="G196" s="79"/>
      <c r="H196" s="173"/>
      <c r="I196" s="173"/>
      <c r="J196" s="175" t="str">
        <f t="shared" si="33"/>
        <v xml:space="preserve"> </v>
      </c>
      <c r="K196" s="169">
        <v>0</v>
      </c>
      <c r="L196" s="169"/>
      <c r="M196" s="173">
        <f t="shared" si="35"/>
        <v>0</v>
      </c>
      <c r="N196" s="169"/>
      <c r="O196" s="153" t="str">
        <f t="shared" si="34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79"/>
      <c r="G197" s="79"/>
      <c r="H197" s="173"/>
      <c r="I197" s="173"/>
      <c r="J197" s="175" t="str">
        <f t="shared" si="33"/>
        <v xml:space="preserve"> </v>
      </c>
      <c r="K197" s="169">
        <v>0</v>
      </c>
      <c r="L197" s="169"/>
      <c r="M197" s="173">
        <f t="shared" si="35"/>
        <v>0</v>
      </c>
      <c r="N197" s="169"/>
      <c r="O197" s="153" t="str">
        <f t="shared" si="34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77"/>
      <c r="G198" s="77"/>
      <c r="H198" s="173"/>
      <c r="I198" s="173"/>
      <c r="J198" s="175" t="str">
        <f t="shared" si="33"/>
        <v xml:space="preserve"> </v>
      </c>
      <c r="K198" s="169">
        <v>0</v>
      </c>
      <c r="L198" s="169"/>
      <c r="M198" s="173">
        <f t="shared" si="35"/>
        <v>0</v>
      </c>
      <c r="N198" s="169"/>
      <c r="O198" s="153" t="str">
        <f t="shared" si="34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77"/>
      <c r="G199" s="77"/>
      <c r="H199" s="173"/>
      <c r="I199" s="173"/>
      <c r="J199" s="175" t="str">
        <f t="shared" si="33"/>
        <v xml:space="preserve"> </v>
      </c>
      <c r="K199" s="169">
        <v>0</v>
      </c>
      <c r="L199" s="169"/>
      <c r="M199" s="173">
        <f t="shared" si="35"/>
        <v>0</v>
      </c>
      <c r="N199" s="169"/>
      <c r="O199" s="153" t="str">
        <f t="shared" si="34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77"/>
      <c r="G200" s="77"/>
      <c r="H200" s="173"/>
      <c r="I200" s="173"/>
      <c r="J200" s="175" t="str">
        <f t="shared" ref="J200:J263" si="46">IF(H200=0," ",I200/H200)</f>
        <v xml:space="preserve"> </v>
      </c>
      <c r="K200" s="169">
        <v>0</v>
      </c>
      <c r="L200" s="169"/>
      <c r="M200" s="173">
        <f t="shared" si="35"/>
        <v>0</v>
      </c>
      <c r="N200" s="169"/>
      <c r="O200" s="153" t="str">
        <f t="shared" ref="O200:O263" si="47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77"/>
      <c r="G201" s="77"/>
      <c r="H201" s="173"/>
      <c r="I201" s="173"/>
      <c r="J201" s="175" t="str">
        <f t="shared" si="46"/>
        <v xml:space="preserve"> </v>
      </c>
      <c r="K201" s="169">
        <v>0</v>
      </c>
      <c r="L201" s="169"/>
      <c r="M201" s="173">
        <f t="shared" ref="M201:M264" si="48">SUM(K201:L201)</f>
        <v>0</v>
      </c>
      <c r="N201" s="169"/>
      <c r="O201" s="153" t="str">
        <f t="shared" si="47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77"/>
      <c r="G202" s="77"/>
      <c r="H202" s="173"/>
      <c r="I202" s="173"/>
      <c r="J202" s="175" t="str">
        <f t="shared" si="46"/>
        <v xml:space="preserve"> </v>
      </c>
      <c r="K202" s="169">
        <v>0</v>
      </c>
      <c r="L202" s="169"/>
      <c r="M202" s="173">
        <f t="shared" si="48"/>
        <v>0</v>
      </c>
      <c r="N202" s="169"/>
      <c r="O202" s="153" t="str">
        <f t="shared" si="47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77"/>
      <c r="G203" s="77"/>
      <c r="H203" s="173"/>
      <c r="I203" s="173"/>
      <c r="J203" s="175" t="str">
        <f t="shared" si="46"/>
        <v xml:space="preserve"> </v>
      </c>
      <c r="K203" s="169">
        <v>0</v>
      </c>
      <c r="L203" s="169"/>
      <c r="M203" s="173">
        <f t="shared" si="48"/>
        <v>0</v>
      </c>
      <c r="N203" s="169"/>
      <c r="O203" s="153" t="str">
        <f t="shared" si="47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77"/>
      <c r="G204" s="77"/>
      <c r="H204" s="173"/>
      <c r="I204" s="173"/>
      <c r="J204" s="175" t="str">
        <f t="shared" si="46"/>
        <v xml:space="preserve"> </v>
      </c>
      <c r="K204" s="169">
        <v>0</v>
      </c>
      <c r="L204" s="169"/>
      <c r="M204" s="173">
        <f t="shared" si="48"/>
        <v>0</v>
      </c>
      <c r="N204" s="169"/>
      <c r="O204" s="153" t="str">
        <f t="shared" si="47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77"/>
      <c r="G205" s="77"/>
      <c r="H205" s="173"/>
      <c r="I205" s="173"/>
      <c r="J205" s="175" t="str">
        <f t="shared" si="46"/>
        <v xml:space="preserve"> </v>
      </c>
      <c r="K205" s="169">
        <v>0</v>
      </c>
      <c r="L205" s="169"/>
      <c r="M205" s="173">
        <f t="shared" si="48"/>
        <v>0</v>
      </c>
      <c r="N205" s="169"/>
      <c r="O205" s="153" t="str">
        <f t="shared" si="47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77"/>
      <c r="G206" s="77"/>
      <c r="H206" s="173"/>
      <c r="I206" s="173"/>
      <c r="J206" s="175" t="str">
        <f t="shared" si="46"/>
        <v xml:space="preserve"> </v>
      </c>
      <c r="K206" s="169">
        <v>0</v>
      </c>
      <c r="L206" s="169"/>
      <c r="M206" s="173">
        <f t="shared" si="48"/>
        <v>0</v>
      </c>
      <c r="N206" s="169"/>
      <c r="O206" s="153" t="str">
        <f t="shared" si="47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77"/>
      <c r="G207" s="77"/>
      <c r="H207" s="173"/>
      <c r="I207" s="173"/>
      <c r="J207" s="175" t="str">
        <f t="shared" si="46"/>
        <v xml:space="preserve"> </v>
      </c>
      <c r="K207" s="169">
        <v>0</v>
      </c>
      <c r="L207" s="169"/>
      <c r="M207" s="173">
        <f t="shared" si="48"/>
        <v>0</v>
      </c>
      <c r="N207" s="169"/>
      <c r="O207" s="153" t="str">
        <f t="shared" si="47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77"/>
      <c r="G208" s="77"/>
      <c r="H208" s="173"/>
      <c r="I208" s="173"/>
      <c r="J208" s="175" t="str">
        <f t="shared" si="46"/>
        <v xml:space="preserve"> </v>
      </c>
      <c r="K208" s="169">
        <v>0</v>
      </c>
      <c r="L208" s="169"/>
      <c r="M208" s="173">
        <f t="shared" si="48"/>
        <v>0</v>
      </c>
      <c r="N208" s="169"/>
      <c r="O208" s="153" t="str">
        <f t="shared" si="47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77"/>
      <c r="G209" s="77"/>
      <c r="H209" s="173"/>
      <c r="I209" s="173"/>
      <c r="J209" s="175" t="str">
        <f t="shared" si="46"/>
        <v xml:space="preserve"> </v>
      </c>
      <c r="K209" s="169">
        <v>0</v>
      </c>
      <c r="L209" s="169"/>
      <c r="M209" s="173">
        <f t="shared" si="48"/>
        <v>0</v>
      </c>
      <c r="N209" s="169"/>
      <c r="O209" s="153" t="str">
        <f t="shared" si="47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77"/>
      <c r="G210" s="77"/>
      <c r="H210" s="173"/>
      <c r="I210" s="173"/>
      <c r="J210" s="175" t="str">
        <f t="shared" si="46"/>
        <v xml:space="preserve"> </v>
      </c>
      <c r="K210" s="169">
        <v>0</v>
      </c>
      <c r="L210" s="169"/>
      <c r="M210" s="173">
        <f t="shared" si="48"/>
        <v>0</v>
      </c>
      <c r="N210" s="169"/>
      <c r="O210" s="153" t="str">
        <f t="shared" si="47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77"/>
      <c r="G211" s="77"/>
      <c r="H211" s="173"/>
      <c r="I211" s="173"/>
      <c r="J211" s="175" t="str">
        <f t="shared" si="46"/>
        <v xml:space="preserve"> </v>
      </c>
      <c r="K211" s="169">
        <v>0</v>
      </c>
      <c r="L211" s="169"/>
      <c r="M211" s="173">
        <f t="shared" si="48"/>
        <v>0</v>
      </c>
      <c r="N211" s="169"/>
      <c r="O211" s="153" t="str">
        <f t="shared" si="47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77"/>
      <c r="G212" s="77"/>
      <c r="H212" s="173"/>
      <c r="I212" s="173"/>
      <c r="J212" s="175" t="str">
        <f t="shared" si="46"/>
        <v xml:space="preserve"> </v>
      </c>
      <c r="K212" s="169">
        <v>0</v>
      </c>
      <c r="L212" s="169"/>
      <c r="M212" s="173">
        <f t="shared" si="48"/>
        <v>0</v>
      </c>
      <c r="N212" s="169"/>
      <c r="O212" s="153" t="str">
        <f t="shared" si="47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77"/>
      <c r="G213" s="77"/>
      <c r="H213" s="173"/>
      <c r="I213" s="173"/>
      <c r="J213" s="175" t="str">
        <f t="shared" si="46"/>
        <v xml:space="preserve"> </v>
      </c>
      <c r="K213" s="169">
        <v>0</v>
      </c>
      <c r="L213" s="169"/>
      <c r="M213" s="173">
        <f t="shared" si="48"/>
        <v>0</v>
      </c>
      <c r="N213" s="169"/>
      <c r="O213" s="153" t="str">
        <f t="shared" si="47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49">G185+G186+G189+G191+G198+G199+G200+G201+G205+G210</f>
        <v>0</v>
      </c>
      <c r="H214" s="174">
        <f t="shared" si="49"/>
        <v>0</v>
      </c>
      <c r="I214" s="174">
        <f t="shared" si="49"/>
        <v>0</v>
      </c>
      <c r="J214" s="174" t="e">
        <f t="shared" si="49"/>
        <v>#VALUE!</v>
      </c>
      <c r="K214" s="174">
        <f t="shared" si="49"/>
        <v>0</v>
      </c>
      <c r="L214" s="174">
        <f t="shared" si="49"/>
        <v>0</v>
      </c>
      <c r="M214" s="174">
        <f t="shared" si="49"/>
        <v>0</v>
      </c>
      <c r="N214" s="169"/>
      <c r="O214" s="153" t="str">
        <f t="shared" si="47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77"/>
      <c r="G215" s="77"/>
      <c r="H215" s="173"/>
      <c r="I215" s="173"/>
      <c r="J215" s="175" t="str">
        <f t="shared" si="46"/>
        <v xml:space="preserve"> </v>
      </c>
      <c r="K215" s="169">
        <v>0</v>
      </c>
      <c r="L215" s="169"/>
      <c r="M215" s="173">
        <f t="shared" si="48"/>
        <v>0</v>
      </c>
      <c r="N215" s="169"/>
      <c r="O215" s="153" t="str">
        <f t="shared" si="47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77"/>
      <c r="G216" s="77"/>
      <c r="H216" s="173"/>
      <c r="I216" s="173"/>
      <c r="J216" s="175" t="str">
        <f t="shared" si="46"/>
        <v xml:space="preserve"> </v>
      </c>
      <c r="K216" s="169">
        <v>0</v>
      </c>
      <c r="L216" s="169"/>
      <c r="M216" s="173">
        <f t="shared" si="48"/>
        <v>0</v>
      </c>
      <c r="N216" s="169"/>
      <c r="O216" s="153" t="str">
        <f t="shared" si="47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77"/>
      <c r="G217" s="77"/>
      <c r="H217" s="173"/>
      <c r="I217" s="173"/>
      <c r="J217" s="175" t="str">
        <f t="shared" si="46"/>
        <v xml:space="preserve"> </v>
      </c>
      <c r="K217" s="169">
        <v>0</v>
      </c>
      <c r="L217" s="169"/>
      <c r="M217" s="173">
        <f t="shared" si="48"/>
        <v>0</v>
      </c>
      <c r="N217" s="169"/>
      <c r="O217" s="153" t="str">
        <f t="shared" si="47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77"/>
      <c r="G218" s="77"/>
      <c r="H218" s="173"/>
      <c r="I218" s="173"/>
      <c r="J218" s="175" t="str">
        <f t="shared" si="46"/>
        <v xml:space="preserve"> </v>
      </c>
      <c r="K218" s="169">
        <v>0</v>
      </c>
      <c r="L218" s="169"/>
      <c r="M218" s="173">
        <f t="shared" si="48"/>
        <v>0</v>
      </c>
      <c r="N218" s="169"/>
      <c r="O218" s="153" t="str">
        <f t="shared" si="47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77"/>
      <c r="G219" s="77"/>
      <c r="H219" s="173"/>
      <c r="I219" s="173"/>
      <c r="J219" s="175" t="str">
        <f t="shared" si="46"/>
        <v xml:space="preserve"> </v>
      </c>
      <c r="K219" s="169">
        <v>0</v>
      </c>
      <c r="L219" s="169"/>
      <c r="M219" s="173">
        <f t="shared" si="48"/>
        <v>0</v>
      </c>
      <c r="N219" s="169"/>
      <c r="O219" s="153" t="str">
        <f t="shared" si="47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77"/>
      <c r="G220" s="77"/>
      <c r="H220" s="173"/>
      <c r="I220" s="173"/>
      <c r="J220" s="175" t="str">
        <f t="shared" si="46"/>
        <v xml:space="preserve"> </v>
      </c>
      <c r="K220" s="169">
        <v>0</v>
      </c>
      <c r="L220" s="169"/>
      <c r="M220" s="173">
        <f t="shared" si="48"/>
        <v>0</v>
      </c>
      <c r="N220" s="169"/>
      <c r="O220" s="153" t="str">
        <f t="shared" si="47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77"/>
      <c r="G221" s="77"/>
      <c r="H221" s="173"/>
      <c r="I221" s="173"/>
      <c r="J221" s="175" t="str">
        <f t="shared" si="46"/>
        <v xml:space="preserve"> </v>
      </c>
      <c r="K221" s="169">
        <v>0</v>
      </c>
      <c r="L221" s="169"/>
      <c r="M221" s="173">
        <f t="shared" si="48"/>
        <v>0</v>
      </c>
      <c r="N221" s="169"/>
      <c r="O221" s="153" t="str">
        <f t="shared" si="47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77"/>
      <c r="G222" s="77"/>
      <c r="H222" s="173"/>
      <c r="I222" s="173"/>
      <c r="J222" s="175" t="str">
        <f t="shared" si="46"/>
        <v xml:space="preserve"> </v>
      </c>
      <c r="K222" s="169">
        <v>0</v>
      </c>
      <c r="L222" s="169"/>
      <c r="M222" s="173">
        <f t="shared" si="48"/>
        <v>0</v>
      </c>
      <c r="N222" s="169"/>
      <c r="O222" s="153" t="str">
        <f t="shared" si="47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50">G215+G217+G219+G220+G222</f>
        <v>0</v>
      </c>
      <c r="H223" s="174">
        <f t="shared" si="50"/>
        <v>0</v>
      </c>
      <c r="I223" s="174">
        <f t="shared" si="50"/>
        <v>0</v>
      </c>
      <c r="J223" s="174" t="e">
        <f t="shared" si="50"/>
        <v>#VALUE!</v>
      </c>
      <c r="K223" s="174">
        <f t="shared" si="50"/>
        <v>0</v>
      </c>
      <c r="L223" s="174">
        <f t="shared" si="50"/>
        <v>0</v>
      </c>
      <c r="M223" s="173">
        <f t="shared" si="48"/>
        <v>0</v>
      </c>
      <c r="N223" s="169"/>
      <c r="O223" s="153" t="str">
        <f t="shared" si="47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77"/>
      <c r="G224" s="77"/>
      <c r="H224" s="173"/>
      <c r="I224" s="173"/>
      <c r="J224" s="175" t="str">
        <f t="shared" si="46"/>
        <v xml:space="preserve"> </v>
      </c>
      <c r="K224" s="169">
        <v>0</v>
      </c>
      <c r="L224" s="169"/>
      <c r="M224" s="173">
        <f t="shared" si="48"/>
        <v>0</v>
      </c>
      <c r="N224" s="169"/>
      <c r="O224" s="153" t="str">
        <f t="shared" si="47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51">SUM(G226:G235)</f>
        <v>0</v>
      </c>
      <c r="H225" s="173">
        <f t="shared" si="51"/>
        <v>0</v>
      </c>
      <c r="I225" s="173">
        <f t="shared" si="51"/>
        <v>0</v>
      </c>
      <c r="J225" s="173">
        <f t="shared" si="51"/>
        <v>0</v>
      </c>
      <c r="K225" s="173">
        <f t="shared" si="51"/>
        <v>0</v>
      </c>
      <c r="L225" s="173">
        <f t="shared" si="51"/>
        <v>0</v>
      </c>
      <c r="M225" s="173">
        <f t="shared" si="51"/>
        <v>0</v>
      </c>
      <c r="N225" s="169"/>
      <c r="O225" s="153" t="str">
        <f t="shared" si="47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79"/>
      <c r="G226" s="79"/>
      <c r="H226" s="173"/>
      <c r="I226" s="173"/>
      <c r="J226" s="175" t="str">
        <f t="shared" si="46"/>
        <v xml:space="preserve"> </v>
      </c>
      <c r="K226" s="169">
        <v>0</v>
      </c>
      <c r="L226" s="169"/>
      <c r="M226" s="173">
        <f t="shared" si="48"/>
        <v>0</v>
      </c>
      <c r="N226" s="169"/>
      <c r="O226" s="153" t="str">
        <f t="shared" si="47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79"/>
      <c r="G227" s="79"/>
      <c r="H227" s="173"/>
      <c r="I227" s="173"/>
      <c r="J227" s="175" t="str">
        <f t="shared" si="46"/>
        <v xml:space="preserve"> </v>
      </c>
      <c r="K227" s="169">
        <v>0</v>
      </c>
      <c r="L227" s="169"/>
      <c r="M227" s="173">
        <f t="shared" si="48"/>
        <v>0</v>
      </c>
      <c r="N227" s="169"/>
      <c r="O227" s="153" t="str">
        <f t="shared" si="47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79"/>
      <c r="G228" s="79"/>
      <c r="H228" s="173"/>
      <c r="I228" s="173"/>
      <c r="J228" s="175" t="str">
        <f t="shared" si="46"/>
        <v xml:space="preserve"> </v>
      </c>
      <c r="K228" s="169">
        <v>0</v>
      </c>
      <c r="L228" s="169"/>
      <c r="M228" s="173">
        <f t="shared" si="48"/>
        <v>0</v>
      </c>
      <c r="N228" s="169"/>
      <c r="O228" s="153" t="str">
        <f t="shared" si="47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79"/>
      <c r="G229" s="79"/>
      <c r="H229" s="173"/>
      <c r="I229" s="173"/>
      <c r="J229" s="175" t="str">
        <f t="shared" si="46"/>
        <v xml:space="preserve"> </v>
      </c>
      <c r="K229" s="169">
        <v>0</v>
      </c>
      <c r="L229" s="169"/>
      <c r="M229" s="173">
        <f t="shared" si="48"/>
        <v>0</v>
      </c>
      <c r="N229" s="169"/>
      <c r="O229" s="153" t="str">
        <f t="shared" si="47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79"/>
      <c r="G230" s="79"/>
      <c r="H230" s="173"/>
      <c r="I230" s="173"/>
      <c r="J230" s="175" t="str">
        <f t="shared" si="46"/>
        <v xml:space="preserve"> </v>
      </c>
      <c r="K230" s="169">
        <v>0</v>
      </c>
      <c r="L230" s="169"/>
      <c r="M230" s="173">
        <f t="shared" si="48"/>
        <v>0</v>
      </c>
      <c r="N230" s="169"/>
      <c r="O230" s="153" t="str">
        <f t="shared" si="47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79"/>
      <c r="G231" s="79"/>
      <c r="H231" s="173"/>
      <c r="I231" s="173"/>
      <c r="J231" s="175" t="str">
        <f t="shared" si="46"/>
        <v xml:space="preserve"> </v>
      </c>
      <c r="K231" s="169">
        <v>0</v>
      </c>
      <c r="L231" s="169"/>
      <c r="M231" s="173">
        <f t="shared" si="48"/>
        <v>0</v>
      </c>
      <c r="N231" s="169"/>
      <c r="O231" s="153" t="str">
        <f t="shared" si="47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79"/>
      <c r="G232" s="79"/>
      <c r="H232" s="173"/>
      <c r="I232" s="173"/>
      <c r="J232" s="175" t="str">
        <f t="shared" si="46"/>
        <v xml:space="preserve"> </v>
      </c>
      <c r="K232" s="169">
        <v>0</v>
      </c>
      <c r="L232" s="169"/>
      <c r="M232" s="173">
        <f t="shared" si="48"/>
        <v>0</v>
      </c>
      <c r="N232" s="169"/>
      <c r="O232" s="153" t="str">
        <f t="shared" si="47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79"/>
      <c r="G233" s="79"/>
      <c r="H233" s="173"/>
      <c r="I233" s="173"/>
      <c r="J233" s="175" t="str">
        <f t="shared" si="46"/>
        <v xml:space="preserve"> </v>
      </c>
      <c r="K233" s="169">
        <v>0</v>
      </c>
      <c r="L233" s="169"/>
      <c r="M233" s="173">
        <f t="shared" si="48"/>
        <v>0</v>
      </c>
      <c r="N233" s="169"/>
      <c r="O233" s="153" t="str">
        <f t="shared" si="47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79"/>
      <c r="G234" s="79"/>
      <c r="H234" s="173"/>
      <c r="I234" s="173"/>
      <c r="J234" s="175" t="str">
        <f t="shared" si="46"/>
        <v xml:space="preserve"> </v>
      </c>
      <c r="K234" s="169">
        <v>0</v>
      </c>
      <c r="L234" s="169"/>
      <c r="M234" s="173">
        <f t="shared" si="48"/>
        <v>0</v>
      </c>
      <c r="N234" s="198"/>
      <c r="O234" s="153" t="str">
        <f t="shared" si="47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79"/>
      <c r="G235" s="79"/>
      <c r="H235" s="173"/>
      <c r="I235" s="173"/>
      <c r="J235" s="175" t="str">
        <f t="shared" si="46"/>
        <v xml:space="preserve"> </v>
      </c>
      <c r="K235" s="169">
        <v>0</v>
      </c>
      <c r="L235" s="169"/>
      <c r="M235" s="173">
        <f t="shared" si="48"/>
        <v>0</v>
      </c>
      <c r="N235" s="169"/>
      <c r="O235" s="153" t="str">
        <f t="shared" si="47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52">SUM(G237:G246)</f>
        <v>0</v>
      </c>
      <c r="H236" s="173">
        <f t="shared" si="52"/>
        <v>0</v>
      </c>
      <c r="I236" s="173">
        <f t="shared" ref="I236" si="53">SUM(I237:I246)</f>
        <v>0</v>
      </c>
      <c r="J236" s="175" t="str">
        <f t="shared" si="46"/>
        <v xml:space="preserve"> </v>
      </c>
      <c r="K236" s="169">
        <v>0</v>
      </c>
      <c r="L236" s="169"/>
      <c r="M236" s="173">
        <f t="shared" si="48"/>
        <v>0</v>
      </c>
      <c r="N236" s="169"/>
      <c r="O236" s="153" t="str">
        <f t="shared" si="47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79"/>
      <c r="G237" s="79"/>
      <c r="H237" s="173"/>
      <c r="I237" s="173"/>
      <c r="J237" s="175" t="str">
        <f t="shared" si="46"/>
        <v xml:space="preserve"> </v>
      </c>
      <c r="K237" s="169">
        <v>0</v>
      </c>
      <c r="L237" s="169"/>
      <c r="M237" s="173">
        <f t="shared" si="48"/>
        <v>0</v>
      </c>
      <c r="N237" s="169"/>
      <c r="O237" s="153" t="str">
        <f t="shared" si="47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79"/>
      <c r="G238" s="79"/>
      <c r="H238" s="173"/>
      <c r="I238" s="173"/>
      <c r="J238" s="175" t="str">
        <f t="shared" si="46"/>
        <v xml:space="preserve"> </v>
      </c>
      <c r="K238" s="169">
        <v>0</v>
      </c>
      <c r="L238" s="169"/>
      <c r="M238" s="173">
        <f t="shared" si="48"/>
        <v>0</v>
      </c>
      <c r="N238" s="169"/>
      <c r="O238" s="153" t="str">
        <f t="shared" si="47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79"/>
      <c r="G239" s="79"/>
      <c r="H239" s="173"/>
      <c r="I239" s="173"/>
      <c r="J239" s="175" t="str">
        <f t="shared" si="46"/>
        <v xml:space="preserve"> </v>
      </c>
      <c r="K239" s="169">
        <v>0</v>
      </c>
      <c r="L239" s="169"/>
      <c r="M239" s="173">
        <f t="shared" si="48"/>
        <v>0</v>
      </c>
      <c r="N239" s="169"/>
      <c r="O239" s="153" t="str">
        <f t="shared" si="47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79"/>
      <c r="G240" s="79"/>
      <c r="H240" s="173"/>
      <c r="I240" s="173"/>
      <c r="J240" s="175" t="str">
        <f t="shared" si="46"/>
        <v xml:space="preserve"> </v>
      </c>
      <c r="K240" s="169">
        <v>0</v>
      </c>
      <c r="L240" s="169"/>
      <c r="M240" s="173">
        <f t="shared" si="48"/>
        <v>0</v>
      </c>
      <c r="N240" s="169"/>
      <c r="O240" s="153" t="str">
        <f t="shared" si="47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79"/>
      <c r="G241" s="79"/>
      <c r="H241" s="173"/>
      <c r="I241" s="173"/>
      <c r="J241" s="175" t="str">
        <f t="shared" si="46"/>
        <v xml:space="preserve"> </v>
      </c>
      <c r="K241" s="169">
        <v>0</v>
      </c>
      <c r="L241" s="169"/>
      <c r="M241" s="173">
        <f t="shared" si="48"/>
        <v>0</v>
      </c>
      <c r="N241" s="169"/>
      <c r="O241" s="153" t="str">
        <f t="shared" si="47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79"/>
      <c r="G242" s="79"/>
      <c r="H242" s="173"/>
      <c r="I242" s="173"/>
      <c r="J242" s="175" t="str">
        <f t="shared" si="46"/>
        <v xml:space="preserve"> </v>
      </c>
      <c r="K242" s="169">
        <v>0</v>
      </c>
      <c r="L242" s="169"/>
      <c r="M242" s="173">
        <f t="shared" si="48"/>
        <v>0</v>
      </c>
      <c r="N242" s="169"/>
      <c r="O242" s="153" t="str">
        <f t="shared" si="47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79"/>
      <c r="G243" s="79"/>
      <c r="H243" s="173"/>
      <c r="I243" s="173"/>
      <c r="J243" s="175" t="str">
        <f t="shared" si="46"/>
        <v xml:space="preserve"> </v>
      </c>
      <c r="K243" s="169">
        <v>0</v>
      </c>
      <c r="L243" s="169"/>
      <c r="M243" s="173">
        <f t="shared" si="48"/>
        <v>0</v>
      </c>
      <c r="N243" s="169"/>
      <c r="O243" s="153" t="str">
        <f t="shared" si="47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79"/>
      <c r="G244" s="79"/>
      <c r="H244" s="173"/>
      <c r="I244" s="173"/>
      <c r="J244" s="175" t="str">
        <f t="shared" si="46"/>
        <v xml:space="preserve"> </v>
      </c>
      <c r="K244" s="169">
        <v>0</v>
      </c>
      <c r="L244" s="169"/>
      <c r="M244" s="173">
        <f t="shared" si="48"/>
        <v>0</v>
      </c>
      <c r="N244" s="169"/>
      <c r="O244" s="153" t="str">
        <f t="shared" si="47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79"/>
      <c r="G245" s="79"/>
      <c r="H245" s="173"/>
      <c r="I245" s="173"/>
      <c r="J245" s="175" t="str">
        <f t="shared" si="46"/>
        <v xml:space="preserve"> </v>
      </c>
      <c r="K245" s="169">
        <v>0</v>
      </c>
      <c r="L245" s="169"/>
      <c r="M245" s="173">
        <f t="shared" si="48"/>
        <v>0</v>
      </c>
      <c r="N245" s="169"/>
      <c r="O245" s="153" t="str">
        <f t="shared" si="47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79"/>
      <c r="G246" s="79"/>
      <c r="H246" s="173"/>
      <c r="I246" s="173"/>
      <c r="J246" s="175" t="str">
        <f t="shared" si="46"/>
        <v xml:space="preserve"> </v>
      </c>
      <c r="K246" s="169">
        <v>0</v>
      </c>
      <c r="L246" s="169"/>
      <c r="M246" s="173">
        <f t="shared" si="48"/>
        <v>0</v>
      </c>
      <c r="N246" s="169"/>
      <c r="O246" s="153" t="str">
        <f t="shared" si="47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54">G224+G225+G236</f>
        <v>0</v>
      </c>
      <c r="H247" s="174">
        <f t="shared" si="54"/>
        <v>0</v>
      </c>
      <c r="I247" s="174">
        <f t="shared" ref="I247" si="55">I224+I225+I236</f>
        <v>0</v>
      </c>
      <c r="J247" s="175" t="str">
        <f t="shared" si="46"/>
        <v xml:space="preserve"> </v>
      </c>
      <c r="K247" s="169">
        <v>0</v>
      </c>
      <c r="L247" s="169"/>
      <c r="M247" s="173">
        <f t="shared" si="48"/>
        <v>0</v>
      </c>
      <c r="N247" s="169"/>
      <c r="O247" s="153" t="str">
        <f t="shared" si="47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75" t="str">
        <f t="shared" si="46"/>
        <v xml:space="preserve"> </v>
      </c>
      <c r="K248" s="169">
        <v>0</v>
      </c>
      <c r="L248" s="169"/>
      <c r="M248" s="173">
        <f t="shared" si="48"/>
        <v>0</v>
      </c>
      <c r="N248" s="169"/>
      <c r="O248" s="153" t="str">
        <f t="shared" si="47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56">SUM(G250:G259)</f>
        <v>0</v>
      </c>
      <c r="H249" s="173">
        <f t="shared" si="56"/>
        <v>0</v>
      </c>
      <c r="I249" s="173">
        <f t="shared" ref="I249" si="57">SUM(I250:I259)</f>
        <v>0</v>
      </c>
      <c r="J249" s="175" t="str">
        <f t="shared" si="46"/>
        <v xml:space="preserve"> </v>
      </c>
      <c r="K249" s="169">
        <v>0</v>
      </c>
      <c r="L249" s="169"/>
      <c r="M249" s="173">
        <f t="shared" si="48"/>
        <v>0</v>
      </c>
      <c r="N249" s="169"/>
      <c r="O249" s="153" t="str">
        <f t="shared" si="47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79"/>
      <c r="G250" s="79"/>
      <c r="H250" s="173"/>
      <c r="I250" s="173"/>
      <c r="J250" s="175" t="str">
        <f t="shared" si="46"/>
        <v xml:space="preserve"> </v>
      </c>
      <c r="K250" s="169">
        <v>0</v>
      </c>
      <c r="L250" s="169"/>
      <c r="M250" s="173">
        <f t="shared" si="48"/>
        <v>0</v>
      </c>
      <c r="N250" s="169"/>
      <c r="O250" s="153" t="str">
        <f t="shared" si="47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79"/>
      <c r="G251" s="79"/>
      <c r="H251" s="173"/>
      <c r="I251" s="173"/>
      <c r="J251" s="175" t="str">
        <f t="shared" si="46"/>
        <v xml:space="preserve"> </v>
      </c>
      <c r="K251" s="169">
        <v>0</v>
      </c>
      <c r="L251" s="169"/>
      <c r="M251" s="173">
        <f t="shared" si="48"/>
        <v>0</v>
      </c>
      <c r="N251" s="169"/>
      <c r="O251" s="153" t="str">
        <f t="shared" si="47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79"/>
      <c r="G252" s="79"/>
      <c r="H252" s="173"/>
      <c r="I252" s="173"/>
      <c r="J252" s="175" t="str">
        <f t="shared" si="46"/>
        <v xml:space="preserve"> </v>
      </c>
      <c r="K252" s="169">
        <v>0</v>
      </c>
      <c r="L252" s="169"/>
      <c r="M252" s="173">
        <f t="shared" si="48"/>
        <v>0</v>
      </c>
      <c r="N252" s="169"/>
      <c r="O252" s="153" t="str">
        <f t="shared" si="47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79"/>
      <c r="G253" s="79"/>
      <c r="H253" s="173"/>
      <c r="I253" s="173"/>
      <c r="J253" s="175" t="str">
        <f t="shared" si="46"/>
        <v xml:space="preserve"> </v>
      </c>
      <c r="K253" s="169">
        <v>0</v>
      </c>
      <c r="L253" s="169"/>
      <c r="M253" s="173">
        <f t="shared" si="48"/>
        <v>0</v>
      </c>
      <c r="N253" s="169"/>
      <c r="O253" s="153" t="str">
        <f t="shared" si="47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79"/>
      <c r="G254" s="79"/>
      <c r="H254" s="173"/>
      <c r="I254" s="173"/>
      <c r="J254" s="175" t="str">
        <f t="shared" si="46"/>
        <v xml:space="preserve"> </v>
      </c>
      <c r="K254" s="169">
        <v>0</v>
      </c>
      <c r="L254" s="169"/>
      <c r="M254" s="173">
        <f t="shared" si="48"/>
        <v>0</v>
      </c>
      <c r="N254" s="169"/>
      <c r="O254" s="153" t="str">
        <f t="shared" si="47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79"/>
      <c r="G255" s="79"/>
      <c r="H255" s="173"/>
      <c r="I255" s="173"/>
      <c r="J255" s="175" t="str">
        <f t="shared" si="46"/>
        <v xml:space="preserve"> </v>
      </c>
      <c r="K255" s="169">
        <v>0</v>
      </c>
      <c r="L255" s="169"/>
      <c r="M255" s="173">
        <f t="shared" si="48"/>
        <v>0</v>
      </c>
      <c r="N255" s="169"/>
      <c r="O255" s="153" t="str">
        <f t="shared" si="47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79"/>
      <c r="G256" s="79"/>
      <c r="H256" s="173"/>
      <c r="I256" s="173"/>
      <c r="J256" s="175" t="str">
        <f t="shared" si="46"/>
        <v xml:space="preserve"> </v>
      </c>
      <c r="K256" s="169">
        <v>0</v>
      </c>
      <c r="L256" s="169"/>
      <c r="M256" s="173">
        <f t="shared" si="48"/>
        <v>0</v>
      </c>
      <c r="N256" s="169"/>
      <c r="O256" s="153" t="str">
        <f t="shared" si="47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79"/>
      <c r="G257" s="79"/>
      <c r="H257" s="173"/>
      <c r="I257" s="173"/>
      <c r="J257" s="175" t="str">
        <f t="shared" si="46"/>
        <v xml:space="preserve"> </v>
      </c>
      <c r="K257" s="169">
        <v>0</v>
      </c>
      <c r="L257" s="169"/>
      <c r="M257" s="173">
        <f t="shared" si="48"/>
        <v>0</v>
      </c>
      <c r="N257" s="169"/>
      <c r="O257" s="153" t="str">
        <f t="shared" si="47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79"/>
      <c r="G258" s="79"/>
      <c r="H258" s="173"/>
      <c r="I258" s="173"/>
      <c r="J258" s="175" t="str">
        <f t="shared" si="46"/>
        <v xml:space="preserve"> </v>
      </c>
      <c r="K258" s="169">
        <v>0</v>
      </c>
      <c r="L258" s="169"/>
      <c r="M258" s="173">
        <f t="shared" si="48"/>
        <v>0</v>
      </c>
      <c r="N258" s="169"/>
      <c r="O258" s="153" t="str">
        <f t="shared" si="47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79"/>
      <c r="G259" s="79"/>
      <c r="H259" s="173"/>
      <c r="I259" s="173"/>
      <c r="J259" s="175" t="str">
        <f t="shared" si="46"/>
        <v xml:space="preserve"> </v>
      </c>
      <c r="K259" s="169">
        <v>0</v>
      </c>
      <c r="L259" s="169"/>
      <c r="M259" s="173">
        <f t="shared" si="48"/>
        <v>0</v>
      </c>
      <c r="N259" s="169"/>
      <c r="O259" s="153" t="str">
        <f t="shared" si="47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58">SUM(G261:G270)</f>
        <v>0</v>
      </c>
      <c r="H260" s="173">
        <f t="shared" si="58"/>
        <v>0</v>
      </c>
      <c r="I260" s="173">
        <f t="shared" ref="I260" si="59">SUM(I261:I270)</f>
        <v>0</v>
      </c>
      <c r="J260" s="175" t="str">
        <f t="shared" si="46"/>
        <v xml:space="preserve"> </v>
      </c>
      <c r="K260" s="169">
        <v>0</v>
      </c>
      <c r="L260" s="169"/>
      <c r="M260" s="173">
        <f t="shared" si="48"/>
        <v>0</v>
      </c>
      <c r="N260" s="169"/>
      <c r="O260" s="153" t="str">
        <f t="shared" si="47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79"/>
      <c r="G261" s="79"/>
      <c r="H261" s="173"/>
      <c r="I261" s="173"/>
      <c r="J261" s="175" t="str">
        <f t="shared" si="46"/>
        <v xml:space="preserve"> </v>
      </c>
      <c r="K261" s="169">
        <v>0</v>
      </c>
      <c r="L261" s="169"/>
      <c r="M261" s="173">
        <f t="shared" si="48"/>
        <v>0</v>
      </c>
      <c r="N261" s="169"/>
      <c r="O261" s="153" t="str">
        <f t="shared" si="47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79"/>
      <c r="G262" s="79"/>
      <c r="H262" s="173"/>
      <c r="I262" s="173"/>
      <c r="J262" s="175" t="str">
        <f t="shared" si="46"/>
        <v xml:space="preserve"> </v>
      </c>
      <c r="K262" s="169">
        <v>0</v>
      </c>
      <c r="L262" s="169"/>
      <c r="M262" s="173">
        <f t="shared" si="48"/>
        <v>0</v>
      </c>
      <c r="N262" s="169"/>
      <c r="O262" s="153" t="str">
        <f t="shared" si="47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79"/>
      <c r="G263" s="79"/>
      <c r="H263" s="173"/>
      <c r="I263" s="173"/>
      <c r="J263" s="175" t="str">
        <f t="shared" si="46"/>
        <v xml:space="preserve"> </v>
      </c>
      <c r="K263" s="169">
        <v>0</v>
      </c>
      <c r="L263" s="169"/>
      <c r="M263" s="173">
        <f t="shared" si="48"/>
        <v>0</v>
      </c>
      <c r="N263" s="169"/>
      <c r="O263" s="153" t="str">
        <f t="shared" si="47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79"/>
      <c r="G264" s="79"/>
      <c r="H264" s="173"/>
      <c r="I264" s="173"/>
      <c r="J264" s="175" t="str">
        <f t="shared" ref="J264:J271" si="60">IF(H264=0," ",I264/H264)</f>
        <v xml:space="preserve"> </v>
      </c>
      <c r="K264" s="169">
        <v>0</v>
      </c>
      <c r="L264" s="169"/>
      <c r="M264" s="173">
        <f t="shared" si="48"/>
        <v>0</v>
      </c>
      <c r="N264" s="169"/>
      <c r="O264" s="153" t="str">
        <f t="shared" ref="O264:O272" si="61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79"/>
      <c r="G265" s="79"/>
      <c r="H265" s="173"/>
      <c r="I265" s="173"/>
      <c r="J265" s="175" t="str">
        <f t="shared" si="60"/>
        <v xml:space="preserve"> </v>
      </c>
      <c r="K265" s="169">
        <v>0</v>
      </c>
      <c r="L265" s="169"/>
      <c r="M265" s="173">
        <f t="shared" ref="M265:M271" si="62">SUM(K265:L265)</f>
        <v>0</v>
      </c>
      <c r="N265" s="169"/>
      <c r="O265" s="153" t="str">
        <f t="shared" si="61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79"/>
      <c r="G266" s="79"/>
      <c r="H266" s="173"/>
      <c r="I266" s="173"/>
      <c r="J266" s="175" t="str">
        <f t="shared" si="60"/>
        <v xml:space="preserve"> </v>
      </c>
      <c r="K266" s="169">
        <v>0</v>
      </c>
      <c r="L266" s="169"/>
      <c r="M266" s="173">
        <f t="shared" si="62"/>
        <v>0</v>
      </c>
      <c r="N266" s="169"/>
      <c r="O266" s="153" t="str">
        <f t="shared" si="61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79"/>
      <c r="G267" s="79"/>
      <c r="H267" s="173"/>
      <c r="I267" s="173"/>
      <c r="J267" s="175" t="str">
        <f t="shared" si="60"/>
        <v xml:space="preserve"> </v>
      </c>
      <c r="K267" s="169">
        <v>0</v>
      </c>
      <c r="L267" s="169"/>
      <c r="M267" s="173">
        <f t="shared" si="62"/>
        <v>0</v>
      </c>
      <c r="N267" s="169"/>
      <c r="O267" s="153" t="str">
        <f t="shared" si="61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79"/>
      <c r="G268" s="79"/>
      <c r="H268" s="173"/>
      <c r="I268" s="173"/>
      <c r="J268" s="175" t="str">
        <f t="shared" si="60"/>
        <v xml:space="preserve"> </v>
      </c>
      <c r="K268" s="169">
        <v>0</v>
      </c>
      <c r="L268" s="169"/>
      <c r="M268" s="173">
        <f t="shared" si="62"/>
        <v>0</v>
      </c>
      <c r="N268" s="169"/>
      <c r="O268" s="153" t="str">
        <f t="shared" si="61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79"/>
      <c r="G269" s="79"/>
      <c r="H269" s="173"/>
      <c r="I269" s="173"/>
      <c r="J269" s="175" t="str">
        <f t="shared" si="60"/>
        <v xml:space="preserve"> </v>
      </c>
      <c r="K269" s="169">
        <v>0</v>
      </c>
      <c r="L269" s="169"/>
      <c r="M269" s="173">
        <f t="shared" si="62"/>
        <v>0</v>
      </c>
      <c r="N269" s="169"/>
      <c r="O269" s="153" t="str">
        <f t="shared" si="61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79"/>
      <c r="G270" s="79"/>
      <c r="H270" s="173"/>
      <c r="I270" s="173"/>
      <c r="J270" s="175" t="str">
        <f t="shared" si="60"/>
        <v xml:space="preserve"> </v>
      </c>
      <c r="K270" s="169">
        <v>0</v>
      </c>
      <c r="L270" s="169"/>
      <c r="M270" s="173">
        <f t="shared" si="62"/>
        <v>0</v>
      </c>
      <c r="N270" s="169"/>
      <c r="O270" s="153" t="str">
        <f t="shared" si="61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63">G248+G249+G260</f>
        <v>0</v>
      </c>
      <c r="H271" s="174">
        <f t="shared" si="63"/>
        <v>0</v>
      </c>
      <c r="I271" s="174">
        <f t="shared" ref="I271" si="64">I248+I249+I260</f>
        <v>0</v>
      </c>
      <c r="J271" s="175" t="str">
        <f t="shared" si="60"/>
        <v xml:space="preserve"> </v>
      </c>
      <c r="K271" s="169">
        <v>0</v>
      </c>
      <c r="L271" s="169"/>
      <c r="M271" s="173">
        <f t="shared" si="62"/>
        <v>0</v>
      </c>
      <c r="N271" s="169"/>
      <c r="O271" s="153" t="str">
        <f t="shared" si="61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78">
        <f>F50+F86+F184+F214+F223+F247+F271</f>
        <v>1073</v>
      </c>
      <c r="G272" s="78">
        <f t="shared" ref="G272:N272" si="65">G50+G86+G184+G214+G223+G247+G271</f>
        <v>1894</v>
      </c>
      <c r="H272" s="174">
        <f t="shared" si="65"/>
        <v>2967</v>
      </c>
      <c r="I272" s="174">
        <f t="shared" si="65"/>
        <v>2967</v>
      </c>
      <c r="J272" s="174" t="e">
        <f t="shared" si="65"/>
        <v>#VALUE!</v>
      </c>
      <c r="K272" s="174">
        <v>2200</v>
      </c>
      <c r="L272" s="174">
        <f t="shared" si="65"/>
        <v>1357</v>
      </c>
      <c r="M272" s="174">
        <f t="shared" si="65"/>
        <v>3557</v>
      </c>
      <c r="N272" s="174">
        <f t="shared" si="65"/>
        <v>3557</v>
      </c>
      <c r="O272" s="153">
        <f t="shared" si="61"/>
        <v>1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84" t="s">
        <v>4</v>
      </c>
      <c r="D276" s="84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1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58">
        <v>1350</v>
      </c>
      <c r="G277" s="58">
        <v>855</v>
      </c>
      <c r="H277" s="115">
        <f>SUM(F277:G277)</f>
        <v>2205</v>
      </c>
      <c r="I277" s="156">
        <v>2205</v>
      </c>
      <c r="J277" s="180">
        <f t="shared" ref="J277:J340" si="66">IF(H277=0," ",I277/H277)</f>
        <v>1</v>
      </c>
      <c r="K277" s="156">
        <v>2000</v>
      </c>
      <c r="L277" s="156">
        <v>799</v>
      </c>
      <c r="M277" s="115">
        <f>SUM(K277:L277)</f>
        <v>2799</v>
      </c>
      <c r="N277" s="197">
        <v>2799</v>
      </c>
      <c r="O277" s="153">
        <f t="shared" ref="O277:O340" si="67">IF(M277=0," ",N277/M277)</f>
        <v>1</v>
      </c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58"/>
      <c r="G278" s="58"/>
      <c r="H278" s="115"/>
      <c r="I278" s="156"/>
      <c r="J278" s="180" t="str">
        <f t="shared" si="66"/>
        <v xml:space="preserve"> </v>
      </c>
      <c r="K278" s="156">
        <v>0</v>
      </c>
      <c r="L278" s="156"/>
      <c r="M278" s="115">
        <f t="shared" ref="M278:M341" si="68">SUM(K278:L278)</f>
        <v>0</v>
      </c>
      <c r="N278" s="156"/>
      <c r="O278" s="153" t="str">
        <f t="shared" si="67"/>
        <v xml:space="preserve"> </v>
      </c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58"/>
      <c r="G279" s="58"/>
      <c r="H279" s="115"/>
      <c r="I279" s="156"/>
      <c r="J279" s="180" t="str">
        <f t="shared" si="66"/>
        <v xml:space="preserve"> </v>
      </c>
      <c r="K279" s="156">
        <v>0</v>
      </c>
      <c r="L279" s="156"/>
      <c r="M279" s="115">
        <f t="shared" si="68"/>
        <v>0</v>
      </c>
      <c r="N279" s="156"/>
      <c r="O279" s="153" t="str">
        <f t="shared" si="67"/>
        <v xml:space="preserve"> </v>
      </c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58"/>
      <c r="G280" s="58"/>
      <c r="H280" s="115"/>
      <c r="I280" s="156"/>
      <c r="J280" s="180" t="str">
        <f t="shared" si="66"/>
        <v xml:space="preserve"> </v>
      </c>
      <c r="K280" s="156">
        <v>0</v>
      </c>
      <c r="L280" s="156"/>
      <c r="M280" s="115">
        <f t="shared" si="68"/>
        <v>0</v>
      </c>
      <c r="N280" s="156"/>
      <c r="O280" s="153" t="str">
        <f t="shared" si="67"/>
        <v xml:space="preserve"> </v>
      </c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58"/>
      <c r="G281" s="58"/>
      <c r="H281" s="115"/>
      <c r="I281" s="156"/>
      <c r="J281" s="180" t="str">
        <f t="shared" si="66"/>
        <v xml:space="preserve"> </v>
      </c>
      <c r="K281" s="156">
        <v>0</v>
      </c>
      <c r="L281" s="156"/>
      <c r="M281" s="115">
        <f t="shared" si="68"/>
        <v>0</v>
      </c>
      <c r="N281" s="156"/>
      <c r="O281" s="153" t="str">
        <f t="shared" si="67"/>
        <v xml:space="preserve"> </v>
      </c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58"/>
      <c r="G282" s="58"/>
      <c r="H282" s="115"/>
      <c r="I282" s="156"/>
      <c r="J282" s="180" t="str">
        <f t="shared" si="66"/>
        <v xml:space="preserve"> </v>
      </c>
      <c r="K282" s="156">
        <v>0</v>
      </c>
      <c r="L282" s="156"/>
      <c r="M282" s="115">
        <f t="shared" si="68"/>
        <v>0</v>
      </c>
      <c r="N282" s="156"/>
      <c r="O282" s="153" t="str">
        <f t="shared" si="67"/>
        <v xml:space="preserve"> </v>
      </c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58"/>
      <c r="G283" s="58"/>
      <c r="H283" s="115"/>
      <c r="I283" s="156"/>
      <c r="J283" s="180" t="str">
        <f t="shared" si="66"/>
        <v xml:space="preserve"> </v>
      </c>
      <c r="K283" s="156">
        <v>0</v>
      </c>
      <c r="L283" s="156"/>
      <c r="M283" s="115">
        <f t="shared" si="68"/>
        <v>0</v>
      </c>
      <c r="N283" s="156"/>
      <c r="O283" s="153" t="str">
        <f t="shared" si="67"/>
        <v xml:space="preserve"> </v>
      </c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58"/>
      <c r="G284" s="58"/>
      <c r="H284" s="115"/>
      <c r="I284" s="156"/>
      <c r="J284" s="180" t="str">
        <f t="shared" si="66"/>
        <v xml:space="preserve"> </v>
      </c>
      <c r="K284" s="156">
        <v>0</v>
      </c>
      <c r="L284" s="156"/>
      <c r="M284" s="115">
        <f t="shared" si="68"/>
        <v>0</v>
      </c>
      <c r="N284" s="156"/>
      <c r="O284" s="153" t="str">
        <f t="shared" si="67"/>
        <v xml:space="preserve"> </v>
      </c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58"/>
      <c r="G285" s="58"/>
      <c r="H285" s="115"/>
      <c r="I285" s="156"/>
      <c r="J285" s="180" t="str">
        <f t="shared" si="66"/>
        <v xml:space="preserve"> </v>
      </c>
      <c r="K285" s="156">
        <v>0</v>
      </c>
      <c r="L285" s="156"/>
      <c r="M285" s="115">
        <f t="shared" si="68"/>
        <v>0</v>
      </c>
      <c r="N285" s="156"/>
      <c r="O285" s="153" t="str">
        <f t="shared" si="67"/>
        <v xml:space="preserve"> </v>
      </c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58"/>
      <c r="G286" s="58"/>
      <c r="H286" s="115"/>
      <c r="I286" s="156"/>
      <c r="J286" s="180" t="str">
        <f t="shared" si="66"/>
        <v xml:space="preserve"> </v>
      </c>
      <c r="K286" s="156">
        <v>0</v>
      </c>
      <c r="L286" s="156"/>
      <c r="M286" s="115">
        <f t="shared" si="68"/>
        <v>0</v>
      </c>
      <c r="N286" s="156"/>
      <c r="O286" s="153" t="str">
        <f t="shared" si="67"/>
        <v xml:space="preserve"> </v>
      </c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58"/>
      <c r="G287" s="58"/>
      <c r="H287" s="115"/>
      <c r="I287" s="156"/>
      <c r="J287" s="180" t="str">
        <f t="shared" si="66"/>
        <v xml:space="preserve"> </v>
      </c>
      <c r="K287" s="156">
        <v>0</v>
      </c>
      <c r="L287" s="156"/>
      <c r="M287" s="115">
        <f t="shared" si="68"/>
        <v>0</v>
      </c>
      <c r="N287" s="156"/>
      <c r="O287" s="153" t="str">
        <f t="shared" si="67"/>
        <v xml:space="preserve"> </v>
      </c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58"/>
      <c r="G288" s="58"/>
      <c r="H288" s="115"/>
      <c r="I288" s="156"/>
      <c r="J288" s="180" t="str">
        <f t="shared" si="66"/>
        <v xml:space="preserve"> </v>
      </c>
      <c r="K288" s="156">
        <v>0</v>
      </c>
      <c r="L288" s="156"/>
      <c r="M288" s="115">
        <f t="shared" si="68"/>
        <v>0</v>
      </c>
      <c r="N288" s="156"/>
      <c r="O288" s="153" t="str">
        <f t="shared" si="67"/>
        <v xml:space="preserve"> </v>
      </c>
    </row>
    <row r="289" spans="1:15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58"/>
      <c r="G289" s="58"/>
      <c r="H289" s="115"/>
      <c r="I289" s="156"/>
      <c r="J289" s="180" t="str">
        <f t="shared" si="66"/>
        <v xml:space="preserve"> </v>
      </c>
      <c r="K289" s="156">
        <v>0</v>
      </c>
      <c r="L289" s="156">
        <v>14</v>
      </c>
      <c r="M289" s="115">
        <f t="shared" si="68"/>
        <v>14</v>
      </c>
      <c r="N289" s="156">
        <v>14</v>
      </c>
      <c r="O289" s="153">
        <f t="shared" si="67"/>
        <v>1</v>
      </c>
    </row>
    <row r="290" spans="1:15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58"/>
      <c r="G290" s="58"/>
      <c r="H290" s="115"/>
      <c r="I290" s="156"/>
      <c r="J290" s="180" t="str">
        <f t="shared" si="66"/>
        <v xml:space="preserve"> </v>
      </c>
      <c r="K290" s="156">
        <v>0</v>
      </c>
      <c r="L290" s="156"/>
      <c r="M290" s="115">
        <f t="shared" si="68"/>
        <v>0</v>
      </c>
      <c r="N290" s="156"/>
      <c r="O290" s="153" t="str">
        <f t="shared" si="67"/>
        <v xml:space="preserve"> </v>
      </c>
    </row>
    <row r="291" spans="1:15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59">
        <f>SUM(F277:F289)</f>
        <v>1350</v>
      </c>
      <c r="G291" s="59">
        <f t="shared" ref="G291:L291" si="69">SUM(G277:G289)</f>
        <v>855</v>
      </c>
      <c r="H291" s="116">
        <f t="shared" si="69"/>
        <v>2205</v>
      </c>
      <c r="I291" s="116">
        <f t="shared" si="69"/>
        <v>2205</v>
      </c>
      <c r="J291" s="116">
        <f t="shared" si="69"/>
        <v>1</v>
      </c>
      <c r="K291" s="116">
        <f t="shared" si="69"/>
        <v>2000</v>
      </c>
      <c r="L291" s="116">
        <f t="shared" si="69"/>
        <v>813</v>
      </c>
      <c r="M291" s="116">
        <f t="shared" ref="M291:N291" si="70">SUM(M277:M289)</f>
        <v>2813</v>
      </c>
      <c r="N291" s="116">
        <f t="shared" si="70"/>
        <v>2813</v>
      </c>
      <c r="O291" s="153">
        <f t="shared" si="67"/>
        <v>1</v>
      </c>
    </row>
    <row r="292" spans="1:15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58"/>
      <c r="G292" s="58"/>
      <c r="H292" s="115"/>
      <c r="I292" s="115"/>
      <c r="J292" s="115"/>
      <c r="K292" s="115"/>
      <c r="L292" s="115"/>
      <c r="M292" s="115"/>
      <c r="N292" s="115"/>
      <c r="O292" s="153" t="str">
        <f t="shared" si="67"/>
        <v xml:space="preserve"> </v>
      </c>
    </row>
    <row r="293" spans="1:15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58"/>
      <c r="G293" s="58"/>
      <c r="H293" s="115"/>
      <c r="I293" s="115"/>
      <c r="J293" s="115"/>
      <c r="K293" s="115"/>
      <c r="L293" s="115"/>
      <c r="M293" s="115"/>
      <c r="N293" s="115"/>
      <c r="O293" s="153" t="str">
        <f t="shared" si="67"/>
        <v xml:space="preserve"> </v>
      </c>
    </row>
    <row r="294" spans="1:15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58"/>
      <c r="G294" s="58"/>
      <c r="H294" s="115"/>
      <c r="I294" s="115"/>
      <c r="J294" s="115"/>
      <c r="K294" s="115"/>
      <c r="L294" s="115"/>
      <c r="M294" s="115"/>
      <c r="N294" s="115"/>
      <c r="O294" s="153" t="str">
        <f t="shared" si="67"/>
        <v xml:space="preserve"> </v>
      </c>
    </row>
    <row r="295" spans="1:15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71">SUM(G292:G294)</f>
        <v>0</v>
      </c>
      <c r="H295" s="116">
        <f t="shared" si="71"/>
        <v>0</v>
      </c>
      <c r="I295" s="116">
        <f t="shared" ref="I295:N295" si="72">SUM(I292:I294)</f>
        <v>0</v>
      </c>
      <c r="J295" s="116">
        <f t="shared" si="72"/>
        <v>0</v>
      </c>
      <c r="K295" s="116">
        <f t="shared" si="72"/>
        <v>0</v>
      </c>
      <c r="L295" s="116">
        <f t="shared" si="72"/>
        <v>0</v>
      </c>
      <c r="M295" s="116">
        <f t="shared" si="72"/>
        <v>0</v>
      </c>
      <c r="N295" s="116">
        <f t="shared" si="72"/>
        <v>0</v>
      </c>
      <c r="O295" s="153" t="str">
        <f t="shared" si="67"/>
        <v xml:space="preserve"> </v>
      </c>
    </row>
    <row r="296" spans="1:15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59">
        <f>F291+F295</f>
        <v>1350</v>
      </c>
      <c r="G296" s="59">
        <f t="shared" ref="G296:H296" si="73">G291+G295</f>
        <v>855</v>
      </c>
      <c r="H296" s="116">
        <f t="shared" si="73"/>
        <v>2205</v>
      </c>
      <c r="I296" s="116">
        <f t="shared" ref="I296:N296" si="74">I291+I295</f>
        <v>2205</v>
      </c>
      <c r="J296" s="116">
        <f t="shared" si="74"/>
        <v>1</v>
      </c>
      <c r="K296" s="116">
        <f t="shared" si="74"/>
        <v>2000</v>
      </c>
      <c r="L296" s="116">
        <f t="shared" si="74"/>
        <v>813</v>
      </c>
      <c r="M296" s="116">
        <f t="shared" si="74"/>
        <v>2813</v>
      </c>
      <c r="N296" s="116">
        <f t="shared" si="74"/>
        <v>2813</v>
      </c>
      <c r="O296" s="153">
        <f t="shared" si="67"/>
        <v>1</v>
      </c>
    </row>
    <row r="297" spans="1:15" ht="25.5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9">
        <f>SUM(F298:F304)</f>
        <v>183</v>
      </c>
      <c r="G297" s="59">
        <f t="shared" ref="G297:H297" si="75">SUM(G298:G304)</f>
        <v>117</v>
      </c>
      <c r="H297" s="116">
        <f t="shared" si="75"/>
        <v>300</v>
      </c>
      <c r="I297" s="116">
        <f t="shared" ref="I297:N297" si="76">SUM(I298:I304)</f>
        <v>300</v>
      </c>
      <c r="J297" s="116">
        <f t="shared" si="76"/>
        <v>1</v>
      </c>
      <c r="K297" s="116">
        <f t="shared" si="76"/>
        <v>339</v>
      </c>
      <c r="L297" s="116">
        <f t="shared" si="76"/>
        <v>66</v>
      </c>
      <c r="M297" s="116">
        <f t="shared" si="76"/>
        <v>405</v>
      </c>
      <c r="N297" s="116">
        <f t="shared" si="76"/>
        <v>405</v>
      </c>
      <c r="O297" s="153">
        <f t="shared" si="67"/>
        <v>1</v>
      </c>
    </row>
    <row r="298" spans="1:15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58">
        <v>183</v>
      </c>
      <c r="G298" s="58">
        <v>117</v>
      </c>
      <c r="H298" s="115">
        <f>SUM(F298:G298)</f>
        <v>300</v>
      </c>
      <c r="I298" s="156">
        <v>300</v>
      </c>
      <c r="J298" s="180">
        <f t="shared" si="66"/>
        <v>1</v>
      </c>
      <c r="K298" s="156">
        <v>339</v>
      </c>
      <c r="L298" s="156">
        <v>66</v>
      </c>
      <c r="M298" s="115">
        <f t="shared" si="68"/>
        <v>405</v>
      </c>
      <c r="N298" s="156">
        <v>405</v>
      </c>
      <c r="O298" s="153">
        <f t="shared" si="67"/>
        <v>1</v>
      </c>
    </row>
    <row r="299" spans="1:15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58"/>
      <c r="G299" s="58"/>
      <c r="H299" s="115">
        <f t="shared" ref="H299:H307" si="77">SUM(F299:G299)</f>
        <v>0</v>
      </c>
      <c r="I299" s="156"/>
      <c r="J299" s="180" t="str">
        <f t="shared" si="66"/>
        <v xml:space="preserve"> </v>
      </c>
      <c r="K299" s="156">
        <v>0</v>
      </c>
      <c r="L299" s="156"/>
      <c r="M299" s="115">
        <f t="shared" si="68"/>
        <v>0</v>
      </c>
      <c r="N299" s="156"/>
      <c r="O299" s="153" t="str">
        <f t="shared" si="67"/>
        <v xml:space="preserve"> </v>
      </c>
    </row>
    <row r="300" spans="1:15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58"/>
      <c r="G300" s="58"/>
      <c r="H300" s="115">
        <f t="shared" si="77"/>
        <v>0</v>
      </c>
      <c r="I300" s="156"/>
      <c r="J300" s="180" t="str">
        <f t="shared" si="66"/>
        <v xml:space="preserve"> </v>
      </c>
      <c r="K300" s="156">
        <v>0</v>
      </c>
      <c r="L300" s="156"/>
      <c r="M300" s="115">
        <f t="shared" si="68"/>
        <v>0</v>
      </c>
      <c r="N300" s="156"/>
      <c r="O300" s="153" t="str">
        <f t="shared" si="67"/>
        <v xml:space="preserve"> </v>
      </c>
    </row>
    <row r="301" spans="1:15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58"/>
      <c r="G301" s="58"/>
      <c r="H301" s="115">
        <f t="shared" si="77"/>
        <v>0</v>
      </c>
      <c r="I301" s="156"/>
      <c r="J301" s="180" t="str">
        <f t="shared" si="66"/>
        <v xml:space="preserve"> </v>
      </c>
      <c r="K301" s="156">
        <v>0</v>
      </c>
      <c r="L301" s="156"/>
      <c r="M301" s="115">
        <f t="shared" si="68"/>
        <v>0</v>
      </c>
      <c r="N301" s="156"/>
      <c r="O301" s="153" t="str">
        <f t="shared" si="67"/>
        <v xml:space="preserve"> </v>
      </c>
    </row>
    <row r="302" spans="1:15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58"/>
      <c r="G302" s="58"/>
      <c r="H302" s="115">
        <f t="shared" si="77"/>
        <v>0</v>
      </c>
      <c r="I302" s="156"/>
      <c r="J302" s="180" t="str">
        <f t="shared" si="66"/>
        <v xml:space="preserve"> </v>
      </c>
      <c r="K302" s="156">
        <v>0</v>
      </c>
      <c r="L302" s="156"/>
      <c r="M302" s="115">
        <f t="shared" si="68"/>
        <v>0</v>
      </c>
      <c r="N302" s="156"/>
      <c r="O302" s="153" t="str">
        <f t="shared" si="67"/>
        <v xml:space="preserve"> </v>
      </c>
    </row>
    <row r="303" spans="1:15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58"/>
      <c r="G303" s="58"/>
      <c r="H303" s="115">
        <f t="shared" si="77"/>
        <v>0</v>
      </c>
      <c r="I303" s="156"/>
      <c r="J303" s="180" t="str">
        <f t="shared" si="66"/>
        <v xml:space="preserve"> </v>
      </c>
      <c r="K303" s="156">
        <v>0</v>
      </c>
      <c r="L303" s="156"/>
      <c r="M303" s="115">
        <f t="shared" si="68"/>
        <v>0</v>
      </c>
      <c r="N303" s="156"/>
      <c r="O303" s="153" t="str">
        <f t="shared" si="67"/>
        <v xml:space="preserve"> </v>
      </c>
    </row>
    <row r="304" spans="1:15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58"/>
      <c r="G304" s="58"/>
      <c r="H304" s="115">
        <f t="shared" si="77"/>
        <v>0</v>
      </c>
      <c r="I304" s="156"/>
      <c r="J304" s="180" t="str">
        <f t="shared" si="66"/>
        <v xml:space="preserve"> </v>
      </c>
      <c r="K304" s="156">
        <v>0</v>
      </c>
      <c r="L304" s="156"/>
      <c r="M304" s="115">
        <f t="shared" si="68"/>
        <v>0</v>
      </c>
      <c r="N304" s="156"/>
      <c r="O304" s="153" t="str">
        <f t="shared" si="67"/>
        <v xml:space="preserve"> </v>
      </c>
    </row>
    <row r="305" spans="1:15" hidden="1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58"/>
      <c r="G305" s="58"/>
      <c r="H305" s="115">
        <f t="shared" si="77"/>
        <v>0</v>
      </c>
      <c r="I305" s="156"/>
      <c r="J305" s="180" t="str">
        <f t="shared" si="66"/>
        <v xml:space="preserve"> </v>
      </c>
      <c r="K305" s="156">
        <v>0</v>
      </c>
      <c r="L305" s="156"/>
      <c r="M305" s="115">
        <f t="shared" si="68"/>
        <v>0</v>
      </c>
      <c r="N305" s="156"/>
      <c r="O305" s="153" t="str">
        <f t="shared" si="67"/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>
        <v>20</v>
      </c>
      <c r="G306" s="58">
        <v>20</v>
      </c>
      <c r="H306" s="115">
        <f t="shared" si="77"/>
        <v>40</v>
      </c>
      <c r="I306" s="156">
        <v>21</v>
      </c>
      <c r="J306" s="180">
        <f t="shared" si="66"/>
        <v>0.52500000000000002</v>
      </c>
      <c r="K306" s="156">
        <v>20</v>
      </c>
      <c r="L306" s="156"/>
      <c r="M306" s="115">
        <f t="shared" si="68"/>
        <v>20</v>
      </c>
      <c r="N306" s="156">
        <v>13</v>
      </c>
      <c r="O306" s="153">
        <f t="shared" si="67"/>
        <v>0.65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115">
        <f t="shared" si="77"/>
        <v>0</v>
      </c>
      <c r="I307" s="156"/>
      <c r="J307" s="180" t="str">
        <f t="shared" si="66"/>
        <v xml:space="preserve"> </v>
      </c>
      <c r="K307" s="156">
        <v>0</v>
      </c>
      <c r="L307" s="156"/>
      <c r="M307" s="115">
        <f t="shared" si="68"/>
        <v>0</v>
      </c>
      <c r="N307" s="156"/>
      <c r="O307" s="153" t="str">
        <f t="shared" si="67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20</v>
      </c>
      <c r="G308" s="59">
        <f t="shared" ref="G308:N308" si="78">SUM(G305:G307)</f>
        <v>20</v>
      </c>
      <c r="H308" s="116">
        <f t="shared" si="78"/>
        <v>40</v>
      </c>
      <c r="I308" s="116">
        <f t="shared" si="78"/>
        <v>21</v>
      </c>
      <c r="J308" s="116">
        <f t="shared" si="78"/>
        <v>0.52500000000000002</v>
      </c>
      <c r="K308" s="116">
        <f t="shared" si="78"/>
        <v>20</v>
      </c>
      <c r="L308" s="116">
        <f t="shared" si="78"/>
        <v>0</v>
      </c>
      <c r="M308" s="116">
        <f t="shared" si="78"/>
        <v>20</v>
      </c>
      <c r="N308" s="116">
        <f t="shared" si="78"/>
        <v>13</v>
      </c>
      <c r="O308" s="153">
        <f t="shared" si="67"/>
        <v>0.65</v>
      </c>
    </row>
    <row r="309" spans="1:15" hidden="1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58"/>
      <c r="H309" s="115"/>
      <c r="I309" s="156"/>
      <c r="J309" s="180" t="str">
        <f t="shared" si="66"/>
        <v xml:space="preserve"> </v>
      </c>
      <c r="K309" s="156">
        <v>0</v>
      </c>
      <c r="L309" s="156"/>
      <c r="M309" s="115">
        <f t="shared" si="68"/>
        <v>0</v>
      </c>
      <c r="N309" s="156"/>
      <c r="O309" s="153" t="str">
        <f t="shared" si="67"/>
        <v xml:space="preserve"> </v>
      </c>
    </row>
    <row r="310" spans="1:15" hidden="1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58"/>
      <c r="H310" s="115"/>
      <c r="I310" s="156"/>
      <c r="J310" s="180" t="str">
        <f t="shared" si="66"/>
        <v xml:space="preserve"> </v>
      </c>
      <c r="K310" s="156">
        <v>0</v>
      </c>
      <c r="L310" s="156"/>
      <c r="M310" s="115">
        <f t="shared" si="68"/>
        <v>0</v>
      </c>
      <c r="N310" s="156"/>
      <c r="O310" s="153" t="str">
        <f t="shared" si="67"/>
        <v xml:space="preserve"> </v>
      </c>
    </row>
    <row r="311" spans="1:15" hidden="1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79">SUM(G309:G310)</f>
        <v>0</v>
      </c>
      <c r="H311" s="116">
        <f t="shared" si="79"/>
        <v>0</v>
      </c>
      <c r="I311" s="116">
        <f t="shared" si="79"/>
        <v>0</v>
      </c>
      <c r="J311" s="116">
        <f t="shared" si="79"/>
        <v>0</v>
      </c>
      <c r="K311" s="116">
        <f t="shared" si="79"/>
        <v>0</v>
      </c>
      <c r="L311" s="116">
        <f t="shared" si="79"/>
        <v>0</v>
      </c>
      <c r="M311" s="116">
        <f t="shared" si="79"/>
        <v>0</v>
      </c>
      <c r="N311" s="156"/>
      <c r="O311" s="153" t="str">
        <f t="shared" si="67"/>
        <v xml:space="preserve"> </v>
      </c>
    </row>
    <row r="312" spans="1:15" hidden="1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58"/>
      <c r="H312" s="115"/>
      <c r="I312" s="156"/>
      <c r="J312" s="180" t="str">
        <f t="shared" si="66"/>
        <v xml:space="preserve"> </v>
      </c>
      <c r="K312" s="156">
        <v>0</v>
      </c>
      <c r="L312" s="156"/>
      <c r="M312" s="115">
        <f t="shared" si="68"/>
        <v>0</v>
      </c>
      <c r="N312" s="156"/>
      <c r="O312" s="153" t="str">
        <f t="shared" si="67"/>
        <v xml:space="preserve"> </v>
      </c>
    </row>
    <row r="313" spans="1:15" hidden="1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115"/>
      <c r="I313" s="156"/>
      <c r="J313" s="180" t="str">
        <f t="shared" si="66"/>
        <v xml:space="preserve"> </v>
      </c>
      <c r="K313" s="156">
        <v>0</v>
      </c>
      <c r="L313" s="156"/>
      <c r="M313" s="115">
        <f t="shared" si="68"/>
        <v>0</v>
      </c>
      <c r="N313" s="156"/>
      <c r="O313" s="153" t="str">
        <f t="shared" si="67"/>
        <v xml:space="preserve"> </v>
      </c>
    </row>
    <row r="314" spans="1:15" hidden="1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/>
      <c r="H314" s="115"/>
      <c r="I314" s="156"/>
      <c r="J314" s="180" t="str">
        <f t="shared" si="66"/>
        <v xml:space="preserve"> </v>
      </c>
      <c r="K314" s="156">
        <v>0</v>
      </c>
      <c r="L314" s="156"/>
      <c r="M314" s="115">
        <f t="shared" si="68"/>
        <v>0</v>
      </c>
      <c r="N314" s="156"/>
      <c r="O314" s="153" t="str">
        <f t="shared" si="67"/>
        <v xml:space="preserve"> </v>
      </c>
    </row>
    <row r="315" spans="1:15" ht="25.5" hidden="1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115"/>
      <c r="I315" s="156"/>
      <c r="J315" s="180" t="str">
        <f t="shared" si="66"/>
        <v xml:space="preserve"> </v>
      </c>
      <c r="K315" s="156">
        <v>0</v>
      </c>
      <c r="L315" s="156"/>
      <c r="M315" s="115">
        <f t="shared" si="68"/>
        <v>0</v>
      </c>
      <c r="N315" s="156"/>
      <c r="O315" s="153" t="str">
        <f t="shared" si="67"/>
        <v xml:space="preserve"> </v>
      </c>
    </row>
    <row r="316" spans="1:15" hidden="1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/>
      <c r="G316" s="58"/>
      <c r="H316" s="115"/>
      <c r="I316" s="156"/>
      <c r="J316" s="180" t="str">
        <f t="shared" si="66"/>
        <v xml:space="preserve"> </v>
      </c>
      <c r="K316" s="156">
        <v>0</v>
      </c>
      <c r="L316" s="156"/>
      <c r="M316" s="115">
        <f t="shared" si="68"/>
        <v>0</v>
      </c>
      <c r="N316" s="156"/>
      <c r="O316" s="153" t="str">
        <f t="shared" si="67"/>
        <v xml:space="preserve"> </v>
      </c>
    </row>
    <row r="317" spans="1:15" hidden="1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185"/>
      <c r="I317" s="156"/>
      <c r="J317" s="180" t="str">
        <f t="shared" si="66"/>
        <v xml:space="preserve"> </v>
      </c>
      <c r="K317" s="156">
        <v>0</v>
      </c>
      <c r="L317" s="156"/>
      <c r="M317" s="115">
        <f t="shared" si="68"/>
        <v>0</v>
      </c>
      <c r="N317" s="156"/>
      <c r="O317" s="153" t="str">
        <f t="shared" si="67"/>
        <v xml:space="preserve"> </v>
      </c>
    </row>
    <row r="318" spans="1:15" hidden="1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115"/>
      <c r="I318" s="156"/>
      <c r="J318" s="180" t="str">
        <f t="shared" si="66"/>
        <v xml:space="preserve"> </v>
      </c>
      <c r="K318" s="156">
        <v>0</v>
      </c>
      <c r="L318" s="156"/>
      <c r="M318" s="115">
        <f t="shared" si="68"/>
        <v>0</v>
      </c>
      <c r="N318" s="156"/>
      <c r="O318" s="153" t="str">
        <f t="shared" si="67"/>
        <v xml:space="preserve"> </v>
      </c>
    </row>
    <row r="319" spans="1:15" hidden="1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115"/>
      <c r="I319" s="156"/>
      <c r="J319" s="180" t="str">
        <f t="shared" si="66"/>
        <v xml:space="preserve"> </v>
      </c>
      <c r="K319" s="156">
        <v>0</v>
      </c>
      <c r="L319" s="156"/>
      <c r="M319" s="115">
        <f t="shared" si="68"/>
        <v>0</v>
      </c>
      <c r="N319" s="156"/>
      <c r="O319" s="153" t="str">
        <f t="shared" si="67"/>
        <v xml:space="preserve"> 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/>
      <c r="G320" s="58"/>
      <c r="H320" s="115"/>
      <c r="I320" s="156"/>
      <c r="J320" s="180" t="str">
        <f t="shared" si="66"/>
        <v xml:space="preserve"> </v>
      </c>
      <c r="K320" s="156">
        <v>0</v>
      </c>
      <c r="L320" s="156">
        <v>4</v>
      </c>
      <c r="M320" s="115">
        <f t="shared" si="68"/>
        <v>4</v>
      </c>
      <c r="N320" s="156">
        <v>4</v>
      </c>
      <c r="O320" s="153">
        <f t="shared" si="67"/>
        <v>1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15"/>
      <c r="I321" s="156"/>
      <c r="J321" s="180" t="str">
        <f t="shared" si="66"/>
        <v xml:space="preserve"> </v>
      </c>
      <c r="K321" s="156">
        <v>0</v>
      </c>
      <c r="L321" s="156"/>
      <c r="M321" s="115">
        <f t="shared" si="68"/>
        <v>0</v>
      </c>
      <c r="N321" s="156"/>
      <c r="O321" s="153" t="str">
        <f t="shared" si="67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0</v>
      </c>
      <c r="G322" s="59">
        <f t="shared" ref="G322:N322" si="80">SUM(G312:G320)</f>
        <v>0</v>
      </c>
      <c r="H322" s="116">
        <f t="shared" si="80"/>
        <v>0</v>
      </c>
      <c r="I322" s="116">
        <f t="shared" si="80"/>
        <v>0</v>
      </c>
      <c r="J322" s="116">
        <f t="shared" si="80"/>
        <v>0</v>
      </c>
      <c r="K322" s="116">
        <f t="shared" si="80"/>
        <v>0</v>
      </c>
      <c r="L322" s="116">
        <f t="shared" si="80"/>
        <v>4</v>
      </c>
      <c r="M322" s="116">
        <f t="shared" si="80"/>
        <v>4</v>
      </c>
      <c r="N322" s="116">
        <f t="shared" si="80"/>
        <v>4</v>
      </c>
      <c r="O322" s="153">
        <f t="shared" si="67"/>
        <v>1</v>
      </c>
    </row>
    <row r="323" spans="1:15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>
        <v>50</v>
      </c>
      <c r="G323" s="58">
        <v>-8</v>
      </c>
      <c r="H323" s="115">
        <f>SUM(F323:G323)</f>
        <v>42</v>
      </c>
      <c r="I323" s="156">
        <v>42</v>
      </c>
      <c r="J323" s="180">
        <f t="shared" si="66"/>
        <v>1</v>
      </c>
      <c r="K323" s="156">
        <v>30</v>
      </c>
      <c r="L323" s="156">
        <v>6</v>
      </c>
      <c r="M323" s="115">
        <f t="shared" si="68"/>
        <v>36</v>
      </c>
      <c r="N323" s="156">
        <v>36</v>
      </c>
      <c r="O323" s="153">
        <f t="shared" si="67"/>
        <v>1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15"/>
      <c r="I324" s="156"/>
      <c r="J324" s="180" t="str">
        <f t="shared" si="66"/>
        <v xml:space="preserve"> </v>
      </c>
      <c r="K324" s="156">
        <v>0</v>
      </c>
      <c r="L324" s="156"/>
      <c r="M324" s="115">
        <f t="shared" si="68"/>
        <v>0</v>
      </c>
      <c r="N324" s="156"/>
      <c r="O324" s="153" t="str">
        <f t="shared" si="67"/>
        <v xml:space="preserve"> </v>
      </c>
    </row>
    <row r="325" spans="1:15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50</v>
      </c>
      <c r="G325" s="59">
        <f t="shared" ref="G325:N325" si="81">SUM(G323:G324)</f>
        <v>-8</v>
      </c>
      <c r="H325" s="116">
        <f t="shared" si="81"/>
        <v>42</v>
      </c>
      <c r="I325" s="116">
        <f t="shared" si="81"/>
        <v>42</v>
      </c>
      <c r="J325" s="116">
        <f t="shared" si="81"/>
        <v>1</v>
      </c>
      <c r="K325" s="116">
        <f t="shared" si="81"/>
        <v>30</v>
      </c>
      <c r="L325" s="116">
        <f t="shared" si="81"/>
        <v>6</v>
      </c>
      <c r="M325" s="116">
        <f t="shared" si="81"/>
        <v>36</v>
      </c>
      <c r="N325" s="116">
        <f t="shared" si="81"/>
        <v>36</v>
      </c>
      <c r="O325" s="153">
        <f t="shared" si="67"/>
        <v>1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>
        <v>5</v>
      </c>
      <c r="G326" s="58">
        <v>1</v>
      </c>
      <c r="H326" s="115">
        <f>SUM(F326:G326)</f>
        <v>6</v>
      </c>
      <c r="I326" s="156">
        <v>6</v>
      </c>
      <c r="J326" s="180">
        <f t="shared" si="66"/>
        <v>1</v>
      </c>
      <c r="K326" s="156">
        <v>10</v>
      </c>
      <c r="L326" s="156"/>
      <c r="M326" s="115">
        <f t="shared" si="68"/>
        <v>10</v>
      </c>
      <c r="N326" s="156">
        <v>4</v>
      </c>
      <c r="O326" s="153">
        <f t="shared" si="67"/>
        <v>0.4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15"/>
      <c r="I327" s="156"/>
      <c r="J327" s="180" t="str">
        <f t="shared" si="66"/>
        <v xml:space="preserve"> </v>
      </c>
      <c r="K327" s="156">
        <v>0</v>
      </c>
      <c r="L327" s="156"/>
      <c r="M327" s="115">
        <f t="shared" si="68"/>
        <v>0</v>
      </c>
      <c r="N327" s="156"/>
      <c r="O327" s="153" t="str">
        <f t="shared" si="67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15"/>
      <c r="I328" s="156"/>
      <c r="J328" s="180" t="str">
        <f t="shared" si="66"/>
        <v xml:space="preserve"> </v>
      </c>
      <c r="K328" s="156">
        <v>0</v>
      </c>
      <c r="L328" s="156"/>
      <c r="M328" s="115">
        <f t="shared" si="68"/>
        <v>0</v>
      </c>
      <c r="N328" s="156"/>
      <c r="O328" s="153" t="str">
        <f t="shared" si="67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15"/>
      <c r="I329" s="156"/>
      <c r="J329" s="180" t="str">
        <f t="shared" si="66"/>
        <v xml:space="preserve"> </v>
      </c>
      <c r="K329" s="156">
        <v>0</v>
      </c>
      <c r="L329" s="156"/>
      <c r="M329" s="115">
        <f t="shared" si="68"/>
        <v>0</v>
      </c>
      <c r="N329" s="156"/>
      <c r="O329" s="153" t="str">
        <f t="shared" si="67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15"/>
      <c r="I330" s="156"/>
      <c r="J330" s="180" t="str">
        <f t="shared" si="66"/>
        <v xml:space="preserve"> </v>
      </c>
      <c r="K330" s="156">
        <v>0</v>
      </c>
      <c r="L330" s="156"/>
      <c r="M330" s="115">
        <f t="shared" si="68"/>
        <v>0</v>
      </c>
      <c r="N330" s="156"/>
      <c r="O330" s="153" t="str">
        <f t="shared" si="67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15"/>
      <c r="I331" s="156"/>
      <c r="J331" s="180" t="str">
        <f t="shared" si="66"/>
        <v xml:space="preserve"> </v>
      </c>
      <c r="K331" s="156">
        <v>0</v>
      </c>
      <c r="L331" s="156"/>
      <c r="M331" s="115">
        <f t="shared" si="68"/>
        <v>0</v>
      </c>
      <c r="N331" s="156"/>
      <c r="O331" s="153" t="str">
        <f t="shared" si="67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15"/>
      <c r="I332" s="156"/>
      <c r="J332" s="180" t="str">
        <f t="shared" si="66"/>
        <v xml:space="preserve"> </v>
      </c>
      <c r="K332" s="156">
        <v>0</v>
      </c>
      <c r="L332" s="156"/>
      <c r="M332" s="115">
        <f t="shared" si="68"/>
        <v>0</v>
      </c>
      <c r="N332" s="156"/>
      <c r="O332" s="153" t="str">
        <f t="shared" si="67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15"/>
      <c r="I333" s="156"/>
      <c r="J333" s="180" t="str">
        <f t="shared" si="66"/>
        <v xml:space="preserve"> </v>
      </c>
      <c r="K333" s="156">
        <v>0</v>
      </c>
      <c r="L333" s="156"/>
      <c r="M333" s="115">
        <f t="shared" si="68"/>
        <v>0</v>
      </c>
      <c r="N333" s="156"/>
      <c r="O333" s="153" t="str">
        <f t="shared" si="67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15"/>
      <c r="I334" s="156"/>
      <c r="J334" s="180" t="str">
        <f t="shared" si="66"/>
        <v xml:space="preserve"> </v>
      </c>
      <c r="K334" s="156">
        <v>0</v>
      </c>
      <c r="L334" s="156"/>
      <c r="M334" s="115">
        <f t="shared" si="68"/>
        <v>0</v>
      </c>
      <c r="N334" s="156"/>
      <c r="O334" s="153" t="str">
        <f t="shared" si="67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15"/>
      <c r="I335" s="156"/>
      <c r="J335" s="180" t="str">
        <f t="shared" si="66"/>
        <v xml:space="preserve"> </v>
      </c>
      <c r="K335" s="156">
        <v>0</v>
      </c>
      <c r="L335" s="156"/>
      <c r="M335" s="115">
        <f t="shared" si="68"/>
        <v>0</v>
      </c>
      <c r="N335" s="156"/>
      <c r="O335" s="153" t="str">
        <f t="shared" si="67"/>
        <v xml:space="preserve"> 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5</v>
      </c>
      <c r="G336" s="59">
        <f t="shared" ref="G336:N336" si="82">G326+G327+G328+G331+G335</f>
        <v>1</v>
      </c>
      <c r="H336" s="116">
        <f>H326+H327+H328+H331+H335</f>
        <v>6</v>
      </c>
      <c r="I336" s="116">
        <f t="shared" ref="I336:M336" si="83">I326+I327+I328+I331+I335</f>
        <v>6</v>
      </c>
      <c r="J336" s="116" t="e">
        <f t="shared" si="83"/>
        <v>#VALUE!</v>
      </c>
      <c r="K336" s="116">
        <f t="shared" si="83"/>
        <v>10</v>
      </c>
      <c r="L336" s="116">
        <f t="shared" si="83"/>
        <v>0</v>
      </c>
      <c r="M336" s="116">
        <f t="shared" si="83"/>
        <v>10</v>
      </c>
      <c r="N336" s="116">
        <f t="shared" si="82"/>
        <v>4</v>
      </c>
      <c r="O336" s="153">
        <f t="shared" si="67"/>
        <v>0.4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75</v>
      </c>
      <c r="G337" s="59">
        <f t="shared" ref="G337:N337" si="84">G308+G311+G322+G325+G336</f>
        <v>13</v>
      </c>
      <c r="H337" s="116">
        <f t="shared" si="84"/>
        <v>88</v>
      </c>
      <c r="I337" s="116">
        <f t="shared" ref="I337:M337" si="85">I308+I311+I322+I325+I336</f>
        <v>69</v>
      </c>
      <c r="J337" s="116" t="e">
        <f t="shared" si="85"/>
        <v>#VALUE!</v>
      </c>
      <c r="K337" s="116">
        <f t="shared" si="85"/>
        <v>60</v>
      </c>
      <c r="L337" s="116">
        <f t="shared" si="85"/>
        <v>10</v>
      </c>
      <c r="M337" s="116">
        <f t="shared" si="85"/>
        <v>70</v>
      </c>
      <c r="N337" s="116">
        <f t="shared" si="84"/>
        <v>57</v>
      </c>
      <c r="O337" s="153">
        <f t="shared" si="67"/>
        <v>0.81428571428571428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81"/>
      <c r="I338" s="181"/>
      <c r="J338" s="180" t="str">
        <f t="shared" si="66"/>
        <v xml:space="preserve"> </v>
      </c>
      <c r="K338" s="156">
        <v>0</v>
      </c>
      <c r="L338" s="156"/>
      <c r="M338" s="115">
        <f t="shared" si="68"/>
        <v>0</v>
      </c>
      <c r="N338" s="156"/>
      <c r="O338" s="153" t="str">
        <f t="shared" si="67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86">SUM(G340:G355)</f>
        <v>0</v>
      </c>
      <c r="H339" s="181">
        <f t="shared" si="86"/>
        <v>0</v>
      </c>
      <c r="I339" s="181">
        <f t="shared" ref="I339" si="87">SUM(I340:I355)</f>
        <v>0</v>
      </c>
      <c r="J339" s="180" t="str">
        <f t="shared" si="66"/>
        <v xml:space="preserve"> </v>
      </c>
      <c r="K339" s="156">
        <v>0</v>
      </c>
      <c r="L339" s="156"/>
      <c r="M339" s="115">
        <f t="shared" si="68"/>
        <v>0</v>
      </c>
      <c r="N339" s="156"/>
      <c r="O339" s="153" t="str">
        <f t="shared" si="67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81"/>
      <c r="I340" s="181"/>
      <c r="J340" s="180" t="str">
        <f t="shared" si="66"/>
        <v xml:space="preserve"> </v>
      </c>
      <c r="K340" s="156">
        <v>0</v>
      </c>
      <c r="L340" s="156"/>
      <c r="M340" s="115">
        <f t="shared" si="68"/>
        <v>0</v>
      </c>
      <c r="N340" s="156"/>
      <c r="O340" s="153" t="str">
        <f t="shared" si="67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81"/>
      <c r="I341" s="181"/>
      <c r="J341" s="180" t="str">
        <f t="shared" ref="J341:J404" si="88">IF(H341=0," ",I341/H341)</f>
        <v xml:space="preserve"> </v>
      </c>
      <c r="K341" s="156">
        <v>0</v>
      </c>
      <c r="L341" s="156"/>
      <c r="M341" s="115">
        <f t="shared" si="68"/>
        <v>0</v>
      </c>
      <c r="N341" s="156"/>
      <c r="O341" s="153" t="str">
        <f t="shared" ref="O341:O404" si="89">IF(M341=0," ",N341/M341)</f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81"/>
      <c r="I342" s="181"/>
      <c r="J342" s="180" t="str">
        <f t="shared" si="88"/>
        <v xml:space="preserve"> </v>
      </c>
      <c r="K342" s="156">
        <v>0</v>
      </c>
      <c r="L342" s="156"/>
      <c r="M342" s="115">
        <f t="shared" ref="M342:M405" si="90">SUM(K342:L342)</f>
        <v>0</v>
      </c>
      <c r="N342" s="156"/>
      <c r="O342" s="153" t="str">
        <f t="shared" si="89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81"/>
      <c r="I343" s="181"/>
      <c r="J343" s="180" t="str">
        <f t="shared" si="88"/>
        <v xml:space="preserve"> </v>
      </c>
      <c r="K343" s="156">
        <v>0</v>
      </c>
      <c r="L343" s="156"/>
      <c r="M343" s="115">
        <f t="shared" si="90"/>
        <v>0</v>
      </c>
      <c r="N343" s="156"/>
      <c r="O343" s="153" t="str">
        <f t="shared" si="89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81"/>
      <c r="I344" s="181"/>
      <c r="J344" s="180" t="str">
        <f t="shared" si="88"/>
        <v xml:space="preserve"> </v>
      </c>
      <c r="K344" s="156">
        <v>0</v>
      </c>
      <c r="L344" s="156"/>
      <c r="M344" s="115">
        <f t="shared" si="90"/>
        <v>0</v>
      </c>
      <c r="N344" s="156"/>
      <c r="O344" s="153" t="str">
        <f t="shared" si="89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81"/>
      <c r="I345" s="181"/>
      <c r="J345" s="180" t="str">
        <f t="shared" si="88"/>
        <v xml:space="preserve"> </v>
      </c>
      <c r="K345" s="156">
        <v>0</v>
      </c>
      <c r="L345" s="156"/>
      <c r="M345" s="115">
        <f t="shared" si="90"/>
        <v>0</v>
      </c>
      <c r="N345" s="156"/>
      <c r="O345" s="153" t="str">
        <f t="shared" si="89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81"/>
      <c r="I346" s="181"/>
      <c r="J346" s="180" t="str">
        <f t="shared" si="88"/>
        <v xml:space="preserve"> </v>
      </c>
      <c r="K346" s="156">
        <v>0</v>
      </c>
      <c r="L346" s="156"/>
      <c r="M346" s="115">
        <f t="shared" si="90"/>
        <v>0</v>
      </c>
      <c r="N346" s="156"/>
      <c r="O346" s="153" t="str">
        <f t="shared" si="89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81"/>
      <c r="I347" s="181"/>
      <c r="J347" s="180" t="str">
        <f t="shared" si="88"/>
        <v xml:space="preserve"> </v>
      </c>
      <c r="K347" s="156">
        <v>0</v>
      </c>
      <c r="L347" s="156"/>
      <c r="M347" s="115">
        <f t="shared" si="90"/>
        <v>0</v>
      </c>
      <c r="N347" s="156"/>
      <c r="O347" s="153" t="str">
        <f t="shared" si="89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81"/>
      <c r="I348" s="181"/>
      <c r="J348" s="180" t="str">
        <f t="shared" si="88"/>
        <v xml:space="preserve"> </v>
      </c>
      <c r="K348" s="156">
        <v>0</v>
      </c>
      <c r="L348" s="156"/>
      <c r="M348" s="115">
        <f t="shared" si="90"/>
        <v>0</v>
      </c>
      <c r="N348" s="156"/>
      <c r="O348" s="153" t="str">
        <f t="shared" si="89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81"/>
      <c r="I349" s="181"/>
      <c r="J349" s="180" t="str">
        <f t="shared" si="88"/>
        <v xml:space="preserve"> </v>
      </c>
      <c r="K349" s="156">
        <v>0</v>
      </c>
      <c r="L349" s="156"/>
      <c r="M349" s="115">
        <f t="shared" si="90"/>
        <v>0</v>
      </c>
      <c r="N349" s="156"/>
      <c r="O349" s="153" t="str">
        <f t="shared" si="89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81"/>
      <c r="I350" s="181"/>
      <c r="J350" s="180" t="str">
        <f t="shared" si="88"/>
        <v xml:space="preserve"> </v>
      </c>
      <c r="K350" s="156">
        <v>0</v>
      </c>
      <c r="L350" s="156"/>
      <c r="M350" s="115">
        <f t="shared" si="90"/>
        <v>0</v>
      </c>
      <c r="N350" s="156"/>
      <c r="O350" s="153" t="str">
        <f t="shared" si="89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81"/>
      <c r="I351" s="181"/>
      <c r="J351" s="180" t="str">
        <f t="shared" si="88"/>
        <v xml:space="preserve"> </v>
      </c>
      <c r="K351" s="156">
        <v>0</v>
      </c>
      <c r="L351" s="156"/>
      <c r="M351" s="115">
        <f t="shared" si="90"/>
        <v>0</v>
      </c>
      <c r="N351" s="156"/>
      <c r="O351" s="153" t="str">
        <f t="shared" si="89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81"/>
      <c r="I352" s="181"/>
      <c r="J352" s="180" t="str">
        <f t="shared" si="88"/>
        <v xml:space="preserve"> </v>
      </c>
      <c r="K352" s="156">
        <v>0</v>
      </c>
      <c r="L352" s="156"/>
      <c r="M352" s="115">
        <f t="shared" si="90"/>
        <v>0</v>
      </c>
      <c r="N352" s="156"/>
      <c r="O352" s="153" t="str">
        <f t="shared" si="89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81"/>
      <c r="I353" s="181"/>
      <c r="J353" s="180" t="str">
        <f t="shared" si="88"/>
        <v xml:space="preserve"> </v>
      </c>
      <c r="K353" s="156">
        <v>0</v>
      </c>
      <c r="L353" s="156"/>
      <c r="M353" s="115">
        <f t="shared" si="90"/>
        <v>0</v>
      </c>
      <c r="N353" s="156"/>
      <c r="O353" s="153" t="str">
        <f t="shared" si="89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81"/>
      <c r="I354" s="181"/>
      <c r="J354" s="180" t="str">
        <f t="shared" si="88"/>
        <v xml:space="preserve"> </v>
      </c>
      <c r="K354" s="156">
        <v>0</v>
      </c>
      <c r="L354" s="156"/>
      <c r="M354" s="115">
        <f t="shared" si="90"/>
        <v>0</v>
      </c>
      <c r="N354" s="156"/>
      <c r="O354" s="153" t="str">
        <f t="shared" si="89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81"/>
      <c r="I355" s="181"/>
      <c r="J355" s="180" t="str">
        <f t="shared" si="88"/>
        <v xml:space="preserve"> </v>
      </c>
      <c r="K355" s="156">
        <v>0</v>
      </c>
      <c r="L355" s="156"/>
      <c r="M355" s="115">
        <f t="shared" si="90"/>
        <v>0</v>
      </c>
      <c r="N355" s="156"/>
      <c r="O355" s="153" t="str">
        <f t="shared" si="89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82"/>
      <c r="I356" s="182"/>
      <c r="J356" s="180" t="str">
        <f t="shared" si="88"/>
        <v xml:space="preserve"> </v>
      </c>
      <c r="K356" s="156">
        <v>0</v>
      </c>
      <c r="L356" s="156"/>
      <c r="M356" s="115">
        <f t="shared" si="90"/>
        <v>0</v>
      </c>
      <c r="N356" s="156"/>
      <c r="O356" s="153" t="str">
        <f t="shared" si="89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81"/>
      <c r="I357" s="181"/>
      <c r="J357" s="180" t="str">
        <f t="shared" si="88"/>
        <v xml:space="preserve"> </v>
      </c>
      <c r="K357" s="156">
        <v>0</v>
      </c>
      <c r="L357" s="156"/>
      <c r="M357" s="115">
        <f t="shared" si="90"/>
        <v>0</v>
      </c>
      <c r="N357" s="156"/>
      <c r="O357" s="153" t="str">
        <f t="shared" si="89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81"/>
      <c r="I358" s="181"/>
      <c r="J358" s="180" t="str">
        <f t="shared" si="88"/>
        <v xml:space="preserve"> </v>
      </c>
      <c r="K358" s="156">
        <v>0</v>
      </c>
      <c r="L358" s="156"/>
      <c r="M358" s="115">
        <f t="shared" si="90"/>
        <v>0</v>
      </c>
      <c r="N358" s="156"/>
      <c r="O358" s="153" t="str">
        <f t="shared" si="89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81"/>
      <c r="I359" s="181"/>
      <c r="J359" s="180" t="str">
        <f t="shared" si="88"/>
        <v xml:space="preserve"> </v>
      </c>
      <c r="K359" s="156">
        <v>0</v>
      </c>
      <c r="L359" s="156"/>
      <c r="M359" s="115">
        <f t="shared" si="90"/>
        <v>0</v>
      </c>
      <c r="N359" s="156"/>
      <c r="O359" s="153" t="str">
        <f t="shared" si="89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91">SUM(G361:G369)</f>
        <v>0</v>
      </c>
      <c r="H360" s="181">
        <f t="shared" si="91"/>
        <v>0</v>
      </c>
      <c r="I360" s="181">
        <f t="shared" ref="I360" si="92">SUM(I361:I369)</f>
        <v>0</v>
      </c>
      <c r="J360" s="180" t="str">
        <f t="shared" si="88"/>
        <v xml:space="preserve"> </v>
      </c>
      <c r="K360" s="156">
        <v>0</v>
      </c>
      <c r="L360" s="156"/>
      <c r="M360" s="115">
        <f t="shared" si="90"/>
        <v>0</v>
      </c>
      <c r="N360" s="156"/>
      <c r="O360" s="153" t="str">
        <f t="shared" si="89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15"/>
      <c r="I361" s="115"/>
      <c r="J361" s="180" t="str">
        <f t="shared" si="88"/>
        <v xml:space="preserve"> </v>
      </c>
      <c r="K361" s="156">
        <v>0</v>
      </c>
      <c r="L361" s="156"/>
      <c r="M361" s="115">
        <f t="shared" si="90"/>
        <v>0</v>
      </c>
      <c r="N361" s="156"/>
      <c r="O361" s="153" t="str">
        <f t="shared" si="89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81"/>
      <c r="I362" s="181"/>
      <c r="J362" s="180" t="str">
        <f t="shared" si="88"/>
        <v xml:space="preserve"> </v>
      </c>
      <c r="K362" s="156">
        <v>0</v>
      </c>
      <c r="L362" s="156"/>
      <c r="M362" s="115">
        <f t="shared" si="90"/>
        <v>0</v>
      </c>
      <c r="N362" s="156"/>
      <c r="O362" s="153" t="str">
        <f t="shared" si="89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81"/>
      <c r="I363" s="181"/>
      <c r="J363" s="180" t="str">
        <f t="shared" si="88"/>
        <v xml:space="preserve"> </v>
      </c>
      <c r="K363" s="156">
        <v>0</v>
      </c>
      <c r="L363" s="156"/>
      <c r="M363" s="115">
        <f t="shared" si="90"/>
        <v>0</v>
      </c>
      <c r="N363" s="156"/>
      <c r="O363" s="153" t="str">
        <f t="shared" si="89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81"/>
      <c r="I364" s="181"/>
      <c r="J364" s="180" t="str">
        <f t="shared" si="88"/>
        <v xml:space="preserve"> </v>
      </c>
      <c r="K364" s="156">
        <v>0</v>
      </c>
      <c r="L364" s="156"/>
      <c r="M364" s="115">
        <f t="shared" si="90"/>
        <v>0</v>
      </c>
      <c r="N364" s="156"/>
      <c r="O364" s="153" t="str">
        <f t="shared" si="89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81"/>
      <c r="I365" s="181"/>
      <c r="J365" s="180" t="str">
        <f t="shared" si="88"/>
        <v xml:space="preserve"> </v>
      </c>
      <c r="K365" s="156">
        <v>0</v>
      </c>
      <c r="L365" s="156"/>
      <c r="M365" s="115">
        <f t="shared" si="90"/>
        <v>0</v>
      </c>
      <c r="N365" s="156"/>
      <c r="O365" s="153" t="str">
        <f t="shared" si="89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81"/>
      <c r="I366" s="181"/>
      <c r="J366" s="180" t="str">
        <f t="shared" si="88"/>
        <v xml:space="preserve"> </v>
      </c>
      <c r="K366" s="156">
        <v>0</v>
      </c>
      <c r="L366" s="156"/>
      <c r="M366" s="115">
        <f t="shared" si="90"/>
        <v>0</v>
      </c>
      <c r="N366" s="156"/>
      <c r="O366" s="153" t="str">
        <f t="shared" si="89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81"/>
      <c r="I367" s="181"/>
      <c r="J367" s="180" t="str">
        <f t="shared" si="88"/>
        <v xml:space="preserve"> </v>
      </c>
      <c r="K367" s="156">
        <v>0</v>
      </c>
      <c r="L367" s="156"/>
      <c r="M367" s="115">
        <f t="shared" si="90"/>
        <v>0</v>
      </c>
      <c r="N367" s="156"/>
      <c r="O367" s="153" t="str">
        <f t="shared" si="89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81"/>
      <c r="I368" s="181"/>
      <c r="J368" s="180" t="str">
        <f t="shared" si="88"/>
        <v xml:space="preserve"> </v>
      </c>
      <c r="K368" s="156">
        <v>0</v>
      </c>
      <c r="L368" s="156"/>
      <c r="M368" s="115">
        <f t="shared" si="90"/>
        <v>0</v>
      </c>
      <c r="N368" s="156"/>
      <c r="O368" s="153" t="str">
        <f t="shared" si="89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81"/>
      <c r="I369" s="181"/>
      <c r="J369" s="180" t="str">
        <f t="shared" si="88"/>
        <v xml:space="preserve"> </v>
      </c>
      <c r="K369" s="156">
        <v>0</v>
      </c>
      <c r="L369" s="156"/>
      <c r="M369" s="115">
        <f t="shared" si="90"/>
        <v>0</v>
      </c>
      <c r="N369" s="156"/>
      <c r="O369" s="153" t="str">
        <f t="shared" si="89"/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93">SUM(G371:G379)</f>
        <v>0</v>
      </c>
      <c r="H370" s="183">
        <f t="shared" si="93"/>
        <v>0</v>
      </c>
      <c r="I370" s="183">
        <f t="shared" ref="I370" si="94">SUM(I371:I379)</f>
        <v>0</v>
      </c>
      <c r="J370" s="180" t="str">
        <f t="shared" si="88"/>
        <v xml:space="preserve"> </v>
      </c>
      <c r="K370" s="156">
        <v>0</v>
      </c>
      <c r="L370" s="156"/>
      <c r="M370" s="115">
        <f t="shared" si="90"/>
        <v>0</v>
      </c>
      <c r="N370" s="156"/>
      <c r="O370" s="153" t="str">
        <f t="shared" si="89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81"/>
      <c r="I371" s="181"/>
      <c r="J371" s="180" t="str">
        <f t="shared" si="88"/>
        <v xml:space="preserve"> </v>
      </c>
      <c r="K371" s="156">
        <v>0</v>
      </c>
      <c r="L371" s="156"/>
      <c r="M371" s="115">
        <f t="shared" si="90"/>
        <v>0</v>
      </c>
      <c r="N371" s="156"/>
      <c r="O371" s="153" t="str">
        <f t="shared" si="89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81"/>
      <c r="I372" s="181"/>
      <c r="J372" s="180" t="str">
        <f t="shared" si="88"/>
        <v xml:space="preserve"> </v>
      </c>
      <c r="K372" s="156">
        <v>0</v>
      </c>
      <c r="L372" s="156"/>
      <c r="M372" s="115">
        <f t="shared" si="90"/>
        <v>0</v>
      </c>
      <c r="N372" s="156"/>
      <c r="O372" s="153" t="str">
        <f t="shared" si="89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81"/>
      <c r="I373" s="181"/>
      <c r="J373" s="180" t="str">
        <f t="shared" si="88"/>
        <v xml:space="preserve"> </v>
      </c>
      <c r="K373" s="156">
        <v>0</v>
      </c>
      <c r="L373" s="156"/>
      <c r="M373" s="115">
        <f t="shared" si="90"/>
        <v>0</v>
      </c>
      <c r="N373" s="156"/>
      <c r="O373" s="153" t="str">
        <f t="shared" si="89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81"/>
      <c r="I374" s="181"/>
      <c r="J374" s="180" t="str">
        <f t="shared" si="88"/>
        <v xml:space="preserve"> </v>
      </c>
      <c r="K374" s="156">
        <v>0</v>
      </c>
      <c r="L374" s="156"/>
      <c r="M374" s="115">
        <f t="shared" si="90"/>
        <v>0</v>
      </c>
      <c r="N374" s="156"/>
      <c r="O374" s="153" t="str">
        <f t="shared" si="89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81"/>
      <c r="I375" s="181"/>
      <c r="J375" s="180" t="str">
        <f t="shared" si="88"/>
        <v xml:space="preserve"> </v>
      </c>
      <c r="K375" s="156">
        <v>0</v>
      </c>
      <c r="L375" s="156"/>
      <c r="M375" s="115">
        <f t="shared" si="90"/>
        <v>0</v>
      </c>
      <c r="N375" s="156"/>
      <c r="O375" s="153" t="str">
        <f t="shared" si="89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81"/>
      <c r="I376" s="181"/>
      <c r="J376" s="180" t="str">
        <f t="shared" si="88"/>
        <v xml:space="preserve"> </v>
      </c>
      <c r="K376" s="156">
        <v>0</v>
      </c>
      <c r="L376" s="156"/>
      <c r="M376" s="115">
        <f t="shared" si="90"/>
        <v>0</v>
      </c>
      <c r="N376" s="156"/>
      <c r="O376" s="153" t="str">
        <f t="shared" si="89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81"/>
      <c r="I377" s="181"/>
      <c r="J377" s="180" t="str">
        <f t="shared" si="88"/>
        <v xml:space="preserve"> </v>
      </c>
      <c r="K377" s="156">
        <v>0</v>
      </c>
      <c r="L377" s="156"/>
      <c r="M377" s="115">
        <f t="shared" si="90"/>
        <v>0</v>
      </c>
      <c r="N377" s="156"/>
      <c r="O377" s="153" t="str">
        <f t="shared" si="89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81"/>
      <c r="I378" s="181"/>
      <c r="J378" s="180" t="str">
        <f t="shared" si="88"/>
        <v xml:space="preserve"> </v>
      </c>
      <c r="K378" s="156">
        <v>0</v>
      </c>
      <c r="L378" s="156"/>
      <c r="M378" s="115">
        <f t="shared" si="90"/>
        <v>0</v>
      </c>
      <c r="N378" s="156"/>
      <c r="O378" s="153" t="str">
        <f t="shared" si="89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81"/>
      <c r="I379" s="181"/>
      <c r="J379" s="180" t="str">
        <f t="shared" si="88"/>
        <v xml:space="preserve"> </v>
      </c>
      <c r="K379" s="156">
        <v>0</v>
      </c>
      <c r="L379" s="156"/>
      <c r="M379" s="115">
        <f t="shared" si="90"/>
        <v>0</v>
      </c>
      <c r="N379" s="156"/>
      <c r="O379" s="153" t="str">
        <f t="shared" si="89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95">SUM(G381:G386)</f>
        <v>0</v>
      </c>
      <c r="H380" s="181">
        <f t="shared" si="95"/>
        <v>0</v>
      </c>
      <c r="I380" s="181">
        <f t="shared" ref="I380" si="96">SUM(I381:I386)</f>
        <v>0</v>
      </c>
      <c r="J380" s="180" t="str">
        <f t="shared" si="88"/>
        <v xml:space="preserve"> </v>
      </c>
      <c r="K380" s="156">
        <v>0</v>
      </c>
      <c r="L380" s="156"/>
      <c r="M380" s="115">
        <f t="shared" si="90"/>
        <v>0</v>
      </c>
      <c r="N380" s="156"/>
      <c r="O380" s="153" t="str">
        <f t="shared" si="89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81"/>
      <c r="I381" s="181"/>
      <c r="J381" s="180" t="str">
        <f t="shared" si="88"/>
        <v xml:space="preserve"> </v>
      </c>
      <c r="K381" s="156">
        <v>0</v>
      </c>
      <c r="L381" s="156"/>
      <c r="M381" s="115">
        <f t="shared" si="90"/>
        <v>0</v>
      </c>
      <c r="N381" s="156"/>
      <c r="O381" s="153" t="str">
        <f t="shared" si="89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81"/>
      <c r="I382" s="181"/>
      <c r="J382" s="180" t="str">
        <f t="shared" si="88"/>
        <v xml:space="preserve"> </v>
      </c>
      <c r="K382" s="156">
        <v>0</v>
      </c>
      <c r="L382" s="156"/>
      <c r="M382" s="115">
        <f t="shared" si="90"/>
        <v>0</v>
      </c>
      <c r="N382" s="156"/>
      <c r="O382" s="153" t="str">
        <f t="shared" si="89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81"/>
      <c r="I383" s="181"/>
      <c r="J383" s="180" t="str">
        <f t="shared" si="88"/>
        <v xml:space="preserve"> </v>
      </c>
      <c r="K383" s="156">
        <v>0</v>
      </c>
      <c r="L383" s="156"/>
      <c r="M383" s="115">
        <f t="shared" si="90"/>
        <v>0</v>
      </c>
      <c r="N383" s="156"/>
      <c r="O383" s="153" t="str">
        <f t="shared" si="89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81"/>
      <c r="I384" s="181"/>
      <c r="J384" s="180" t="str">
        <f t="shared" si="88"/>
        <v xml:space="preserve"> </v>
      </c>
      <c r="K384" s="156">
        <v>0</v>
      </c>
      <c r="L384" s="156"/>
      <c r="M384" s="115">
        <f t="shared" si="90"/>
        <v>0</v>
      </c>
      <c r="N384" s="156"/>
      <c r="O384" s="153" t="str">
        <f t="shared" si="89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81"/>
      <c r="I385" s="181"/>
      <c r="J385" s="180" t="str">
        <f t="shared" si="88"/>
        <v xml:space="preserve"> </v>
      </c>
      <c r="K385" s="156">
        <v>0</v>
      </c>
      <c r="L385" s="156"/>
      <c r="M385" s="115">
        <f t="shared" si="90"/>
        <v>0</v>
      </c>
      <c r="N385" s="156"/>
      <c r="O385" s="153" t="str">
        <f t="shared" si="89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83"/>
      <c r="I386" s="183"/>
      <c r="J386" s="180" t="str">
        <f t="shared" si="88"/>
        <v xml:space="preserve"> </v>
      </c>
      <c r="K386" s="156">
        <v>0</v>
      </c>
      <c r="L386" s="156"/>
      <c r="M386" s="115">
        <f t="shared" si="90"/>
        <v>0</v>
      </c>
      <c r="N386" s="156"/>
      <c r="O386" s="153" t="str">
        <f t="shared" si="89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81"/>
      <c r="I387" s="181"/>
      <c r="J387" s="180" t="str">
        <f t="shared" si="88"/>
        <v xml:space="preserve"> </v>
      </c>
      <c r="K387" s="156">
        <v>0</v>
      </c>
      <c r="L387" s="156"/>
      <c r="M387" s="115">
        <f t="shared" si="90"/>
        <v>0</v>
      </c>
      <c r="N387" s="156"/>
      <c r="O387" s="153" t="str">
        <f t="shared" si="89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81"/>
      <c r="I388" s="181"/>
      <c r="J388" s="180" t="str">
        <f t="shared" si="88"/>
        <v xml:space="preserve"> </v>
      </c>
      <c r="K388" s="156">
        <v>0</v>
      </c>
      <c r="L388" s="156"/>
      <c r="M388" s="115">
        <f t="shared" si="90"/>
        <v>0</v>
      </c>
      <c r="N388" s="156"/>
      <c r="O388" s="153" t="str">
        <f t="shared" si="89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81"/>
      <c r="I389" s="181"/>
      <c r="J389" s="180" t="str">
        <f t="shared" si="88"/>
        <v xml:space="preserve"> </v>
      </c>
      <c r="K389" s="156">
        <v>0</v>
      </c>
      <c r="L389" s="156"/>
      <c r="M389" s="115">
        <f t="shared" si="90"/>
        <v>0</v>
      </c>
      <c r="N389" s="156"/>
      <c r="O389" s="153" t="str">
        <f t="shared" si="89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81"/>
      <c r="I390" s="181"/>
      <c r="J390" s="180" t="str">
        <f t="shared" si="88"/>
        <v xml:space="preserve"> </v>
      </c>
      <c r="K390" s="156">
        <v>0</v>
      </c>
      <c r="L390" s="156"/>
      <c r="M390" s="115">
        <f t="shared" si="90"/>
        <v>0</v>
      </c>
      <c r="N390" s="156"/>
      <c r="O390" s="153" t="str">
        <f t="shared" si="89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81"/>
      <c r="I391" s="181"/>
      <c r="J391" s="180" t="str">
        <f t="shared" si="88"/>
        <v xml:space="preserve"> </v>
      </c>
      <c r="K391" s="156">
        <v>0</v>
      </c>
      <c r="L391" s="156"/>
      <c r="M391" s="115">
        <f t="shared" si="90"/>
        <v>0</v>
      </c>
      <c r="N391" s="156"/>
      <c r="O391" s="153" t="str">
        <f t="shared" si="89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81"/>
      <c r="I392" s="181"/>
      <c r="J392" s="180" t="str">
        <f t="shared" si="88"/>
        <v xml:space="preserve"> </v>
      </c>
      <c r="K392" s="156">
        <v>0</v>
      </c>
      <c r="L392" s="156"/>
      <c r="M392" s="115">
        <f t="shared" si="90"/>
        <v>0</v>
      </c>
      <c r="N392" s="156"/>
      <c r="O392" s="153" t="str">
        <f t="shared" si="89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81"/>
      <c r="I393" s="181"/>
      <c r="J393" s="180" t="str">
        <f t="shared" si="88"/>
        <v xml:space="preserve"> </v>
      </c>
      <c r="K393" s="156">
        <v>0</v>
      </c>
      <c r="L393" s="156"/>
      <c r="M393" s="115">
        <f t="shared" si="90"/>
        <v>0</v>
      </c>
      <c r="N393" s="156"/>
      <c r="O393" s="153" t="str">
        <f t="shared" si="89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81"/>
      <c r="I394" s="181"/>
      <c r="J394" s="180" t="str">
        <f t="shared" si="88"/>
        <v xml:space="preserve"> </v>
      </c>
      <c r="K394" s="156">
        <v>0</v>
      </c>
      <c r="L394" s="156"/>
      <c r="M394" s="115">
        <f t="shared" si="90"/>
        <v>0</v>
      </c>
      <c r="N394" s="156"/>
      <c r="O394" s="153" t="str">
        <f t="shared" si="89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81"/>
      <c r="I395" s="181"/>
      <c r="J395" s="180" t="str">
        <f t="shared" si="88"/>
        <v xml:space="preserve"> </v>
      </c>
      <c r="K395" s="156">
        <v>0</v>
      </c>
      <c r="L395" s="156"/>
      <c r="M395" s="115">
        <f t="shared" si="90"/>
        <v>0</v>
      </c>
      <c r="N395" s="156"/>
      <c r="O395" s="153" t="str">
        <f t="shared" si="89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81"/>
      <c r="I396" s="181"/>
      <c r="J396" s="180" t="str">
        <f t="shared" si="88"/>
        <v xml:space="preserve"> </v>
      </c>
      <c r="K396" s="156">
        <v>0</v>
      </c>
      <c r="L396" s="156"/>
      <c r="M396" s="115">
        <f t="shared" si="90"/>
        <v>0</v>
      </c>
      <c r="N396" s="156"/>
      <c r="O396" s="153" t="str">
        <f t="shared" si="89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81"/>
      <c r="I397" s="181"/>
      <c r="J397" s="180" t="str">
        <f t="shared" si="88"/>
        <v xml:space="preserve"> </v>
      </c>
      <c r="K397" s="156">
        <v>0</v>
      </c>
      <c r="L397" s="156"/>
      <c r="M397" s="115">
        <f t="shared" si="90"/>
        <v>0</v>
      </c>
      <c r="N397" s="156"/>
      <c r="O397" s="153" t="str">
        <f t="shared" si="89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81"/>
      <c r="I398" s="181"/>
      <c r="J398" s="180" t="str">
        <f t="shared" si="88"/>
        <v xml:space="preserve"> </v>
      </c>
      <c r="K398" s="156">
        <v>0</v>
      </c>
      <c r="L398" s="156"/>
      <c r="M398" s="115">
        <f t="shared" si="90"/>
        <v>0</v>
      </c>
      <c r="N398" s="156"/>
      <c r="O398" s="153" t="str">
        <f t="shared" si="89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81"/>
      <c r="I399" s="181"/>
      <c r="J399" s="180" t="str">
        <f t="shared" si="88"/>
        <v xml:space="preserve"> </v>
      </c>
      <c r="K399" s="156">
        <v>0</v>
      </c>
      <c r="L399" s="156"/>
      <c r="M399" s="115">
        <f t="shared" si="90"/>
        <v>0</v>
      </c>
      <c r="N399" s="156"/>
      <c r="O399" s="153" t="str">
        <f t="shared" si="89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81"/>
      <c r="I400" s="181"/>
      <c r="J400" s="180" t="str">
        <f t="shared" si="88"/>
        <v xml:space="preserve"> </v>
      </c>
      <c r="K400" s="156">
        <v>0</v>
      </c>
      <c r="L400" s="156"/>
      <c r="M400" s="115">
        <f t="shared" si="90"/>
        <v>0</v>
      </c>
      <c r="N400" s="156"/>
      <c r="O400" s="153" t="str">
        <f t="shared" si="89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81"/>
      <c r="I401" s="181"/>
      <c r="J401" s="180" t="str">
        <f t="shared" si="88"/>
        <v xml:space="preserve"> </v>
      </c>
      <c r="K401" s="156">
        <v>0</v>
      </c>
      <c r="L401" s="156"/>
      <c r="M401" s="115">
        <f t="shared" si="90"/>
        <v>0</v>
      </c>
      <c r="N401" s="156"/>
      <c r="O401" s="153" t="str">
        <f t="shared" si="89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81"/>
      <c r="I402" s="181"/>
      <c r="J402" s="180" t="str">
        <f t="shared" si="88"/>
        <v xml:space="preserve"> </v>
      </c>
      <c r="K402" s="156">
        <v>0</v>
      </c>
      <c r="L402" s="156"/>
      <c r="M402" s="115">
        <f t="shared" si="90"/>
        <v>0</v>
      </c>
      <c r="N402" s="156"/>
      <c r="O402" s="153" t="str">
        <f t="shared" si="89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81"/>
      <c r="I403" s="181"/>
      <c r="J403" s="180" t="str">
        <f t="shared" si="88"/>
        <v xml:space="preserve"> </v>
      </c>
      <c r="K403" s="156">
        <v>0</v>
      </c>
      <c r="L403" s="156"/>
      <c r="M403" s="115">
        <f t="shared" si="90"/>
        <v>0</v>
      </c>
      <c r="N403" s="156"/>
      <c r="O403" s="153" t="str">
        <f t="shared" si="89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81"/>
      <c r="I404" s="181"/>
      <c r="J404" s="180" t="str">
        <f t="shared" si="88"/>
        <v xml:space="preserve"> </v>
      </c>
      <c r="K404" s="156">
        <v>0</v>
      </c>
      <c r="L404" s="156"/>
      <c r="M404" s="115">
        <f t="shared" si="90"/>
        <v>0</v>
      </c>
      <c r="N404" s="156"/>
      <c r="O404" s="153" t="str">
        <f t="shared" si="89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81"/>
      <c r="I405" s="181"/>
      <c r="J405" s="180" t="str">
        <f t="shared" ref="J405:J468" si="97">IF(H405=0," ",I405/H405)</f>
        <v xml:space="preserve"> </v>
      </c>
      <c r="K405" s="156">
        <v>0</v>
      </c>
      <c r="L405" s="156"/>
      <c r="M405" s="115">
        <f t="shared" si="90"/>
        <v>0</v>
      </c>
      <c r="N405" s="156"/>
      <c r="O405" s="153" t="str">
        <f t="shared" ref="O405:O468" si="98">IF(M405=0," ",N405/M405)</f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81"/>
      <c r="I406" s="181"/>
      <c r="J406" s="180" t="str">
        <f t="shared" si="97"/>
        <v xml:space="preserve"> </v>
      </c>
      <c r="K406" s="156">
        <v>0</v>
      </c>
      <c r="L406" s="156"/>
      <c r="M406" s="115">
        <f t="shared" ref="M406:M469" si="99">SUM(K406:L406)</f>
        <v>0</v>
      </c>
      <c r="N406" s="156"/>
      <c r="O406" s="153" t="str">
        <f t="shared" si="98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81"/>
      <c r="I407" s="181"/>
      <c r="J407" s="180" t="str">
        <f t="shared" si="97"/>
        <v xml:space="preserve"> </v>
      </c>
      <c r="K407" s="156">
        <v>0</v>
      </c>
      <c r="L407" s="156"/>
      <c r="M407" s="115">
        <f t="shared" si="99"/>
        <v>0</v>
      </c>
      <c r="N407" s="156"/>
      <c r="O407" s="153" t="str">
        <f t="shared" si="98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81"/>
      <c r="I408" s="181"/>
      <c r="J408" s="180" t="str">
        <f t="shared" si="97"/>
        <v xml:space="preserve"> </v>
      </c>
      <c r="K408" s="156">
        <v>0</v>
      </c>
      <c r="L408" s="156"/>
      <c r="M408" s="115">
        <f t="shared" si="99"/>
        <v>0</v>
      </c>
      <c r="N408" s="156"/>
      <c r="O408" s="153" t="str">
        <f t="shared" si="98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81"/>
      <c r="I409" s="181"/>
      <c r="J409" s="180" t="str">
        <f t="shared" si="97"/>
        <v xml:space="preserve"> </v>
      </c>
      <c r="K409" s="156">
        <v>0</v>
      </c>
      <c r="L409" s="156"/>
      <c r="M409" s="115">
        <f t="shared" si="99"/>
        <v>0</v>
      </c>
      <c r="N409" s="156"/>
      <c r="O409" s="153" t="str">
        <f t="shared" si="98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81"/>
      <c r="I410" s="181"/>
      <c r="J410" s="180" t="str">
        <f t="shared" si="97"/>
        <v xml:space="preserve"> </v>
      </c>
      <c r="K410" s="156">
        <v>0</v>
      </c>
      <c r="L410" s="156"/>
      <c r="M410" s="115">
        <f t="shared" si="99"/>
        <v>0</v>
      </c>
      <c r="N410" s="156"/>
      <c r="O410" s="153" t="str">
        <f t="shared" si="98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81"/>
      <c r="I411" s="181"/>
      <c r="J411" s="180" t="str">
        <f t="shared" si="97"/>
        <v xml:space="preserve"> </v>
      </c>
      <c r="K411" s="156">
        <v>0</v>
      </c>
      <c r="L411" s="156"/>
      <c r="M411" s="115">
        <f t="shared" si="99"/>
        <v>0</v>
      </c>
      <c r="N411" s="156"/>
      <c r="O411" s="153" t="str">
        <f t="shared" si="98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81"/>
      <c r="I412" s="181"/>
      <c r="J412" s="180" t="str">
        <f t="shared" si="97"/>
        <v xml:space="preserve"> </v>
      </c>
      <c r="K412" s="156">
        <v>0</v>
      </c>
      <c r="L412" s="156"/>
      <c r="M412" s="115">
        <f t="shared" si="99"/>
        <v>0</v>
      </c>
      <c r="N412" s="156"/>
      <c r="O412" s="153" t="str">
        <f t="shared" si="98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81"/>
      <c r="I413" s="181"/>
      <c r="J413" s="180" t="str">
        <f t="shared" si="97"/>
        <v xml:space="preserve"> </v>
      </c>
      <c r="K413" s="156">
        <v>0</v>
      </c>
      <c r="L413" s="156"/>
      <c r="M413" s="115">
        <f t="shared" si="99"/>
        <v>0</v>
      </c>
      <c r="N413" s="156"/>
      <c r="O413" s="153" t="str">
        <f t="shared" si="98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81"/>
      <c r="I414" s="181"/>
      <c r="J414" s="180" t="str">
        <f t="shared" si="97"/>
        <v xml:space="preserve"> </v>
      </c>
      <c r="K414" s="156">
        <v>0</v>
      </c>
      <c r="L414" s="156"/>
      <c r="M414" s="115">
        <f t="shared" si="99"/>
        <v>0</v>
      </c>
      <c r="N414" s="156"/>
      <c r="O414" s="153" t="str">
        <f t="shared" si="98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81"/>
      <c r="I415" s="181"/>
      <c r="J415" s="180" t="str">
        <f t="shared" si="97"/>
        <v xml:space="preserve"> </v>
      </c>
      <c r="K415" s="156">
        <v>0</v>
      </c>
      <c r="L415" s="156"/>
      <c r="M415" s="115">
        <f t="shared" si="99"/>
        <v>0</v>
      </c>
      <c r="N415" s="156"/>
      <c r="O415" s="153" t="str">
        <f t="shared" si="98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100">G338+G339+G356+G360+G370+G380+G387+G390</f>
        <v>0</v>
      </c>
      <c r="H416" s="184">
        <f t="shared" si="100"/>
        <v>0</v>
      </c>
      <c r="I416" s="184">
        <f t="shared" ref="I416" si="101">I338+I339+I356+I360+I370+I380+I387+I390</f>
        <v>0</v>
      </c>
      <c r="J416" s="180" t="str">
        <f t="shared" si="97"/>
        <v xml:space="preserve"> </v>
      </c>
      <c r="K416" s="156">
        <v>0</v>
      </c>
      <c r="L416" s="156"/>
      <c r="M416" s="115">
        <f t="shared" si="99"/>
        <v>0</v>
      </c>
      <c r="N416" s="156"/>
      <c r="O416" s="153" t="str">
        <f t="shared" si="98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81"/>
      <c r="I417" s="181"/>
      <c r="J417" s="180" t="str">
        <f t="shared" si="97"/>
        <v xml:space="preserve"> </v>
      </c>
      <c r="K417" s="156">
        <v>0</v>
      </c>
      <c r="L417" s="156"/>
      <c r="M417" s="115">
        <f t="shared" si="99"/>
        <v>0</v>
      </c>
      <c r="N417" s="156"/>
      <c r="O417" s="153" t="str">
        <f t="shared" si="98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81"/>
      <c r="I418" s="181"/>
      <c r="J418" s="180" t="str">
        <f t="shared" si="97"/>
        <v xml:space="preserve"> </v>
      </c>
      <c r="K418" s="156">
        <v>0</v>
      </c>
      <c r="L418" s="156"/>
      <c r="M418" s="115">
        <f t="shared" si="99"/>
        <v>0</v>
      </c>
      <c r="N418" s="156"/>
      <c r="O418" s="153" t="str">
        <f t="shared" si="98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81"/>
      <c r="I419" s="181"/>
      <c r="J419" s="180" t="str">
        <f t="shared" si="97"/>
        <v xml:space="preserve"> </v>
      </c>
      <c r="K419" s="156">
        <v>0</v>
      </c>
      <c r="L419" s="156"/>
      <c r="M419" s="115">
        <f t="shared" si="99"/>
        <v>0</v>
      </c>
      <c r="N419" s="156"/>
      <c r="O419" s="153" t="str">
        <f t="shared" si="98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81"/>
      <c r="I420" s="181"/>
      <c r="J420" s="180" t="str">
        <f t="shared" si="97"/>
        <v xml:space="preserve"> </v>
      </c>
      <c r="K420" s="156">
        <v>0</v>
      </c>
      <c r="L420" s="156"/>
      <c r="M420" s="115">
        <f t="shared" si="99"/>
        <v>0</v>
      </c>
      <c r="N420" s="156"/>
      <c r="O420" s="153" t="str">
        <f t="shared" si="98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102">SUM(G422:G431)</f>
        <v>0</v>
      </c>
      <c r="H421" s="181">
        <f t="shared" si="102"/>
        <v>0</v>
      </c>
      <c r="I421" s="181">
        <f t="shared" ref="I421" si="103">SUM(I422:I431)</f>
        <v>0</v>
      </c>
      <c r="J421" s="180" t="str">
        <f t="shared" si="97"/>
        <v xml:space="preserve"> </v>
      </c>
      <c r="K421" s="156">
        <v>0</v>
      </c>
      <c r="L421" s="156"/>
      <c r="M421" s="115">
        <f t="shared" si="99"/>
        <v>0</v>
      </c>
      <c r="N421" s="156"/>
      <c r="O421" s="153" t="str">
        <f t="shared" si="98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81"/>
      <c r="I422" s="181"/>
      <c r="J422" s="180" t="str">
        <f t="shared" si="97"/>
        <v xml:space="preserve"> </v>
      </c>
      <c r="K422" s="156">
        <v>0</v>
      </c>
      <c r="L422" s="156"/>
      <c r="M422" s="115">
        <f t="shared" si="99"/>
        <v>0</v>
      </c>
      <c r="N422" s="156"/>
      <c r="O422" s="153" t="str">
        <f t="shared" si="98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81"/>
      <c r="I423" s="181"/>
      <c r="J423" s="180" t="str">
        <f t="shared" si="97"/>
        <v xml:space="preserve"> </v>
      </c>
      <c r="K423" s="156">
        <v>0</v>
      </c>
      <c r="L423" s="156"/>
      <c r="M423" s="115">
        <f t="shared" si="99"/>
        <v>0</v>
      </c>
      <c r="N423" s="156"/>
      <c r="O423" s="153" t="str">
        <f t="shared" si="98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81"/>
      <c r="I424" s="181"/>
      <c r="J424" s="180" t="str">
        <f t="shared" si="97"/>
        <v xml:space="preserve"> </v>
      </c>
      <c r="K424" s="156">
        <v>0</v>
      </c>
      <c r="L424" s="156"/>
      <c r="M424" s="115">
        <f t="shared" si="99"/>
        <v>0</v>
      </c>
      <c r="N424" s="156"/>
      <c r="O424" s="153" t="str">
        <f t="shared" si="98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81"/>
      <c r="I425" s="181"/>
      <c r="J425" s="180" t="str">
        <f t="shared" si="97"/>
        <v xml:space="preserve"> </v>
      </c>
      <c r="K425" s="156">
        <v>0</v>
      </c>
      <c r="L425" s="156"/>
      <c r="M425" s="115">
        <f t="shared" si="99"/>
        <v>0</v>
      </c>
      <c r="N425" s="156"/>
      <c r="O425" s="153" t="str">
        <f t="shared" si="98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81"/>
      <c r="I426" s="181"/>
      <c r="J426" s="180" t="str">
        <f t="shared" si="97"/>
        <v xml:space="preserve"> </v>
      </c>
      <c r="K426" s="156">
        <v>0</v>
      </c>
      <c r="L426" s="156"/>
      <c r="M426" s="115">
        <f t="shared" si="99"/>
        <v>0</v>
      </c>
      <c r="N426" s="156"/>
      <c r="O426" s="153" t="str">
        <f t="shared" si="98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81"/>
      <c r="I427" s="181"/>
      <c r="J427" s="180" t="str">
        <f t="shared" si="97"/>
        <v xml:space="preserve"> </v>
      </c>
      <c r="K427" s="156">
        <v>0</v>
      </c>
      <c r="L427" s="156"/>
      <c r="M427" s="115">
        <f t="shared" si="99"/>
        <v>0</v>
      </c>
      <c r="N427" s="156"/>
      <c r="O427" s="153" t="str">
        <f t="shared" si="98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81"/>
      <c r="I428" s="181"/>
      <c r="J428" s="180" t="str">
        <f t="shared" si="97"/>
        <v xml:space="preserve"> </v>
      </c>
      <c r="K428" s="156">
        <v>0</v>
      </c>
      <c r="L428" s="156"/>
      <c r="M428" s="115">
        <f t="shared" si="99"/>
        <v>0</v>
      </c>
      <c r="N428" s="156"/>
      <c r="O428" s="153" t="str">
        <f t="shared" si="98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81"/>
      <c r="I429" s="181"/>
      <c r="J429" s="180" t="str">
        <f t="shared" si="97"/>
        <v xml:space="preserve"> </v>
      </c>
      <c r="K429" s="156">
        <v>0</v>
      </c>
      <c r="L429" s="156"/>
      <c r="M429" s="115">
        <f t="shared" si="99"/>
        <v>0</v>
      </c>
      <c r="N429" s="156"/>
      <c r="O429" s="153" t="str">
        <f t="shared" si="98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81"/>
      <c r="I430" s="181"/>
      <c r="J430" s="180" t="str">
        <f t="shared" si="97"/>
        <v xml:space="preserve"> </v>
      </c>
      <c r="K430" s="156">
        <v>0</v>
      </c>
      <c r="L430" s="156"/>
      <c r="M430" s="115">
        <f t="shared" si="99"/>
        <v>0</v>
      </c>
      <c r="N430" s="156"/>
      <c r="O430" s="153" t="str">
        <f t="shared" si="98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81"/>
      <c r="I431" s="181"/>
      <c r="J431" s="180" t="str">
        <f t="shared" si="97"/>
        <v xml:space="preserve"> </v>
      </c>
      <c r="K431" s="156">
        <v>0</v>
      </c>
      <c r="L431" s="156"/>
      <c r="M431" s="115">
        <f t="shared" si="99"/>
        <v>0</v>
      </c>
      <c r="N431" s="156"/>
      <c r="O431" s="153" t="str">
        <f t="shared" si="98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104">SUM(G433:G442)</f>
        <v>0</v>
      </c>
      <c r="H432" s="181">
        <f t="shared" si="104"/>
        <v>0</v>
      </c>
      <c r="I432" s="181">
        <f t="shared" ref="I432" si="105">SUM(I433:I442)</f>
        <v>0</v>
      </c>
      <c r="J432" s="180" t="str">
        <f t="shared" si="97"/>
        <v xml:space="preserve"> </v>
      </c>
      <c r="K432" s="156">
        <v>0</v>
      </c>
      <c r="L432" s="156"/>
      <c r="M432" s="115">
        <f t="shared" si="99"/>
        <v>0</v>
      </c>
      <c r="N432" s="156"/>
      <c r="O432" s="153" t="str">
        <f t="shared" si="98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81"/>
      <c r="I433" s="181"/>
      <c r="J433" s="180" t="str">
        <f t="shared" si="97"/>
        <v xml:space="preserve"> </v>
      </c>
      <c r="K433" s="156">
        <v>0</v>
      </c>
      <c r="L433" s="156"/>
      <c r="M433" s="115">
        <f t="shared" si="99"/>
        <v>0</v>
      </c>
      <c r="N433" s="156"/>
      <c r="O433" s="153" t="str">
        <f t="shared" si="98"/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81"/>
      <c r="I434" s="181"/>
      <c r="J434" s="180" t="str">
        <f t="shared" si="97"/>
        <v xml:space="preserve"> </v>
      </c>
      <c r="K434" s="156">
        <v>0</v>
      </c>
      <c r="L434" s="156"/>
      <c r="M434" s="115">
        <f t="shared" si="99"/>
        <v>0</v>
      </c>
      <c r="N434" s="156"/>
      <c r="O434" s="153" t="str">
        <f t="shared" si="98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81"/>
      <c r="I435" s="181"/>
      <c r="J435" s="180" t="str">
        <f t="shared" si="97"/>
        <v xml:space="preserve"> </v>
      </c>
      <c r="K435" s="156">
        <v>0</v>
      </c>
      <c r="L435" s="156"/>
      <c r="M435" s="115">
        <f t="shared" si="99"/>
        <v>0</v>
      </c>
      <c r="N435" s="156"/>
      <c r="O435" s="153" t="str">
        <f t="shared" si="98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81"/>
      <c r="I436" s="181"/>
      <c r="J436" s="180" t="str">
        <f t="shared" si="97"/>
        <v xml:space="preserve"> </v>
      </c>
      <c r="K436" s="156">
        <v>0</v>
      </c>
      <c r="L436" s="156"/>
      <c r="M436" s="115">
        <f t="shared" si="99"/>
        <v>0</v>
      </c>
      <c r="N436" s="156"/>
      <c r="O436" s="153" t="str">
        <f t="shared" si="98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81"/>
      <c r="I437" s="181"/>
      <c r="J437" s="180" t="str">
        <f t="shared" si="97"/>
        <v xml:space="preserve"> </v>
      </c>
      <c r="K437" s="156">
        <v>0</v>
      </c>
      <c r="L437" s="156"/>
      <c r="M437" s="115">
        <f t="shared" si="99"/>
        <v>0</v>
      </c>
      <c r="N437" s="156"/>
      <c r="O437" s="153" t="str">
        <f t="shared" si="98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81"/>
      <c r="I438" s="181"/>
      <c r="J438" s="180" t="str">
        <f t="shared" si="97"/>
        <v xml:space="preserve"> </v>
      </c>
      <c r="K438" s="156">
        <v>0</v>
      </c>
      <c r="L438" s="156"/>
      <c r="M438" s="115">
        <f t="shared" si="99"/>
        <v>0</v>
      </c>
      <c r="N438" s="156"/>
      <c r="O438" s="153" t="str">
        <f t="shared" si="98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81"/>
      <c r="I439" s="181"/>
      <c r="J439" s="180" t="str">
        <f t="shared" si="97"/>
        <v xml:space="preserve"> </v>
      </c>
      <c r="K439" s="156">
        <v>0</v>
      </c>
      <c r="L439" s="156"/>
      <c r="M439" s="115">
        <f t="shared" si="99"/>
        <v>0</v>
      </c>
      <c r="N439" s="156"/>
      <c r="O439" s="153" t="str">
        <f t="shared" si="98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81"/>
      <c r="I440" s="181"/>
      <c r="J440" s="180" t="str">
        <f t="shared" si="97"/>
        <v xml:space="preserve"> </v>
      </c>
      <c r="K440" s="156">
        <v>0</v>
      </c>
      <c r="L440" s="156"/>
      <c r="M440" s="115">
        <f t="shared" si="99"/>
        <v>0</v>
      </c>
      <c r="N440" s="156"/>
      <c r="O440" s="153" t="str">
        <f t="shared" si="98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81"/>
      <c r="I441" s="181"/>
      <c r="J441" s="180" t="str">
        <f t="shared" si="97"/>
        <v xml:space="preserve"> </v>
      </c>
      <c r="K441" s="156">
        <v>0</v>
      </c>
      <c r="L441" s="156"/>
      <c r="M441" s="115">
        <f t="shared" si="99"/>
        <v>0</v>
      </c>
      <c r="N441" s="156"/>
      <c r="O441" s="153" t="str">
        <f t="shared" si="98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81"/>
      <c r="I442" s="181"/>
      <c r="J442" s="180" t="str">
        <f t="shared" si="97"/>
        <v xml:space="preserve"> </v>
      </c>
      <c r="K442" s="156">
        <v>0</v>
      </c>
      <c r="L442" s="156"/>
      <c r="M442" s="115">
        <f t="shared" si="99"/>
        <v>0</v>
      </c>
      <c r="N442" s="156"/>
      <c r="O442" s="153" t="str">
        <f t="shared" si="98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106">SUM(G444:G453)</f>
        <v>0</v>
      </c>
      <c r="H443" s="181">
        <f t="shared" si="106"/>
        <v>0</v>
      </c>
      <c r="I443" s="181">
        <f t="shared" ref="I443" si="107">SUM(I444:I453)</f>
        <v>0</v>
      </c>
      <c r="J443" s="180" t="str">
        <f t="shared" si="97"/>
        <v xml:space="preserve"> </v>
      </c>
      <c r="K443" s="156">
        <v>0</v>
      </c>
      <c r="L443" s="156"/>
      <c r="M443" s="115">
        <f t="shared" si="99"/>
        <v>0</v>
      </c>
      <c r="N443" s="156"/>
      <c r="O443" s="153" t="str">
        <f t="shared" si="98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81"/>
      <c r="I444" s="181"/>
      <c r="J444" s="180" t="str">
        <f t="shared" si="97"/>
        <v xml:space="preserve"> </v>
      </c>
      <c r="K444" s="156">
        <v>0</v>
      </c>
      <c r="L444" s="156"/>
      <c r="M444" s="115">
        <f t="shared" si="99"/>
        <v>0</v>
      </c>
      <c r="N444" s="156"/>
      <c r="O444" s="153" t="str">
        <f t="shared" si="98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81"/>
      <c r="I445" s="181"/>
      <c r="J445" s="180" t="str">
        <f t="shared" si="97"/>
        <v xml:space="preserve"> </v>
      </c>
      <c r="K445" s="156">
        <v>0</v>
      </c>
      <c r="L445" s="156"/>
      <c r="M445" s="115">
        <f t="shared" si="99"/>
        <v>0</v>
      </c>
      <c r="N445" s="156"/>
      <c r="O445" s="153" t="str">
        <f t="shared" si="98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81"/>
      <c r="I446" s="181"/>
      <c r="J446" s="180" t="str">
        <f t="shared" si="97"/>
        <v xml:space="preserve"> </v>
      </c>
      <c r="K446" s="156">
        <v>0</v>
      </c>
      <c r="L446" s="156"/>
      <c r="M446" s="115">
        <f t="shared" si="99"/>
        <v>0</v>
      </c>
      <c r="N446" s="156"/>
      <c r="O446" s="153" t="str">
        <f t="shared" si="98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81"/>
      <c r="I447" s="181"/>
      <c r="J447" s="180" t="str">
        <f t="shared" si="97"/>
        <v xml:space="preserve"> </v>
      </c>
      <c r="K447" s="156">
        <v>0</v>
      </c>
      <c r="L447" s="156"/>
      <c r="M447" s="115">
        <f t="shared" si="99"/>
        <v>0</v>
      </c>
      <c r="N447" s="156"/>
      <c r="O447" s="153" t="str">
        <f t="shared" si="98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81"/>
      <c r="I448" s="181"/>
      <c r="J448" s="180" t="str">
        <f t="shared" si="97"/>
        <v xml:space="preserve"> </v>
      </c>
      <c r="K448" s="156">
        <v>0</v>
      </c>
      <c r="L448" s="156"/>
      <c r="M448" s="115">
        <f t="shared" si="99"/>
        <v>0</v>
      </c>
      <c r="N448" s="156"/>
      <c r="O448" s="153" t="str">
        <f t="shared" si="98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81"/>
      <c r="I449" s="181"/>
      <c r="J449" s="180" t="str">
        <f t="shared" si="97"/>
        <v xml:space="preserve"> </v>
      </c>
      <c r="K449" s="156">
        <v>0</v>
      </c>
      <c r="L449" s="156"/>
      <c r="M449" s="115">
        <f t="shared" si="99"/>
        <v>0</v>
      </c>
      <c r="N449" s="156"/>
      <c r="O449" s="153" t="str">
        <f t="shared" si="98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81"/>
      <c r="I450" s="181"/>
      <c r="J450" s="180" t="str">
        <f t="shared" si="97"/>
        <v xml:space="preserve"> </v>
      </c>
      <c r="K450" s="156">
        <v>0</v>
      </c>
      <c r="L450" s="156"/>
      <c r="M450" s="115">
        <f t="shared" si="99"/>
        <v>0</v>
      </c>
      <c r="N450" s="156"/>
      <c r="O450" s="153" t="str">
        <f t="shared" si="98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81"/>
      <c r="I451" s="181"/>
      <c r="J451" s="180" t="str">
        <f t="shared" si="97"/>
        <v xml:space="preserve"> </v>
      </c>
      <c r="K451" s="156">
        <v>0</v>
      </c>
      <c r="L451" s="156"/>
      <c r="M451" s="115">
        <f t="shared" si="99"/>
        <v>0</v>
      </c>
      <c r="N451" s="156"/>
      <c r="O451" s="153" t="str">
        <f t="shared" si="98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81"/>
      <c r="I452" s="181"/>
      <c r="J452" s="180" t="str">
        <f t="shared" si="97"/>
        <v xml:space="preserve"> </v>
      </c>
      <c r="K452" s="156">
        <v>0</v>
      </c>
      <c r="L452" s="156"/>
      <c r="M452" s="115">
        <f t="shared" si="99"/>
        <v>0</v>
      </c>
      <c r="N452" s="156"/>
      <c r="O452" s="153" t="str">
        <f t="shared" si="98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81"/>
      <c r="I453" s="181"/>
      <c r="J453" s="180" t="str">
        <f t="shared" si="97"/>
        <v xml:space="preserve"> </v>
      </c>
      <c r="K453" s="156">
        <v>0</v>
      </c>
      <c r="L453" s="156"/>
      <c r="M453" s="115">
        <f t="shared" si="99"/>
        <v>0</v>
      </c>
      <c r="N453" s="156"/>
      <c r="O453" s="153" t="str">
        <f t="shared" si="98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81"/>
      <c r="I454" s="181"/>
      <c r="J454" s="180" t="str">
        <f t="shared" si="97"/>
        <v xml:space="preserve"> </v>
      </c>
      <c r="K454" s="156">
        <v>0</v>
      </c>
      <c r="L454" s="156"/>
      <c r="M454" s="115">
        <f t="shared" si="99"/>
        <v>0</v>
      </c>
      <c r="N454" s="156"/>
      <c r="O454" s="153" t="str">
        <f t="shared" si="98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81"/>
      <c r="I455" s="181"/>
      <c r="J455" s="180" t="str">
        <f t="shared" si="97"/>
        <v xml:space="preserve"> </v>
      </c>
      <c r="K455" s="156">
        <v>0</v>
      </c>
      <c r="L455" s="156"/>
      <c r="M455" s="115">
        <f t="shared" si="99"/>
        <v>0</v>
      </c>
      <c r="N455" s="156"/>
      <c r="O455" s="153" t="str">
        <f t="shared" si="98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08">SUM(G457:G466)</f>
        <v>0</v>
      </c>
      <c r="H456" s="181">
        <f t="shared" si="108"/>
        <v>0</v>
      </c>
      <c r="I456" s="181">
        <f t="shared" ref="I456" si="109">SUM(I457:I466)</f>
        <v>0</v>
      </c>
      <c r="J456" s="180" t="str">
        <f t="shared" si="97"/>
        <v xml:space="preserve"> </v>
      </c>
      <c r="K456" s="156">
        <v>0</v>
      </c>
      <c r="L456" s="156"/>
      <c r="M456" s="115">
        <f t="shared" si="99"/>
        <v>0</v>
      </c>
      <c r="N456" s="156"/>
      <c r="O456" s="153" t="str">
        <f t="shared" si="98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81"/>
      <c r="I457" s="181"/>
      <c r="J457" s="180" t="str">
        <f t="shared" si="97"/>
        <v xml:space="preserve"> </v>
      </c>
      <c r="K457" s="156">
        <v>0</v>
      </c>
      <c r="L457" s="156"/>
      <c r="M457" s="115">
        <f t="shared" si="99"/>
        <v>0</v>
      </c>
      <c r="N457" s="156"/>
      <c r="O457" s="153" t="str">
        <f t="shared" si="98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81"/>
      <c r="I458" s="181"/>
      <c r="J458" s="180" t="str">
        <f t="shared" si="97"/>
        <v xml:space="preserve"> </v>
      </c>
      <c r="K458" s="156">
        <v>0</v>
      </c>
      <c r="L458" s="156"/>
      <c r="M458" s="115">
        <f t="shared" si="99"/>
        <v>0</v>
      </c>
      <c r="N458" s="156"/>
      <c r="O458" s="153" t="str">
        <f t="shared" si="98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81"/>
      <c r="I459" s="181"/>
      <c r="J459" s="180" t="str">
        <f t="shared" si="97"/>
        <v xml:space="preserve"> </v>
      </c>
      <c r="K459" s="156">
        <v>0</v>
      </c>
      <c r="L459" s="156"/>
      <c r="M459" s="115">
        <f t="shared" si="99"/>
        <v>0</v>
      </c>
      <c r="N459" s="156"/>
      <c r="O459" s="153" t="str">
        <f t="shared" si="98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15"/>
      <c r="I460" s="115"/>
      <c r="J460" s="180" t="str">
        <f t="shared" si="97"/>
        <v xml:space="preserve"> </v>
      </c>
      <c r="K460" s="156">
        <v>0</v>
      </c>
      <c r="L460" s="156"/>
      <c r="M460" s="115">
        <f t="shared" si="99"/>
        <v>0</v>
      </c>
      <c r="N460" s="156"/>
      <c r="O460" s="153" t="str">
        <f t="shared" si="98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15"/>
      <c r="I461" s="115"/>
      <c r="J461" s="180" t="str">
        <f t="shared" si="97"/>
        <v xml:space="preserve"> </v>
      </c>
      <c r="K461" s="156">
        <v>0</v>
      </c>
      <c r="L461" s="156"/>
      <c r="M461" s="115">
        <f t="shared" si="99"/>
        <v>0</v>
      </c>
      <c r="N461" s="156"/>
      <c r="O461" s="153" t="str">
        <f t="shared" si="98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15"/>
      <c r="I462" s="115"/>
      <c r="J462" s="180" t="str">
        <f t="shared" si="97"/>
        <v xml:space="preserve"> </v>
      </c>
      <c r="K462" s="156">
        <v>0</v>
      </c>
      <c r="L462" s="156"/>
      <c r="M462" s="115">
        <f t="shared" si="99"/>
        <v>0</v>
      </c>
      <c r="N462" s="156"/>
      <c r="O462" s="153" t="str">
        <f t="shared" si="98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81"/>
      <c r="I463" s="181"/>
      <c r="J463" s="180" t="str">
        <f t="shared" si="97"/>
        <v xml:space="preserve"> </v>
      </c>
      <c r="K463" s="156">
        <v>0</v>
      </c>
      <c r="L463" s="156"/>
      <c r="M463" s="115">
        <f t="shared" si="99"/>
        <v>0</v>
      </c>
      <c r="N463" s="156"/>
      <c r="O463" s="153" t="str">
        <f t="shared" si="98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81"/>
      <c r="I464" s="181"/>
      <c r="J464" s="180" t="str">
        <f t="shared" si="97"/>
        <v xml:space="preserve"> </v>
      </c>
      <c r="K464" s="156">
        <v>0</v>
      </c>
      <c r="L464" s="156"/>
      <c r="M464" s="115">
        <f t="shared" si="99"/>
        <v>0</v>
      </c>
      <c r="N464" s="156"/>
      <c r="O464" s="153" t="str">
        <f t="shared" si="98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81"/>
      <c r="I465" s="181"/>
      <c r="J465" s="180" t="str">
        <f t="shared" si="97"/>
        <v xml:space="preserve"> </v>
      </c>
      <c r="K465" s="156">
        <v>0</v>
      </c>
      <c r="L465" s="156"/>
      <c r="M465" s="115">
        <f t="shared" si="99"/>
        <v>0</v>
      </c>
      <c r="N465" s="156"/>
      <c r="O465" s="153" t="str">
        <f t="shared" si="98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81"/>
      <c r="I466" s="181"/>
      <c r="J466" s="180" t="str">
        <f t="shared" si="97"/>
        <v xml:space="preserve"> </v>
      </c>
      <c r="K466" s="156">
        <v>0</v>
      </c>
      <c r="L466" s="156"/>
      <c r="M466" s="115">
        <f t="shared" si="99"/>
        <v>0</v>
      </c>
      <c r="N466" s="156"/>
      <c r="O466" s="153" t="str">
        <f t="shared" si="98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81"/>
      <c r="I467" s="181"/>
      <c r="J467" s="180" t="str">
        <f t="shared" si="97"/>
        <v xml:space="preserve"> </v>
      </c>
      <c r="K467" s="156">
        <v>0</v>
      </c>
      <c r="L467" s="156"/>
      <c r="M467" s="115">
        <f t="shared" si="99"/>
        <v>0</v>
      </c>
      <c r="N467" s="156"/>
      <c r="O467" s="153" t="str">
        <f t="shared" si="98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81"/>
      <c r="I468" s="181"/>
      <c r="J468" s="180" t="str">
        <f t="shared" si="97"/>
        <v xml:space="preserve"> </v>
      </c>
      <c r="K468" s="156">
        <v>0</v>
      </c>
      <c r="L468" s="156"/>
      <c r="M468" s="115">
        <f t="shared" si="99"/>
        <v>0</v>
      </c>
      <c r="N468" s="156"/>
      <c r="O468" s="153" t="str">
        <f t="shared" si="98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10">SUM(G470:G479)</f>
        <v>0</v>
      </c>
      <c r="H469" s="181">
        <f t="shared" si="110"/>
        <v>0</v>
      </c>
      <c r="I469" s="181">
        <f t="shared" ref="I469" si="111">SUM(I470:I479)</f>
        <v>0</v>
      </c>
      <c r="J469" s="180" t="str">
        <f t="shared" ref="J469:J532" si="112">IF(H469=0," ",I469/H469)</f>
        <v xml:space="preserve"> </v>
      </c>
      <c r="K469" s="156">
        <v>0</v>
      </c>
      <c r="L469" s="156"/>
      <c r="M469" s="115">
        <f t="shared" si="99"/>
        <v>0</v>
      </c>
      <c r="N469" s="156"/>
      <c r="O469" s="153" t="str">
        <f t="shared" ref="O469:O532" si="113">IF(M469=0," ",N469/M469)</f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81"/>
      <c r="I470" s="181"/>
      <c r="J470" s="180" t="str">
        <f t="shared" si="112"/>
        <v xml:space="preserve"> </v>
      </c>
      <c r="K470" s="156">
        <v>0</v>
      </c>
      <c r="L470" s="156"/>
      <c r="M470" s="115">
        <f t="shared" ref="M470:M533" si="114">SUM(K470:L470)</f>
        <v>0</v>
      </c>
      <c r="N470" s="156"/>
      <c r="O470" s="153" t="str">
        <f t="shared" si="113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81"/>
      <c r="I471" s="181"/>
      <c r="J471" s="180" t="str">
        <f t="shared" si="112"/>
        <v xml:space="preserve"> </v>
      </c>
      <c r="K471" s="156">
        <v>0</v>
      </c>
      <c r="L471" s="156"/>
      <c r="M471" s="115">
        <f t="shared" si="114"/>
        <v>0</v>
      </c>
      <c r="N471" s="156"/>
      <c r="O471" s="153" t="str">
        <f t="shared" si="113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81"/>
      <c r="I472" s="181"/>
      <c r="J472" s="180" t="str">
        <f t="shared" si="112"/>
        <v xml:space="preserve"> </v>
      </c>
      <c r="K472" s="156">
        <v>0</v>
      </c>
      <c r="L472" s="156"/>
      <c r="M472" s="115">
        <f t="shared" si="114"/>
        <v>0</v>
      </c>
      <c r="N472" s="156"/>
      <c r="O472" s="153" t="str">
        <f t="shared" si="113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15"/>
      <c r="I473" s="115"/>
      <c r="J473" s="180" t="str">
        <f t="shared" si="112"/>
        <v xml:space="preserve"> </v>
      </c>
      <c r="K473" s="156">
        <v>0</v>
      </c>
      <c r="L473" s="156"/>
      <c r="M473" s="115">
        <f t="shared" si="114"/>
        <v>0</v>
      </c>
      <c r="N473" s="156"/>
      <c r="O473" s="153" t="str">
        <f t="shared" si="113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15"/>
      <c r="I474" s="115"/>
      <c r="J474" s="180" t="str">
        <f t="shared" si="112"/>
        <v xml:space="preserve"> </v>
      </c>
      <c r="K474" s="156">
        <v>0</v>
      </c>
      <c r="L474" s="156"/>
      <c r="M474" s="115">
        <f t="shared" si="114"/>
        <v>0</v>
      </c>
      <c r="N474" s="156"/>
      <c r="O474" s="153" t="str">
        <f t="shared" si="113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15"/>
      <c r="I475" s="115"/>
      <c r="J475" s="180" t="str">
        <f t="shared" si="112"/>
        <v xml:space="preserve"> </v>
      </c>
      <c r="K475" s="156">
        <v>0</v>
      </c>
      <c r="L475" s="156"/>
      <c r="M475" s="115">
        <f t="shared" si="114"/>
        <v>0</v>
      </c>
      <c r="N475" s="156"/>
      <c r="O475" s="153" t="str">
        <f t="shared" si="113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81"/>
      <c r="I476" s="181"/>
      <c r="J476" s="180" t="str">
        <f t="shared" si="112"/>
        <v xml:space="preserve"> </v>
      </c>
      <c r="K476" s="156">
        <v>0</v>
      </c>
      <c r="L476" s="156"/>
      <c r="M476" s="115">
        <f t="shared" si="114"/>
        <v>0</v>
      </c>
      <c r="N476" s="156"/>
      <c r="O476" s="153" t="str">
        <f t="shared" si="113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81"/>
      <c r="I477" s="181"/>
      <c r="J477" s="180" t="str">
        <f t="shared" si="112"/>
        <v xml:space="preserve"> </v>
      </c>
      <c r="K477" s="156">
        <v>0</v>
      </c>
      <c r="L477" s="156"/>
      <c r="M477" s="115">
        <f t="shared" si="114"/>
        <v>0</v>
      </c>
      <c r="N477" s="156"/>
      <c r="O477" s="153" t="str">
        <f t="shared" si="113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81"/>
      <c r="I478" s="181"/>
      <c r="J478" s="180" t="str">
        <f t="shared" si="112"/>
        <v xml:space="preserve"> </v>
      </c>
      <c r="K478" s="156">
        <v>0</v>
      </c>
      <c r="L478" s="156"/>
      <c r="M478" s="115">
        <f t="shared" si="114"/>
        <v>0</v>
      </c>
      <c r="N478" s="156"/>
      <c r="O478" s="153" t="str">
        <f t="shared" si="113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81"/>
      <c r="I479" s="181"/>
      <c r="J479" s="180" t="str">
        <f t="shared" si="112"/>
        <v xml:space="preserve"> </v>
      </c>
      <c r="K479" s="156">
        <v>0</v>
      </c>
      <c r="L479" s="156"/>
      <c r="M479" s="115">
        <f t="shared" si="114"/>
        <v>0</v>
      </c>
      <c r="N479" s="156"/>
      <c r="O479" s="153" t="str">
        <f t="shared" si="113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81"/>
      <c r="I480" s="181"/>
      <c r="J480" s="180" t="str">
        <f t="shared" si="112"/>
        <v xml:space="preserve"> </v>
      </c>
      <c r="K480" s="156">
        <v>0</v>
      </c>
      <c r="L480" s="156"/>
      <c r="M480" s="115">
        <f t="shared" si="114"/>
        <v>0</v>
      </c>
      <c r="N480" s="156"/>
      <c r="O480" s="153" t="str">
        <f t="shared" si="113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15">G417+G419+G420+G421+G432+G443+G454+G456+G467+G468+G469+G480</f>
        <v>0</v>
      </c>
      <c r="H481" s="184">
        <f t="shared" si="115"/>
        <v>0</v>
      </c>
      <c r="I481" s="184">
        <f t="shared" si="115"/>
        <v>0</v>
      </c>
      <c r="J481" s="184" t="e">
        <f t="shared" si="115"/>
        <v>#VALUE!</v>
      </c>
      <c r="K481" s="184">
        <f t="shared" si="115"/>
        <v>0</v>
      </c>
      <c r="L481" s="184">
        <f t="shared" si="115"/>
        <v>0</v>
      </c>
      <c r="M481" s="184">
        <f t="shared" si="115"/>
        <v>0</v>
      </c>
      <c r="N481" s="156"/>
      <c r="O481" s="153" t="str">
        <f t="shared" si="113"/>
        <v xml:space="preserve"> </v>
      </c>
    </row>
    <row r="482" spans="1:15" hidden="1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81"/>
      <c r="I482" s="181"/>
      <c r="J482" s="180" t="str">
        <f t="shared" si="112"/>
        <v xml:space="preserve"> </v>
      </c>
      <c r="K482" s="156">
        <v>0</v>
      </c>
      <c r="L482" s="156"/>
      <c r="M482" s="115">
        <f t="shared" si="114"/>
        <v>0</v>
      </c>
      <c r="N482" s="156"/>
      <c r="O482" s="153" t="str">
        <f t="shared" si="113"/>
        <v xml:space="preserve"> </v>
      </c>
    </row>
    <row r="483" spans="1:15" hidden="1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/>
      <c r="H483" s="181"/>
      <c r="I483" s="181"/>
      <c r="J483" s="180" t="str">
        <f t="shared" si="112"/>
        <v xml:space="preserve"> </v>
      </c>
      <c r="K483" s="156">
        <v>0</v>
      </c>
      <c r="L483" s="156"/>
      <c r="M483" s="115">
        <f t="shared" si="114"/>
        <v>0</v>
      </c>
      <c r="N483" s="156"/>
      <c r="O483" s="153" t="str">
        <f t="shared" si="113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81"/>
      <c r="I484" s="181"/>
      <c r="J484" s="180" t="str">
        <f t="shared" si="112"/>
        <v xml:space="preserve"> </v>
      </c>
      <c r="K484" s="156">
        <v>0</v>
      </c>
      <c r="L484" s="156"/>
      <c r="M484" s="115">
        <f t="shared" si="114"/>
        <v>0</v>
      </c>
      <c r="N484" s="156"/>
      <c r="O484" s="153" t="str">
        <f t="shared" si="113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15"/>
      <c r="I485" s="115"/>
      <c r="J485" s="180" t="str">
        <f t="shared" si="112"/>
        <v xml:space="preserve"> </v>
      </c>
      <c r="K485" s="156">
        <v>0</v>
      </c>
      <c r="L485" s="156"/>
      <c r="M485" s="115">
        <f t="shared" si="114"/>
        <v>0</v>
      </c>
      <c r="N485" s="156"/>
      <c r="O485" s="153" t="str">
        <f t="shared" si="113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81"/>
      <c r="I486" s="181"/>
      <c r="J486" s="180" t="str">
        <f t="shared" si="112"/>
        <v xml:space="preserve"> </v>
      </c>
      <c r="K486" s="156">
        <v>0</v>
      </c>
      <c r="L486" s="156"/>
      <c r="M486" s="115">
        <f t="shared" si="114"/>
        <v>0</v>
      </c>
      <c r="N486" s="156"/>
      <c r="O486" s="153" t="str">
        <f t="shared" si="113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81"/>
      <c r="I487" s="181"/>
      <c r="J487" s="180" t="str">
        <f t="shared" si="112"/>
        <v xml:space="preserve"> </v>
      </c>
      <c r="K487" s="156">
        <v>0</v>
      </c>
      <c r="L487" s="156"/>
      <c r="M487" s="115">
        <f t="shared" si="114"/>
        <v>0</v>
      </c>
      <c r="N487" s="156"/>
      <c r="O487" s="153" t="str">
        <f t="shared" si="113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15"/>
      <c r="I488" s="115"/>
      <c r="J488" s="180" t="str">
        <f t="shared" si="112"/>
        <v xml:space="preserve"> </v>
      </c>
      <c r="K488" s="156">
        <v>0</v>
      </c>
      <c r="L488" s="156"/>
      <c r="M488" s="115">
        <f t="shared" si="114"/>
        <v>0</v>
      </c>
      <c r="N488" s="156"/>
      <c r="O488" s="153" t="str">
        <f t="shared" si="113"/>
        <v xml:space="preserve"> </v>
      </c>
    </row>
    <row r="489" spans="1:15" hidden="1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/>
      <c r="H489" s="115"/>
      <c r="I489" s="115"/>
      <c r="J489" s="180" t="str">
        <f t="shared" si="112"/>
        <v xml:space="preserve"> </v>
      </c>
      <c r="K489" s="156">
        <v>0</v>
      </c>
      <c r="L489" s="156"/>
      <c r="M489" s="115">
        <f t="shared" si="114"/>
        <v>0</v>
      </c>
      <c r="N489" s="156"/>
      <c r="O489" s="153" t="str">
        <f t="shared" si="113"/>
        <v xml:space="preserve"> </v>
      </c>
    </row>
    <row r="490" spans="1:15" hidden="1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16">G482+G483+G485+G486+G487+G488+G489</f>
        <v>0</v>
      </c>
      <c r="H490" s="184">
        <f t="shared" si="116"/>
        <v>0</v>
      </c>
      <c r="I490" s="184">
        <f t="shared" ref="I490" si="117">I482+I483+I485+I486+I487+I488+I489</f>
        <v>0</v>
      </c>
      <c r="J490" s="180" t="str">
        <f t="shared" si="112"/>
        <v xml:space="preserve"> </v>
      </c>
      <c r="K490" s="156">
        <v>0</v>
      </c>
      <c r="L490" s="156"/>
      <c r="M490" s="115">
        <f t="shared" si="114"/>
        <v>0</v>
      </c>
      <c r="N490" s="156"/>
      <c r="O490" s="153" t="str">
        <f t="shared" si="113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81"/>
      <c r="I491" s="181"/>
      <c r="J491" s="180" t="str">
        <f t="shared" si="112"/>
        <v xml:space="preserve"> </v>
      </c>
      <c r="K491" s="156">
        <v>0</v>
      </c>
      <c r="L491" s="156"/>
      <c r="M491" s="115">
        <f t="shared" si="114"/>
        <v>0</v>
      </c>
      <c r="N491" s="156"/>
      <c r="O491" s="153" t="str">
        <f t="shared" si="113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81"/>
      <c r="I492" s="181"/>
      <c r="J492" s="180" t="str">
        <f t="shared" si="112"/>
        <v xml:space="preserve"> </v>
      </c>
      <c r="K492" s="156">
        <v>0</v>
      </c>
      <c r="L492" s="156"/>
      <c r="M492" s="115">
        <f t="shared" si="114"/>
        <v>0</v>
      </c>
      <c r="N492" s="156"/>
      <c r="O492" s="153" t="str">
        <f t="shared" si="113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81"/>
      <c r="I493" s="181"/>
      <c r="J493" s="180" t="str">
        <f t="shared" si="112"/>
        <v xml:space="preserve"> </v>
      </c>
      <c r="K493" s="156">
        <v>0</v>
      </c>
      <c r="L493" s="156"/>
      <c r="M493" s="115">
        <f t="shared" si="114"/>
        <v>0</v>
      </c>
      <c r="N493" s="156"/>
      <c r="O493" s="153" t="str">
        <f t="shared" si="113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81"/>
      <c r="I494" s="181"/>
      <c r="J494" s="180" t="str">
        <f t="shared" si="112"/>
        <v xml:space="preserve"> </v>
      </c>
      <c r="K494" s="156">
        <v>0</v>
      </c>
      <c r="L494" s="156"/>
      <c r="M494" s="115">
        <f t="shared" si="114"/>
        <v>0</v>
      </c>
      <c r="N494" s="156"/>
      <c r="O494" s="153" t="str">
        <f t="shared" si="113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18">SUM(G491:G494)</f>
        <v>0</v>
      </c>
      <c r="H495" s="184">
        <f t="shared" si="118"/>
        <v>0</v>
      </c>
      <c r="I495" s="184">
        <f t="shared" ref="I495" si="119">SUM(I491:I494)</f>
        <v>0</v>
      </c>
      <c r="J495" s="180" t="str">
        <f t="shared" si="112"/>
        <v xml:space="preserve"> </v>
      </c>
      <c r="K495" s="156">
        <v>0</v>
      </c>
      <c r="L495" s="156"/>
      <c r="M495" s="115">
        <f t="shared" si="114"/>
        <v>0</v>
      </c>
      <c r="N495" s="156"/>
      <c r="O495" s="153" t="str">
        <f t="shared" si="113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81"/>
      <c r="I496" s="181"/>
      <c r="J496" s="180" t="str">
        <f t="shared" si="112"/>
        <v xml:space="preserve"> </v>
      </c>
      <c r="K496" s="156">
        <v>0</v>
      </c>
      <c r="L496" s="156"/>
      <c r="M496" s="115">
        <f t="shared" si="114"/>
        <v>0</v>
      </c>
      <c r="N496" s="156"/>
      <c r="O496" s="153" t="str">
        <f t="shared" si="113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20">SUM(G498:G507)</f>
        <v>0</v>
      </c>
      <c r="H497" s="181">
        <f t="shared" si="120"/>
        <v>0</v>
      </c>
      <c r="I497" s="181">
        <f t="shared" ref="I497" si="121">SUM(I498:I507)</f>
        <v>0</v>
      </c>
      <c r="J497" s="180" t="str">
        <f t="shared" si="112"/>
        <v xml:space="preserve"> </v>
      </c>
      <c r="K497" s="156">
        <v>0</v>
      </c>
      <c r="L497" s="156"/>
      <c r="M497" s="115">
        <f t="shared" si="114"/>
        <v>0</v>
      </c>
      <c r="N497" s="156"/>
      <c r="O497" s="153" t="str">
        <f t="shared" si="113"/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81"/>
      <c r="I498" s="181"/>
      <c r="J498" s="180" t="str">
        <f t="shared" si="112"/>
        <v xml:space="preserve"> </v>
      </c>
      <c r="K498" s="156">
        <v>0</v>
      </c>
      <c r="L498" s="156"/>
      <c r="M498" s="115">
        <f t="shared" si="114"/>
        <v>0</v>
      </c>
      <c r="N498" s="156"/>
      <c r="O498" s="153" t="str">
        <f t="shared" si="113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81"/>
      <c r="I499" s="181"/>
      <c r="J499" s="180" t="str">
        <f t="shared" si="112"/>
        <v xml:space="preserve"> </v>
      </c>
      <c r="K499" s="156">
        <v>0</v>
      </c>
      <c r="L499" s="156"/>
      <c r="M499" s="115">
        <f t="shared" si="114"/>
        <v>0</v>
      </c>
      <c r="N499" s="156"/>
      <c r="O499" s="153" t="str">
        <f t="shared" si="113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81"/>
      <c r="I500" s="181"/>
      <c r="J500" s="180" t="str">
        <f t="shared" si="112"/>
        <v xml:space="preserve"> </v>
      </c>
      <c r="K500" s="156">
        <v>0</v>
      </c>
      <c r="L500" s="156"/>
      <c r="M500" s="115">
        <f t="shared" si="114"/>
        <v>0</v>
      </c>
      <c r="N500" s="156"/>
      <c r="O500" s="153" t="str">
        <f t="shared" si="113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81"/>
      <c r="I501" s="181"/>
      <c r="J501" s="180" t="str">
        <f t="shared" si="112"/>
        <v xml:space="preserve"> </v>
      </c>
      <c r="K501" s="156">
        <v>0</v>
      </c>
      <c r="L501" s="156"/>
      <c r="M501" s="115">
        <f t="shared" si="114"/>
        <v>0</v>
      </c>
      <c r="N501" s="156"/>
      <c r="O501" s="153" t="str">
        <f t="shared" si="113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81"/>
      <c r="I502" s="181"/>
      <c r="J502" s="180" t="str">
        <f t="shared" si="112"/>
        <v xml:space="preserve"> </v>
      </c>
      <c r="K502" s="156">
        <v>0</v>
      </c>
      <c r="L502" s="156"/>
      <c r="M502" s="115">
        <f t="shared" si="114"/>
        <v>0</v>
      </c>
      <c r="N502" s="156"/>
      <c r="O502" s="153" t="str">
        <f t="shared" si="113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81"/>
      <c r="I503" s="181"/>
      <c r="J503" s="180" t="str">
        <f t="shared" si="112"/>
        <v xml:space="preserve"> </v>
      </c>
      <c r="K503" s="156">
        <v>0</v>
      </c>
      <c r="L503" s="156"/>
      <c r="M503" s="115">
        <f t="shared" si="114"/>
        <v>0</v>
      </c>
      <c r="N503" s="156"/>
      <c r="O503" s="153" t="str">
        <f t="shared" si="113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81"/>
      <c r="I504" s="181"/>
      <c r="J504" s="180" t="str">
        <f t="shared" si="112"/>
        <v xml:space="preserve"> </v>
      </c>
      <c r="K504" s="156">
        <v>0</v>
      </c>
      <c r="L504" s="156"/>
      <c r="M504" s="115">
        <f t="shared" si="114"/>
        <v>0</v>
      </c>
      <c r="N504" s="156"/>
      <c r="O504" s="153" t="str">
        <f t="shared" si="113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81"/>
      <c r="I505" s="181"/>
      <c r="J505" s="180" t="str">
        <f t="shared" si="112"/>
        <v xml:space="preserve"> </v>
      </c>
      <c r="K505" s="156">
        <v>0</v>
      </c>
      <c r="L505" s="156"/>
      <c r="M505" s="115">
        <f t="shared" si="114"/>
        <v>0</v>
      </c>
      <c r="N505" s="156"/>
      <c r="O505" s="153" t="str">
        <f t="shared" si="113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81"/>
      <c r="I506" s="181"/>
      <c r="J506" s="180" t="str">
        <f t="shared" si="112"/>
        <v xml:space="preserve"> </v>
      </c>
      <c r="K506" s="156">
        <v>0</v>
      </c>
      <c r="L506" s="156"/>
      <c r="M506" s="115">
        <f t="shared" si="114"/>
        <v>0</v>
      </c>
      <c r="N506" s="156"/>
      <c r="O506" s="153" t="str">
        <f t="shared" si="113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81"/>
      <c r="I507" s="181"/>
      <c r="J507" s="180" t="str">
        <f t="shared" si="112"/>
        <v xml:space="preserve"> </v>
      </c>
      <c r="K507" s="156">
        <v>0</v>
      </c>
      <c r="L507" s="156"/>
      <c r="M507" s="115">
        <f t="shared" si="114"/>
        <v>0</v>
      </c>
      <c r="N507" s="156"/>
      <c r="O507" s="153" t="str">
        <f t="shared" si="113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22">SUM(G509:G518)</f>
        <v>0</v>
      </c>
      <c r="H508" s="181">
        <f t="shared" si="122"/>
        <v>0</v>
      </c>
      <c r="I508" s="181">
        <f t="shared" ref="I508" si="123">SUM(I509:I518)</f>
        <v>0</v>
      </c>
      <c r="J508" s="180" t="str">
        <f t="shared" si="112"/>
        <v xml:space="preserve"> </v>
      </c>
      <c r="K508" s="156">
        <v>0</v>
      </c>
      <c r="L508" s="156"/>
      <c r="M508" s="115">
        <f t="shared" si="114"/>
        <v>0</v>
      </c>
      <c r="N508" s="156"/>
      <c r="O508" s="153" t="str">
        <f t="shared" si="113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81"/>
      <c r="I509" s="181"/>
      <c r="J509" s="180" t="str">
        <f t="shared" si="112"/>
        <v xml:space="preserve"> </v>
      </c>
      <c r="K509" s="156">
        <v>0</v>
      </c>
      <c r="L509" s="156"/>
      <c r="M509" s="115">
        <f t="shared" si="114"/>
        <v>0</v>
      </c>
      <c r="N509" s="156"/>
      <c r="O509" s="153" t="str">
        <f t="shared" si="113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81"/>
      <c r="I510" s="181"/>
      <c r="J510" s="180" t="str">
        <f t="shared" si="112"/>
        <v xml:space="preserve"> </v>
      </c>
      <c r="K510" s="156">
        <v>0</v>
      </c>
      <c r="L510" s="156"/>
      <c r="M510" s="115">
        <f t="shared" si="114"/>
        <v>0</v>
      </c>
      <c r="N510" s="156"/>
      <c r="O510" s="153" t="str">
        <f t="shared" si="113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81"/>
      <c r="I511" s="181"/>
      <c r="J511" s="180" t="str">
        <f t="shared" si="112"/>
        <v xml:space="preserve"> </v>
      </c>
      <c r="K511" s="156">
        <v>0</v>
      </c>
      <c r="L511" s="156"/>
      <c r="M511" s="115">
        <f t="shared" si="114"/>
        <v>0</v>
      </c>
      <c r="N511" s="156"/>
      <c r="O511" s="153" t="str">
        <f t="shared" si="113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81"/>
      <c r="I512" s="181"/>
      <c r="J512" s="180" t="str">
        <f t="shared" si="112"/>
        <v xml:space="preserve"> </v>
      </c>
      <c r="K512" s="156">
        <v>0</v>
      </c>
      <c r="L512" s="156"/>
      <c r="M512" s="115">
        <f t="shared" si="114"/>
        <v>0</v>
      </c>
      <c r="N512" s="156"/>
      <c r="O512" s="153" t="str">
        <f t="shared" si="113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81"/>
      <c r="I513" s="181"/>
      <c r="J513" s="180" t="str">
        <f t="shared" si="112"/>
        <v xml:space="preserve"> </v>
      </c>
      <c r="K513" s="156">
        <v>0</v>
      </c>
      <c r="L513" s="156"/>
      <c r="M513" s="115">
        <f t="shared" si="114"/>
        <v>0</v>
      </c>
      <c r="N513" s="156"/>
      <c r="O513" s="153" t="str">
        <f t="shared" si="113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81"/>
      <c r="I514" s="181"/>
      <c r="J514" s="180" t="str">
        <f t="shared" si="112"/>
        <v xml:space="preserve"> </v>
      </c>
      <c r="K514" s="156">
        <v>0</v>
      </c>
      <c r="L514" s="156"/>
      <c r="M514" s="115">
        <f t="shared" si="114"/>
        <v>0</v>
      </c>
      <c r="N514" s="156"/>
      <c r="O514" s="153" t="str">
        <f t="shared" si="113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81"/>
      <c r="I515" s="181"/>
      <c r="J515" s="180" t="str">
        <f t="shared" si="112"/>
        <v xml:space="preserve"> </v>
      </c>
      <c r="K515" s="156">
        <v>0</v>
      </c>
      <c r="L515" s="156"/>
      <c r="M515" s="115">
        <f t="shared" si="114"/>
        <v>0</v>
      </c>
      <c r="N515" s="156"/>
      <c r="O515" s="153" t="str">
        <f t="shared" si="113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81"/>
      <c r="I516" s="181"/>
      <c r="J516" s="180" t="str">
        <f t="shared" si="112"/>
        <v xml:space="preserve"> </v>
      </c>
      <c r="K516" s="156">
        <v>0</v>
      </c>
      <c r="L516" s="156"/>
      <c r="M516" s="115">
        <f t="shared" si="114"/>
        <v>0</v>
      </c>
      <c r="N516" s="156"/>
      <c r="O516" s="153" t="str">
        <f t="shared" si="113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81"/>
      <c r="I517" s="181"/>
      <c r="J517" s="180" t="str">
        <f t="shared" si="112"/>
        <v xml:space="preserve"> </v>
      </c>
      <c r="K517" s="156">
        <v>0</v>
      </c>
      <c r="L517" s="156"/>
      <c r="M517" s="115">
        <f t="shared" si="114"/>
        <v>0</v>
      </c>
      <c r="N517" s="156"/>
      <c r="O517" s="153" t="str">
        <f t="shared" si="113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81"/>
      <c r="I518" s="181"/>
      <c r="J518" s="180" t="str">
        <f t="shared" si="112"/>
        <v xml:space="preserve"> </v>
      </c>
      <c r="K518" s="156">
        <v>0</v>
      </c>
      <c r="L518" s="156"/>
      <c r="M518" s="115">
        <f t="shared" si="114"/>
        <v>0</v>
      </c>
      <c r="N518" s="156"/>
      <c r="O518" s="153" t="str">
        <f t="shared" si="113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24">SUM(G520:G529)</f>
        <v>0</v>
      </c>
      <c r="H519" s="181">
        <f t="shared" si="124"/>
        <v>0</v>
      </c>
      <c r="I519" s="181">
        <f t="shared" ref="I519" si="125">SUM(I520:I529)</f>
        <v>0</v>
      </c>
      <c r="J519" s="180" t="str">
        <f t="shared" si="112"/>
        <v xml:space="preserve"> </v>
      </c>
      <c r="K519" s="156">
        <v>0</v>
      </c>
      <c r="L519" s="156"/>
      <c r="M519" s="115">
        <f t="shared" si="114"/>
        <v>0</v>
      </c>
      <c r="N519" s="156"/>
      <c r="O519" s="153" t="str">
        <f t="shared" si="113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81"/>
      <c r="I520" s="181"/>
      <c r="J520" s="180" t="str">
        <f t="shared" si="112"/>
        <v xml:space="preserve"> </v>
      </c>
      <c r="K520" s="156">
        <v>0</v>
      </c>
      <c r="L520" s="156"/>
      <c r="M520" s="115">
        <f t="shared" si="114"/>
        <v>0</v>
      </c>
      <c r="N520" s="156"/>
      <c r="O520" s="153" t="str">
        <f t="shared" si="113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81"/>
      <c r="I521" s="181"/>
      <c r="J521" s="180" t="str">
        <f t="shared" si="112"/>
        <v xml:space="preserve"> </v>
      </c>
      <c r="K521" s="156">
        <v>0</v>
      </c>
      <c r="L521" s="156"/>
      <c r="M521" s="115">
        <f t="shared" si="114"/>
        <v>0</v>
      </c>
      <c r="N521" s="156"/>
      <c r="O521" s="153" t="str">
        <f t="shared" si="113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81"/>
      <c r="I522" s="181"/>
      <c r="J522" s="180" t="str">
        <f t="shared" si="112"/>
        <v xml:space="preserve"> </v>
      </c>
      <c r="K522" s="156">
        <v>0</v>
      </c>
      <c r="L522" s="156"/>
      <c r="M522" s="115">
        <f t="shared" si="114"/>
        <v>0</v>
      </c>
      <c r="N522" s="156"/>
      <c r="O522" s="153" t="str">
        <f t="shared" si="113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81"/>
      <c r="I523" s="181"/>
      <c r="J523" s="180" t="str">
        <f t="shared" si="112"/>
        <v xml:space="preserve"> </v>
      </c>
      <c r="K523" s="156">
        <v>0</v>
      </c>
      <c r="L523" s="156"/>
      <c r="M523" s="115">
        <f t="shared" si="114"/>
        <v>0</v>
      </c>
      <c r="N523" s="156"/>
      <c r="O523" s="153" t="str">
        <f t="shared" si="113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81"/>
      <c r="I524" s="181"/>
      <c r="J524" s="180" t="str">
        <f t="shared" si="112"/>
        <v xml:space="preserve"> </v>
      </c>
      <c r="K524" s="156">
        <v>0</v>
      </c>
      <c r="L524" s="156"/>
      <c r="M524" s="115">
        <f t="shared" si="114"/>
        <v>0</v>
      </c>
      <c r="N524" s="156"/>
      <c r="O524" s="153" t="str">
        <f t="shared" si="113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81"/>
      <c r="I525" s="181"/>
      <c r="J525" s="180" t="str">
        <f t="shared" si="112"/>
        <v xml:space="preserve"> </v>
      </c>
      <c r="K525" s="156">
        <v>0</v>
      </c>
      <c r="L525" s="156"/>
      <c r="M525" s="115">
        <f t="shared" si="114"/>
        <v>0</v>
      </c>
      <c r="N525" s="156"/>
      <c r="O525" s="153" t="str">
        <f t="shared" si="113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81"/>
      <c r="I526" s="181"/>
      <c r="J526" s="180" t="str">
        <f t="shared" si="112"/>
        <v xml:space="preserve"> </v>
      </c>
      <c r="K526" s="156">
        <v>0</v>
      </c>
      <c r="L526" s="156"/>
      <c r="M526" s="115">
        <f t="shared" si="114"/>
        <v>0</v>
      </c>
      <c r="N526" s="156"/>
      <c r="O526" s="153" t="str">
        <f t="shared" si="113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81"/>
      <c r="I527" s="181"/>
      <c r="J527" s="180" t="str">
        <f t="shared" si="112"/>
        <v xml:space="preserve"> </v>
      </c>
      <c r="K527" s="156">
        <v>0</v>
      </c>
      <c r="L527" s="156"/>
      <c r="M527" s="115">
        <f t="shared" si="114"/>
        <v>0</v>
      </c>
      <c r="N527" s="156"/>
      <c r="O527" s="153" t="str">
        <f t="shared" si="113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81"/>
      <c r="I528" s="181"/>
      <c r="J528" s="180" t="str">
        <f t="shared" si="112"/>
        <v xml:space="preserve"> </v>
      </c>
      <c r="K528" s="156">
        <v>0</v>
      </c>
      <c r="L528" s="156"/>
      <c r="M528" s="115">
        <f t="shared" si="114"/>
        <v>0</v>
      </c>
      <c r="N528" s="156"/>
      <c r="O528" s="153" t="str">
        <f t="shared" si="113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81"/>
      <c r="I529" s="181"/>
      <c r="J529" s="180" t="str">
        <f t="shared" si="112"/>
        <v xml:space="preserve"> </v>
      </c>
      <c r="K529" s="156">
        <v>0</v>
      </c>
      <c r="L529" s="156"/>
      <c r="M529" s="115">
        <f t="shared" si="114"/>
        <v>0</v>
      </c>
      <c r="N529" s="156"/>
      <c r="O529" s="153" t="str">
        <f t="shared" si="113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81"/>
      <c r="I530" s="181"/>
      <c r="J530" s="180" t="str">
        <f t="shared" si="112"/>
        <v xml:space="preserve"> </v>
      </c>
      <c r="K530" s="156">
        <v>0</v>
      </c>
      <c r="L530" s="156"/>
      <c r="M530" s="115">
        <f t="shared" si="114"/>
        <v>0</v>
      </c>
      <c r="N530" s="156"/>
      <c r="O530" s="153" t="str">
        <f t="shared" si="113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81"/>
      <c r="I531" s="181"/>
      <c r="J531" s="180" t="str">
        <f t="shared" si="112"/>
        <v xml:space="preserve"> </v>
      </c>
      <c r="K531" s="156">
        <v>0</v>
      </c>
      <c r="L531" s="156"/>
      <c r="M531" s="115">
        <f t="shared" si="114"/>
        <v>0</v>
      </c>
      <c r="N531" s="156"/>
      <c r="O531" s="153" t="str">
        <f t="shared" si="113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26">SUM(G533:G542)</f>
        <v>0</v>
      </c>
      <c r="H532" s="181">
        <f t="shared" si="126"/>
        <v>0</v>
      </c>
      <c r="I532" s="181">
        <f t="shared" ref="I532" si="127">SUM(I533:I542)</f>
        <v>0</v>
      </c>
      <c r="J532" s="180" t="str">
        <f t="shared" si="112"/>
        <v xml:space="preserve"> </v>
      </c>
      <c r="K532" s="156">
        <v>0</v>
      </c>
      <c r="L532" s="156"/>
      <c r="M532" s="115">
        <f t="shared" si="114"/>
        <v>0</v>
      </c>
      <c r="N532" s="156"/>
      <c r="O532" s="153" t="str">
        <f t="shared" si="113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81"/>
      <c r="I533" s="181"/>
      <c r="J533" s="180" t="str">
        <f t="shared" ref="J533:J555" si="128">IF(H533=0," ",I533/H533)</f>
        <v xml:space="preserve"> </v>
      </c>
      <c r="K533" s="156">
        <v>0</v>
      </c>
      <c r="L533" s="156"/>
      <c r="M533" s="115">
        <f t="shared" si="114"/>
        <v>0</v>
      </c>
      <c r="N533" s="156"/>
      <c r="O533" s="153" t="str">
        <f t="shared" ref="O533:O556" si="129">IF(M533=0," ",N533/M533)</f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81"/>
      <c r="I534" s="181"/>
      <c r="J534" s="180" t="str">
        <f t="shared" si="128"/>
        <v xml:space="preserve"> </v>
      </c>
      <c r="K534" s="156">
        <v>0</v>
      </c>
      <c r="L534" s="156"/>
      <c r="M534" s="115">
        <f t="shared" ref="M534:M555" si="130">SUM(K534:L534)</f>
        <v>0</v>
      </c>
      <c r="N534" s="156"/>
      <c r="O534" s="153" t="str">
        <f t="shared" si="129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81"/>
      <c r="I535" s="181"/>
      <c r="J535" s="180" t="str">
        <f t="shared" si="128"/>
        <v xml:space="preserve"> </v>
      </c>
      <c r="K535" s="156">
        <v>0</v>
      </c>
      <c r="L535" s="156"/>
      <c r="M535" s="115">
        <f t="shared" si="130"/>
        <v>0</v>
      </c>
      <c r="N535" s="156"/>
      <c r="O535" s="153" t="str">
        <f t="shared" si="129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15"/>
      <c r="I536" s="115"/>
      <c r="J536" s="180" t="str">
        <f t="shared" si="128"/>
        <v xml:space="preserve"> </v>
      </c>
      <c r="K536" s="156">
        <v>0</v>
      </c>
      <c r="L536" s="156"/>
      <c r="M536" s="115">
        <f t="shared" si="130"/>
        <v>0</v>
      </c>
      <c r="N536" s="156"/>
      <c r="O536" s="153" t="str">
        <f t="shared" si="129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15"/>
      <c r="I537" s="115"/>
      <c r="J537" s="180" t="str">
        <f t="shared" si="128"/>
        <v xml:space="preserve"> </v>
      </c>
      <c r="K537" s="156">
        <v>0</v>
      </c>
      <c r="L537" s="156"/>
      <c r="M537" s="115">
        <f t="shared" si="130"/>
        <v>0</v>
      </c>
      <c r="N537" s="156"/>
      <c r="O537" s="153" t="str">
        <f t="shared" si="129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15"/>
      <c r="I538" s="115"/>
      <c r="J538" s="180" t="str">
        <f t="shared" si="128"/>
        <v xml:space="preserve"> </v>
      </c>
      <c r="K538" s="156">
        <v>0</v>
      </c>
      <c r="L538" s="156"/>
      <c r="M538" s="115">
        <f t="shared" si="130"/>
        <v>0</v>
      </c>
      <c r="N538" s="156"/>
      <c r="O538" s="153" t="str">
        <f t="shared" si="129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81"/>
      <c r="I539" s="181"/>
      <c r="J539" s="180" t="str">
        <f t="shared" si="128"/>
        <v xml:space="preserve"> </v>
      </c>
      <c r="K539" s="156">
        <v>0</v>
      </c>
      <c r="L539" s="156"/>
      <c r="M539" s="115">
        <f t="shared" si="130"/>
        <v>0</v>
      </c>
      <c r="N539" s="156"/>
      <c r="O539" s="153" t="str">
        <f t="shared" si="129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81"/>
      <c r="I540" s="181"/>
      <c r="J540" s="180" t="str">
        <f t="shared" si="128"/>
        <v xml:space="preserve"> </v>
      </c>
      <c r="K540" s="156">
        <v>0</v>
      </c>
      <c r="L540" s="156"/>
      <c r="M540" s="115">
        <f t="shared" si="130"/>
        <v>0</v>
      </c>
      <c r="N540" s="156"/>
      <c r="O540" s="153" t="str">
        <f t="shared" si="129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81"/>
      <c r="I541" s="181"/>
      <c r="J541" s="180" t="str">
        <f t="shared" si="128"/>
        <v xml:space="preserve"> </v>
      </c>
      <c r="K541" s="156">
        <v>0</v>
      </c>
      <c r="L541" s="156"/>
      <c r="M541" s="115">
        <f t="shared" si="130"/>
        <v>0</v>
      </c>
      <c r="N541" s="156"/>
      <c r="O541" s="153" t="str">
        <f t="shared" si="129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81"/>
      <c r="I542" s="181"/>
      <c r="J542" s="180" t="str">
        <f t="shared" si="128"/>
        <v xml:space="preserve"> </v>
      </c>
      <c r="K542" s="156">
        <v>0</v>
      </c>
      <c r="L542" s="156"/>
      <c r="M542" s="115">
        <f t="shared" si="130"/>
        <v>0</v>
      </c>
      <c r="N542" s="156"/>
      <c r="O542" s="153" t="str">
        <f t="shared" si="129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81"/>
      <c r="I543" s="181"/>
      <c r="J543" s="180" t="str">
        <f t="shared" si="128"/>
        <v xml:space="preserve"> </v>
      </c>
      <c r="K543" s="156">
        <v>0</v>
      </c>
      <c r="L543" s="156"/>
      <c r="M543" s="115">
        <f t="shared" si="130"/>
        <v>0</v>
      </c>
      <c r="N543" s="156"/>
      <c r="O543" s="153" t="str">
        <f t="shared" si="129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31">SUM(G545:G554)</f>
        <v>0</v>
      </c>
      <c r="H544" s="181">
        <f t="shared" si="131"/>
        <v>0</v>
      </c>
      <c r="I544" s="181">
        <f t="shared" ref="I544" si="132">SUM(I545:I554)</f>
        <v>0</v>
      </c>
      <c r="J544" s="180" t="str">
        <f t="shared" si="128"/>
        <v xml:space="preserve"> </v>
      </c>
      <c r="K544" s="156">
        <v>0</v>
      </c>
      <c r="L544" s="156"/>
      <c r="M544" s="115">
        <f t="shared" si="130"/>
        <v>0</v>
      </c>
      <c r="N544" s="156"/>
      <c r="O544" s="153" t="str">
        <f t="shared" si="129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81"/>
      <c r="I545" s="181"/>
      <c r="J545" s="180" t="str">
        <f t="shared" si="128"/>
        <v xml:space="preserve"> </v>
      </c>
      <c r="K545" s="156">
        <v>0</v>
      </c>
      <c r="L545" s="156"/>
      <c r="M545" s="115">
        <f t="shared" si="130"/>
        <v>0</v>
      </c>
      <c r="N545" s="156"/>
      <c r="O545" s="153" t="str">
        <f t="shared" si="129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81"/>
      <c r="I546" s="181"/>
      <c r="J546" s="180" t="str">
        <f t="shared" si="128"/>
        <v xml:space="preserve"> </v>
      </c>
      <c r="K546" s="156">
        <v>0</v>
      </c>
      <c r="L546" s="156"/>
      <c r="M546" s="115">
        <f t="shared" si="130"/>
        <v>0</v>
      </c>
      <c r="N546" s="156"/>
      <c r="O546" s="153" t="str">
        <f t="shared" si="129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81"/>
      <c r="I547" s="181"/>
      <c r="J547" s="180" t="str">
        <f t="shared" si="128"/>
        <v xml:space="preserve"> </v>
      </c>
      <c r="K547" s="156">
        <v>0</v>
      </c>
      <c r="L547" s="156"/>
      <c r="M547" s="115">
        <f t="shared" si="130"/>
        <v>0</v>
      </c>
      <c r="N547" s="156"/>
      <c r="O547" s="153" t="str">
        <f t="shared" si="129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15"/>
      <c r="I548" s="115"/>
      <c r="J548" s="180" t="str">
        <f t="shared" si="128"/>
        <v xml:space="preserve"> </v>
      </c>
      <c r="K548" s="156">
        <v>0</v>
      </c>
      <c r="L548" s="156"/>
      <c r="M548" s="115">
        <f t="shared" si="130"/>
        <v>0</v>
      </c>
      <c r="N548" s="156"/>
      <c r="O548" s="153" t="str">
        <f t="shared" si="129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15"/>
      <c r="I549" s="115"/>
      <c r="J549" s="180" t="str">
        <f t="shared" si="128"/>
        <v xml:space="preserve"> </v>
      </c>
      <c r="K549" s="156">
        <v>0</v>
      </c>
      <c r="L549" s="156"/>
      <c r="M549" s="115">
        <f t="shared" si="130"/>
        <v>0</v>
      </c>
      <c r="N549" s="156"/>
      <c r="O549" s="153" t="str">
        <f t="shared" si="129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15"/>
      <c r="I550" s="115"/>
      <c r="J550" s="180" t="str">
        <f t="shared" si="128"/>
        <v xml:space="preserve"> </v>
      </c>
      <c r="K550" s="156">
        <v>0</v>
      </c>
      <c r="L550" s="156"/>
      <c r="M550" s="115">
        <f t="shared" si="130"/>
        <v>0</v>
      </c>
      <c r="N550" s="156"/>
      <c r="O550" s="153" t="str">
        <f t="shared" si="129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81"/>
      <c r="I551" s="181"/>
      <c r="J551" s="180" t="str">
        <f t="shared" si="128"/>
        <v xml:space="preserve"> </v>
      </c>
      <c r="K551" s="156">
        <v>0</v>
      </c>
      <c r="L551" s="156"/>
      <c r="M551" s="115">
        <f t="shared" si="130"/>
        <v>0</v>
      </c>
      <c r="N551" s="156"/>
      <c r="O551" s="153" t="str">
        <f t="shared" si="129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81"/>
      <c r="I552" s="181"/>
      <c r="J552" s="180" t="str">
        <f t="shared" si="128"/>
        <v xml:space="preserve"> </v>
      </c>
      <c r="K552" s="156">
        <v>0</v>
      </c>
      <c r="L552" s="156"/>
      <c r="M552" s="115">
        <f t="shared" si="130"/>
        <v>0</v>
      </c>
      <c r="N552" s="156"/>
      <c r="O552" s="153" t="str">
        <f t="shared" si="129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81"/>
      <c r="I553" s="181"/>
      <c r="J553" s="180" t="str">
        <f t="shared" si="128"/>
        <v xml:space="preserve"> </v>
      </c>
      <c r="K553" s="156">
        <v>0</v>
      </c>
      <c r="L553" s="156"/>
      <c r="M553" s="115">
        <f t="shared" si="130"/>
        <v>0</v>
      </c>
      <c r="N553" s="156"/>
      <c r="O553" s="153" t="str">
        <f t="shared" si="129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81"/>
      <c r="I554" s="181"/>
      <c r="J554" s="180" t="str">
        <f t="shared" si="128"/>
        <v xml:space="preserve"> </v>
      </c>
      <c r="K554" s="156">
        <v>0</v>
      </c>
      <c r="L554" s="156"/>
      <c r="M554" s="115">
        <f t="shared" si="130"/>
        <v>0</v>
      </c>
      <c r="N554" s="156"/>
      <c r="O554" s="153" t="str">
        <f t="shared" si="129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33">G496+G497+G508+G519+G530+G532+G543+G544</f>
        <v>0</v>
      </c>
      <c r="H555" s="184">
        <f t="shared" si="133"/>
        <v>0</v>
      </c>
      <c r="I555" s="184">
        <f t="shared" ref="I555" si="134">I496+I497+I508+I519+I530+I532+I543+I544</f>
        <v>0</v>
      </c>
      <c r="J555" s="180" t="str">
        <f t="shared" si="128"/>
        <v xml:space="preserve"> </v>
      </c>
      <c r="K555" s="156">
        <v>0</v>
      </c>
      <c r="L555" s="156"/>
      <c r="M555" s="115">
        <f t="shared" si="130"/>
        <v>0</v>
      </c>
      <c r="N555" s="156"/>
      <c r="O555" s="153" t="str">
        <f t="shared" si="129"/>
        <v xml:space="preserve"> </v>
      </c>
    </row>
    <row r="556" spans="1:15" ht="22.5" customHeight="1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1608</v>
      </c>
      <c r="G556" s="64">
        <f t="shared" ref="G556:N556" si="135">G296+G297+G337+G416+G481+G490+G495+G555</f>
        <v>985</v>
      </c>
      <c r="H556" s="184">
        <f t="shared" si="135"/>
        <v>2593</v>
      </c>
      <c r="I556" s="184">
        <f t="shared" si="135"/>
        <v>2574</v>
      </c>
      <c r="J556" s="184" t="e">
        <f t="shared" si="135"/>
        <v>#VALUE!</v>
      </c>
      <c r="K556" s="184">
        <v>2399</v>
      </c>
      <c r="L556" s="184">
        <f t="shared" si="135"/>
        <v>889</v>
      </c>
      <c r="M556" s="184">
        <f t="shared" si="135"/>
        <v>3288</v>
      </c>
      <c r="N556" s="184">
        <f t="shared" si="135"/>
        <v>3275</v>
      </c>
      <c r="O556" s="153">
        <f t="shared" si="129"/>
        <v>0.99604622871046233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82"/>
      <c r="E558" s="81"/>
      <c r="F558" s="81">
        <v>2</v>
      </c>
      <c r="G558" s="81"/>
      <c r="H558" s="81">
        <v>2</v>
      </c>
      <c r="I558" s="156"/>
      <c r="J558" s="80"/>
      <c r="K558" s="80">
        <v>1</v>
      </c>
      <c r="L558" s="80">
        <v>3</v>
      </c>
      <c r="M558" s="80">
        <v>3</v>
      </c>
      <c r="N558" s="80"/>
      <c r="O558" s="80"/>
    </row>
    <row r="559" spans="1:15" x14ac:dyDescent="0.2">
      <c r="A559" s="80"/>
      <c r="B559" s="80"/>
      <c r="C559" s="5" t="s">
        <v>801</v>
      </c>
      <c r="D559" s="82"/>
      <c r="E559" s="80"/>
      <c r="F559" s="80">
        <v>2</v>
      </c>
      <c r="G559" s="80"/>
      <c r="H559" s="80">
        <v>2</v>
      </c>
      <c r="I559" s="156"/>
      <c r="J559" s="80"/>
      <c r="K559" s="80">
        <v>1</v>
      </c>
      <c r="L559" s="80">
        <v>3</v>
      </c>
      <c r="M559" s="80">
        <v>3</v>
      </c>
      <c r="N559" s="80"/>
      <c r="O559" s="80"/>
    </row>
    <row r="560" spans="1:15" hidden="1" x14ac:dyDescent="0.2">
      <c r="D560" s="11"/>
    </row>
    <row r="561" spans="1:7" hidden="1" x14ac:dyDescent="0.2">
      <c r="D561" s="11"/>
    </row>
    <row r="562" spans="1:7" hidden="1" x14ac:dyDescent="0.2">
      <c r="C562"/>
      <c r="D562" s="11"/>
    </row>
    <row r="563" spans="1:7" hidden="1" x14ac:dyDescent="0.2">
      <c r="C563"/>
      <c r="D563" s="11"/>
    </row>
    <row r="564" spans="1:7" hidden="1" x14ac:dyDescent="0.2">
      <c r="C564"/>
      <c r="D564" s="11"/>
    </row>
    <row r="565" spans="1:7" hidden="1" x14ac:dyDescent="0.2">
      <c r="C565"/>
      <c r="D565" s="11"/>
    </row>
    <row r="566" spans="1:7" x14ac:dyDescent="0.2">
      <c r="A566" s="229"/>
      <c r="B566" s="229"/>
      <c r="C566" s="229"/>
      <c r="D566" s="229"/>
      <c r="E566" s="229"/>
      <c r="F566" s="229"/>
      <c r="G566" s="229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7">
    <mergeCell ref="A566:G566"/>
    <mergeCell ref="A553:B553"/>
    <mergeCell ref="A554:B554"/>
    <mergeCell ref="A555:B555"/>
    <mergeCell ref="A556:B556"/>
    <mergeCell ref="C5:C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:B6"/>
    <mergeCell ref="D5:D6"/>
    <mergeCell ref="F5:F6"/>
    <mergeCell ref="A7:B7"/>
    <mergeCell ref="A20:B20"/>
    <mergeCell ref="A21:B21"/>
    <mergeCell ref="A22:B22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3:B23"/>
    <mergeCell ref="A24:B24"/>
    <mergeCell ref="A25:B25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J274:J275"/>
    <mergeCell ref="G5:G6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7"/>
  <sheetViews>
    <sheetView view="pageBreakPreview" topLeftCell="A305" zoomScaleNormal="100" zoomScaleSheetLayoutView="100" workbookViewId="0">
      <selection activeCell="N14" sqref="N1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0" hidden="1" customWidth="1"/>
    <col min="9" max="9" width="0" style="159" hidden="1" customWidth="1"/>
    <col min="10" max="10" width="0" hidden="1" customWidth="1"/>
  </cols>
  <sheetData>
    <row r="1" spans="1:15" ht="15" customHeight="1" x14ac:dyDescent="0.2">
      <c r="D1" s="232" t="s">
        <v>841</v>
      </c>
      <c r="E1" s="232"/>
      <c r="F1" s="232"/>
      <c r="G1" s="232"/>
      <c r="H1" s="232"/>
    </row>
    <row r="2" spans="1:15" x14ac:dyDescent="0.2">
      <c r="C2" s="229" t="str">
        <f>hosszúi.közf.!C2</f>
        <v>Sóly  Község Önkormányzata 2015. évi költségvetés</v>
      </c>
      <c r="D2" s="229"/>
      <c r="E2" s="229"/>
      <c r="F2" s="229"/>
      <c r="G2" s="229"/>
      <c r="H2" s="229"/>
    </row>
    <row r="3" spans="1:15" ht="15" customHeight="1" x14ac:dyDescent="0.2">
      <c r="C3" s="228" t="s">
        <v>797</v>
      </c>
      <c r="D3" s="228"/>
      <c r="E3" s="228"/>
      <c r="F3" s="228"/>
      <c r="G3" s="228"/>
      <c r="H3" s="228"/>
    </row>
    <row r="4" spans="1:15" x14ac:dyDescent="0.2">
      <c r="D4" s="11"/>
    </row>
    <row r="5" spans="1:15" ht="15" customHeight="1" x14ac:dyDescent="0.2">
      <c r="A5" s="213" t="s">
        <v>0</v>
      </c>
      <c r="B5" s="219"/>
      <c r="C5" s="211" t="s">
        <v>835</v>
      </c>
      <c r="D5" s="210" t="s">
        <v>2</v>
      </c>
      <c r="E5" s="69"/>
      <c r="F5" s="210" t="s">
        <v>512</v>
      </c>
      <c r="G5" s="210" t="s">
        <v>856</v>
      </c>
      <c r="H5" s="210" t="s">
        <v>862</v>
      </c>
      <c r="I5" s="234" t="s">
        <v>864</v>
      </c>
      <c r="J5" s="230" t="s">
        <v>865</v>
      </c>
      <c r="K5" s="230" t="s">
        <v>873</v>
      </c>
      <c r="L5" s="210" t="s">
        <v>856</v>
      </c>
      <c r="M5" s="210" t="s">
        <v>874</v>
      </c>
      <c r="N5" s="230" t="s">
        <v>875</v>
      </c>
      <c r="O5" s="230" t="s">
        <v>865</v>
      </c>
    </row>
    <row r="6" spans="1:15" ht="21.75" customHeight="1" x14ac:dyDescent="0.2">
      <c r="A6" s="214"/>
      <c r="B6" s="220"/>
      <c r="C6" s="212"/>
      <c r="D6" s="210"/>
      <c r="E6" s="69"/>
      <c r="F6" s="210"/>
      <c r="G6" s="210"/>
      <c r="H6" s="210"/>
      <c r="I6" s="235"/>
      <c r="J6" s="231"/>
      <c r="K6" s="231"/>
      <c r="L6" s="210"/>
      <c r="M6" s="210"/>
      <c r="N6" s="231"/>
      <c r="O6" s="231"/>
    </row>
    <row r="7" spans="1:15" x14ac:dyDescent="0.2">
      <c r="A7" s="221" t="s">
        <v>3</v>
      </c>
      <c r="B7" s="222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1" t="s">
        <v>867</v>
      </c>
      <c r="K7" s="189" t="s">
        <v>866</v>
      </c>
      <c r="L7" s="171" t="s">
        <v>867</v>
      </c>
      <c r="M7" s="171" t="s">
        <v>880</v>
      </c>
      <c r="N7" s="171" t="s">
        <v>881</v>
      </c>
      <c r="O7" s="171" t="s">
        <v>882</v>
      </c>
    </row>
    <row r="8" spans="1:15" x14ac:dyDescent="0.2">
      <c r="A8" s="215" t="s">
        <v>6</v>
      </c>
      <c r="B8" s="216"/>
      <c r="C8" s="3" t="s">
        <v>7</v>
      </c>
      <c r="D8" s="14" t="s">
        <v>8</v>
      </c>
      <c r="E8" s="14"/>
      <c r="F8" s="17">
        <v>289</v>
      </c>
      <c r="G8" s="17">
        <v>-289</v>
      </c>
      <c r="H8" s="173">
        <f>SUM(F8:G8)</f>
        <v>0</v>
      </c>
      <c r="I8" s="169"/>
      <c r="J8" s="175" t="str">
        <f t="shared" ref="J8:J71" si="0">IF(H8=0," ",I8/H8)</f>
        <v xml:space="preserve"> </v>
      </c>
      <c r="K8" s="169">
        <v>288</v>
      </c>
      <c r="L8" s="169"/>
      <c r="M8" s="173">
        <f>SUM(K8:L8)</f>
        <v>288</v>
      </c>
      <c r="N8" s="169">
        <v>202</v>
      </c>
      <c r="O8" s="153">
        <f t="shared" ref="O8:O71" si="1">IF(M8=0," ",N8/M8)</f>
        <v>0.70138888888888884</v>
      </c>
    </row>
    <row r="9" spans="1:15" ht="25.5" hidden="1" x14ac:dyDescent="0.2">
      <c r="A9" s="215" t="s">
        <v>9</v>
      </c>
      <c r="B9" s="216"/>
      <c r="C9" s="3" t="s">
        <v>10</v>
      </c>
      <c r="D9" s="14" t="s">
        <v>11</v>
      </c>
      <c r="E9" s="14"/>
      <c r="F9" s="17"/>
      <c r="G9" s="1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153" t="str">
        <f t="shared" si="1"/>
        <v xml:space="preserve"> </v>
      </c>
    </row>
    <row r="10" spans="1:15" ht="25.5" hidden="1" x14ac:dyDescent="0.2">
      <c r="A10" s="215" t="s">
        <v>12</v>
      </c>
      <c r="B10" s="216"/>
      <c r="C10" s="3" t="s">
        <v>13</v>
      </c>
      <c r="D10" s="14" t="s">
        <v>14</v>
      </c>
      <c r="E10" s="14"/>
      <c r="F10" s="17"/>
      <c r="G10" s="17"/>
      <c r="H10" s="173"/>
      <c r="I10" s="169"/>
      <c r="J10" s="175" t="str">
        <f t="shared" si="0"/>
        <v xml:space="preserve"> </v>
      </c>
      <c r="K10" s="169">
        <v>0</v>
      </c>
      <c r="L10" s="169"/>
      <c r="M10" s="173">
        <f t="shared" si="2"/>
        <v>0</v>
      </c>
      <c r="N10" s="169"/>
      <c r="O10" s="153" t="str">
        <f t="shared" si="1"/>
        <v xml:space="preserve"> </v>
      </c>
    </row>
    <row r="11" spans="1:15" hidden="1" x14ac:dyDescent="0.2">
      <c r="A11" s="215" t="s">
        <v>15</v>
      </c>
      <c r="B11" s="216"/>
      <c r="C11" s="3" t="s">
        <v>16</v>
      </c>
      <c r="D11" s="14" t="s">
        <v>17</v>
      </c>
      <c r="E11" s="14"/>
      <c r="F11" s="17"/>
      <c r="G11" s="1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153" t="str">
        <f t="shared" si="1"/>
        <v xml:space="preserve"> </v>
      </c>
    </row>
    <row r="12" spans="1:15" hidden="1" x14ac:dyDescent="0.2">
      <c r="A12" s="215" t="s">
        <v>18</v>
      </c>
      <c r="B12" s="216"/>
      <c r="C12" s="3" t="s">
        <v>19</v>
      </c>
      <c r="D12" s="14" t="s">
        <v>20</v>
      </c>
      <c r="E12" s="14"/>
      <c r="F12" s="17"/>
      <c r="G12" s="1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153" t="str">
        <f t="shared" si="1"/>
        <v xml:space="preserve"> </v>
      </c>
    </row>
    <row r="13" spans="1:15" hidden="1" x14ac:dyDescent="0.2">
      <c r="A13" s="215" t="s">
        <v>21</v>
      </c>
      <c r="B13" s="216"/>
      <c r="C13" s="3" t="s">
        <v>22</v>
      </c>
      <c r="D13" s="14" t="s">
        <v>23</v>
      </c>
      <c r="E13" s="14"/>
      <c r="F13" s="17"/>
      <c r="G13" s="1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153" t="str">
        <f t="shared" si="1"/>
        <v xml:space="preserve"> </v>
      </c>
    </row>
    <row r="14" spans="1:15" x14ac:dyDescent="0.2">
      <c r="A14" s="217" t="s">
        <v>24</v>
      </c>
      <c r="B14" s="218"/>
      <c r="C14" s="4" t="s">
        <v>25</v>
      </c>
      <c r="D14" s="15" t="s">
        <v>26</v>
      </c>
      <c r="E14" s="15"/>
      <c r="F14" s="18">
        <f>SUM(F8:F13)</f>
        <v>289</v>
      </c>
      <c r="G14" s="18">
        <f t="shared" ref="G14:N14" si="3">SUM(G8:G13)</f>
        <v>-289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288</v>
      </c>
      <c r="L14" s="174">
        <f t="shared" si="3"/>
        <v>0</v>
      </c>
      <c r="M14" s="174">
        <f t="shared" si="3"/>
        <v>288</v>
      </c>
      <c r="N14" s="174">
        <f t="shared" si="3"/>
        <v>202</v>
      </c>
      <c r="O14" s="153">
        <f t="shared" si="1"/>
        <v>0.70138888888888884</v>
      </c>
    </row>
    <row r="15" spans="1:15" hidden="1" x14ac:dyDescent="0.2">
      <c r="A15" s="215" t="s">
        <v>27</v>
      </c>
      <c r="B15" s="216"/>
      <c r="C15" s="3" t="s">
        <v>28</v>
      </c>
      <c r="D15" s="14" t="s">
        <v>29</v>
      </c>
      <c r="E15" s="14"/>
      <c r="F15" s="17"/>
      <c r="G15" s="17"/>
      <c r="H15" s="173"/>
      <c r="I15" s="173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153" t="str">
        <f t="shared" si="1"/>
        <v xml:space="preserve"> </v>
      </c>
    </row>
    <row r="16" spans="1:15" ht="25.5" hidden="1" x14ac:dyDescent="0.2">
      <c r="A16" s="215" t="s">
        <v>30</v>
      </c>
      <c r="B16" s="216"/>
      <c r="C16" s="3" t="s">
        <v>31</v>
      </c>
      <c r="D16" s="14" t="s">
        <v>32</v>
      </c>
      <c r="E16" s="14"/>
      <c r="F16" s="17"/>
      <c r="G16" s="17"/>
      <c r="H16" s="173"/>
      <c r="I16" s="173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153" t="str">
        <f t="shared" si="1"/>
        <v xml:space="preserve"> </v>
      </c>
    </row>
    <row r="17" spans="1:15" ht="25.5" hidden="1" x14ac:dyDescent="0.2">
      <c r="A17" s="215" t="s">
        <v>33</v>
      </c>
      <c r="B17" s="216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4">SUM(G18:G27)</f>
        <v>0</v>
      </c>
      <c r="H17" s="173">
        <f t="shared" si="4"/>
        <v>0</v>
      </c>
      <c r="I17" s="173">
        <f t="shared" ref="I17" si="5">SUM(I18:I27)</f>
        <v>0</v>
      </c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153" t="str">
        <f t="shared" si="1"/>
        <v xml:space="preserve"> </v>
      </c>
    </row>
    <row r="18" spans="1:15" hidden="1" x14ac:dyDescent="0.2">
      <c r="A18" s="215" t="s">
        <v>36</v>
      </c>
      <c r="B18" s="216"/>
      <c r="C18" s="5" t="s">
        <v>37</v>
      </c>
      <c r="D18" s="14" t="s">
        <v>35</v>
      </c>
      <c r="E18" s="14"/>
      <c r="F18" s="17"/>
      <c r="G18" s="17"/>
      <c r="H18" s="173"/>
      <c r="I18" s="173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153" t="str">
        <f t="shared" si="1"/>
        <v xml:space="preserve"> </v>
      </c>
    </row>
    <row r="19" spans="1:15" hidden="1" x14ac:dyDescent="0.2">
      <c r="A19" s="215" t="s">
        <v>38</v>
      </c>
      <c r="B19" s="216"/>
      <c r="C19" s="5" t="s">
        <v>39</v>
      </c>
      <c r="D19" s="14" t="s">
        <v>35</v>
      </c>
      <c r="E19" s="14"/>
      <c r="F19" s="17"/>
      <c r="G19" s="17"/>
      <c r="H19" s="173"/>
      <c r="I19" s="173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153" t="str">
        <f t="shared" si="1"/>
        <v xml:space="preserve"> </v>
      </c>
    </row>
    <row r="20" spans="1:15" ht="25.5" hidden="1" x14ac:dyDescent="0.2">
      <c r="A20" s="215" t="s">
        <v>40</v>
      </c>
      <c r="B20" s="216"/>
      <c r="C20" s="5" t="s">
        <v>41</v>
      </c>
      <c r="D20" s="14" t="s">
        <v>35</v>
      </c>
      <c r="E20" s="14"/>
      <c r="F20" s="17"/>
      <c r="G20" s="17"/>
      <c r="H20" s="173"/>
      <c r="I20" s="173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153" t="str">
        <f t="shared" si="1"/>
        <v xml:space="preserve"> </v>
      </c>
    </row>
    <row r="21" spans="1:15" hidden="1" x14ac:dyDescent="0.2">
      <c r="A21" s="215" t="s">
        <v>42</v>
      </c>
      <c r="B21" s="216"/>
      <c r="C21" s="5" t="s">
        <v>43</v>
      </c>
      <c r="D21" s="14" t="s">
        <v>35</v>
      </c>
      <c r="E21" s="14"/>
      <c r="F21" s="17"/>
      <c r="G21" s="17"/>
      <c r="H21" s="173"/>
      <c r="I21" s="173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153" t="str">
        <f t="shared" si="1"/>
        <v xml:space="preserve"> </v>
      </c>
    </row>
    <row r="22" spans="1:15" hidden="1" x14ac:dyDescent="0.2">
      <c r="A22" s="215" t="s">
        <v>44</v>
      </c>
      <c r="B22" s="216"/>
      <c r="C22" s="5" t="s">
        <v>45</v>
      </c>
      <c r="D22" s="14" t="s">
        <v>35</v>
      </c>
      <c r="E22" s="14"/>
      <c r="F22" s="17"/>
      <c r="G22" s="17"/>
      <c r="H22" s="173"/>
      <c r="I22" s="173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153" t="str">
        <f t="shared" si="1"/>
        <v xml:space="preserve"> </v>
      </c>
    </row>
    <row r="23" spans="1:15" hidden="1" x14ac:dyDescent="0.2">
      <c r="A23" s="215" t="s">
        <v>46</v>
      </c>
      <c r="B23" s="216"/>
      <c r="C23" s="5" t="s">
        <v>47</v>
      </c>
      <c r="D23" s="14" t="s">
        <v>35</v>
      </c>
      <c r="E23" s="14"/>
      <c r="F23" s="17"/>
      <c r="G23" s="17"/>
      <c r="H23" s="173"/>
      <c r="I23" s="173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153" t="str">
        <f t="shared" si="1"/>
        <v xml:space="preserve"> </v>
      </c>
    </row>
    <row r="24" spans="1:15" hidden="1" x14ac:dyDescent="0.2">
      <c r="A24" s="215" t="s">
        <v>48</v>
      </c>
      <c r="B24" s="216"/>
      <c r="C24" s="5" t="s">
        <v>49</v>
      </c>
      <c r="D24" s="14" t="s">
        <v>35</v>
      </c>
      <c r="E24" s="14"/>
      <c r="F24" s="17"/>
      <c r="G24" s="17"/>
      <c r="H24" s="173"/>
      <c r="I24" s="173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153" t="str">
        <f t="shared" si="1"/>
        <v xml:space="preserve"> </v>
      </c>
    </row>
    <row r="25" spans="1:15" hidden="1" x14ac:dyDescent="0.2">
      <c r="A25" s="215" t="s">
        <v>50</v>
      </c>
      <c r="B25" s="216"/>
      <c r="C25" s="5" t="s">
        <v>51</v>
      </c>
      <c r="D25" s="14" t="s">
        <v>35</v>
      </c>
      <c r="E25" s="14"/>
      <c r="F25" s="17"/>
      <c r="G25" s="17"/>
      <c r="H25" s="173"/>
      <c r="I25" s="173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153" t="str">
        <f t="shared" si="1"/>
        <v xml:space="preserve"> </v>
      </c>
    </row>
    <row r="26" spans="1:15" hidden="1" x14ac:dyDescent="0.2">
      <c r="A26" s="215" t="s">
        <v>52</v>
      </c>
      <c r="B26" s="216"/>
      <c r="C26" s="5" t="s">
        <v>53</v>
      </c>
      <c r="D26" s="14" t="s">
        <v>35</v>
      </c>
      <c r="E26" s="14"/>
      <c r="F26" s="17"/>
      <c r="G26" s="17"/>
      <c r="H26" s="173"/>
      <c r="I26" s="173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153" t="str">
        <f t="shared" si="1"/>
        <v xml:space="preserve"> </v>
      </c>
    </row>
    <row r="27" spans="1:15" hidden="1" x14ac:dyDescent="0.2">
      <c r="A27" s="215" t="s">
        <v>54</v>
      </c>
      <c r="B27" s="216"/>
      <c r="C27" s="5" t="s">
        <v>55</v>
      </c>
      <c r="D27" s="14" t="s">
        <v>35</v>
      </c>
      <c r="E27" s="14"/>
      <c r="F27" s="17"/>
      <c r="G27" s="17"/>
      <c r="H27" s="173"/>
      <c r="I27" s="173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153" t="str">
        <f t="shared" si="1"/>
        <v xml:space="preserve"> </v>
      </c>
    </row>
    <row r="28" spans="1:15" ht="25.5" hidden="1" x14ac:dyDescent="0.2">
      <c r="A28" s="215" t="s">
        <v>56</v>
      </c>
      <c r="B28" s="216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6">SUM(G29:G38)</f>
        <v>0</v>
      </c>
      <c r="H28" s="173">
        <f t="shared" si="6"/>
        <v>0</v>
      </c>
      <c r="I28" s="173">
        <f t="shared" ref="I28" si="7">SUM(I29:I38)</f>
        <v>0</v>
      </c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153" t="str">
        <f t="shared" si="1"/>
        <v xml:space="preserve"> </v>
      </c>
    </row>
    <row r="29" spans="1:15" hidden="1" x14ac:dyDescent="0.2">
      <c r="A29" s="215" t="s">
        <v>59</v>
      </c>
      <c r="B29" s="216"/>
      <c r="C29" s="5" t="s">
        <v>37</v>
      </c>
      <c r="D29" s="14" t="s">
        <v>58</v>
      </c>
      <c r="E29" s="14"/>
      <c r="F29" s="17"/>
      <c r="G29" s="17"/>
      <c r="H29" s="173"/>
      <c r="I29" s="173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153" t="str">
        <f t="shared" si="1"/>
        <v xml:space="preserve"> </v>
      </c>
    </row>
    <row r="30" spans="1:15" hidden="1" x14ac:dyDescent="0.2">
      <c r="A30" s="215" t="s">
        <v>60</v>
      </c>
      <c r="B30" s="216"/>
      <c r="C30" s="5" t="s">
        <v>39</v>
      </c>
      <c r="D30" s="14" t="s">
        <v>58</v>
      </c>
      <c r="E30" s="14"/>
      <c r="F30" s="17"/>
      <c r="G30" s="17"/>
      <c r="H30" s="173"/>
      <c r="I30" s="173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153" t="str">
        <f t="shared" si="1"/>
        <v xml:space="preserve"> </v>
      </c>
    </row>
    <row r="31" spans="1:15" ht="25.5" hidden="1" x14ac:dyDescent="0.2">
      <c r="A31" s="215" t="s">
        <v>61</v>
      </c>
      <c r="B31" s="216"/>
      <c r="C31" s="5" t="s">
        <v>41</v>
      </c>
      <c r="D31" s="14" t="s">
        <v>58</v>
      </c>
      <c r="E31" s="14"/>
      <c r="F31" s="17"/>
      <c r="G31" s="17"/>
      <c r="H31" s="173"/>
      <c r="I31" s="173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153" t="str">
        <f t="shared" si="1"/>
        <v xml:space="preserve"> </v>
      </c>
    </row>
    <row r="32" spans="1:15" hidden="1" x14ac:dyDescent="0.2">
      <c r="A32" s="215" t="s">
        <v>62</v>
      </c>
      <c r="B32" s="216"/>
      <c r="C32" s="5" t="s">
        <v>43</v>
      </c>
      <c r="D32" s="14" t="s">
        <v>58</v>
      </c>
      <c r="E32" s="14"/>
      <c r="F32" s="17"/>
      <c r="G32" s="17"/>
      <c r="H32" s="173"/>
      <c r="I32" s="173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153" t="str">
        <f t="shared" si="1"/>
        <v xml:space="preserve"> </v>
      </c>
    </row>
    <row r="33" spans="1:15" hidden="1" x14ac:dyDescent="0.2">
      <c r="A33" s="215" t="s">
        <v>63</v>
      </c>
      <c r="B33" s="216"/>
      <c r="C33" s="5" t="s">
        <v>45</v>
      </c>
      <c r="D33" s="14" t="s">
        <v>58</v>
      </c>
      <c r="E33" s="14"/>
      <c r="F33" s="17"/>
      <c r="G33" s="17"/>
      <c r="H33" s="173"/>
      <c r="I33" s="173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153" t="str">
        <f t="shared" si="1"/>
        <v xml:space="preserve"> </v>
      </c>
    </row>
    <row r="34" spans="1:15" hidden="1" x14ac:dyDescent="0.2">
      <c r="A34" s="215" t="s">
        <v>64</v>
      </c>
      <c r="B34" s="216"/>
      <c r="C34" s="5" t="s">
        <v>47</v>
      </c>
      <c r="D34" s="14" t="s">
        <v>58</v>
      </c>
      <c r="E34" s="14"/>
      <c r="F34" s="17"/>
      <c r="G34" s="17"/>
      <c r="H34" s="173"/>
      <c r="I34" s="173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153" t="str">
        <f t="shared" si="1"/>
        <v xml:space="preserve"> </v>
      </c>
    </row>
    <row r="35" spans="1:15" hidden="1" x14ac:dyDescent="0.2">
      <c r="A35" s="215" t="s">
        <v>65</v>
      </c>
      <c r="B35" s="216"/>
      <c r="C35" s="5" t="s">
        <v>49</v>
      </c>
      <c r="D35" s="14" t="s">
        <v>58</v>
      </c>
      <c r="E35" s="14"/>
      <c r="F35" s="17"/>
      <c r="G35" s="17"/>
      <c r="H35" s="173"/>
      <c r="I35" s="173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153" t="str">
        <f t="shared" si="1"/>
        <v xml:space="preserve"> </v>
      </c>
    </row>
    <row r="36" spans="1:15" hidden="1" x14ac:dyDescent="0.2">
      <c r="A36" s="215" t="s">
        <v>66</v>
      </c>
      <c r="B36" s="216"/>
      <c r="C36" s="5" t="s">
        <v>51</v>
      </c>
      <c r="D36" s="14" t="s">
        <v>58</v>
      </c>
      <c r="E36" s="14"/>
      <c r="F36" s="17"/>
      <c r="G36" s="17"/>
      <c r="H36" s="173"/>
      <c r="I36" s="173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153" t="str">
        <f t="shared" si="1"/>
        <v xml:space="preserve"> </v>
      </c>
    </row>
    <row r="37" spans="1:15" hidden="1" x14ac:dyDescent="0.2">
      <c r="A37" s="215" t="s">
        <v>67</v>
      </c>
      <c r="B37" s="216"/>
      <c r="C37" s="5" t="s">
        <v>53</v>
      </c>
      <c r="D37" s="14" t="s">
        <v>58</v>
      </c>
      <c r="E37" s="14"/>
      <c r="F37" s="17"/>
      <c r="G37" s="17"/>
      <c r="H37" s="173"/>
      <c r="I37" s="173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153" t="str">
        <f t="shared" si="1"/>
        <v xml:space="preserve"> </v>
      </c>
    </row>
    <row r="38" spans="1:15" hidden="1" x14ac:dyDescent="0.2">
      <c r="A38" s="215" t="s">
        <v>68</v>
      </c>
      <c r="B38" s="216"/>
      <c r="C38" s="5" t="s">
        <v>55</v>
      </c>
      <c r="D38" s="14" t="s">
        <v>58</v>
      </c>
      <c r="E38" s="14"/>
      <c r="F38" s="17"/>
      <c r="G38" s="17"/>
      <c r="H38" s="173"/>
      <c r="I38" s="173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153" t="str">
        <f t="shared" si="1"/>
        <v xml:space="preserve"> </v>
      </c>
    </row>
    <row r="39" spans="1:15" ht="25.5" hidden="1" x14ac:dyDescent="0.2">
      <c r="A39" s="215" t="s">
        <v>69</v>
      </c>
      <c r="B39" s="216"/>
      <c r="C39" s="3" t="s">
        <v>70</v>
      </c>
      <c r="D39" s="14" t="s">
        <v>71</v>
      </c>
      <c r="E39" s="14"/>
      <c r="F39" s="17">
        <f>SUM(F40:F49)</f>
        <v>0</v>
      </c>
      <c r="G39" s="17">
        <f t="shared" ref="G39:H39" si="8">SUM(G40:G49)</f>
        <v>0</v>
      </c>
      <c r="H39" s="173">
        <f t="shared" si="8"/>
        <v>0</v>
      </c>
      <c r="I39" s="173">
        <f t="shared" ref="I39" si="9">SUM(I40:I49)</f>
        <v>0</v>
      </c>
      <c r="J39" s="175" t="str">
        <f t="shared" si="0"/>
        <v xml:space="preserve"> </v>
      </c>
      <c r="K39" s="169">
        <v>0</v>
      </c>
      <c r="L39" s="169"/>
      <c r="M39" s="173">
        <f t="shared" si="2"/>
        <v>0</v>
      </c>
      <c r="N39" s="169"/>
      <c r="O39" s="153" t="str">
        <f t="shared" si="1"/>
        <v xml:space="preserve"> </v>
      </c>
    </row>
    <row r="40" spans="1:15" hidden="1" x14ac:dyDescent="0.2">
      <c r="A40" s="215" t="s">
        <v>72</v>
      </c>
      <c r="B40" s="216"/>
      <c r="C40" s="5" t="s">
        <v>37</v>
      </c>
      <c r="D40" s="14" t="s">
        <v>71</v>
      </c>
      <c r="E40" s="14"/>
      <c r="F40" s="17"/>
      <c r="G40" s="17"/>
      <c r="H40" s="173"/>
      <c r="I40" s="173"/>
      <c r="J40" s="175" t="str">
        <f t="shared" si="0"/>
        <v xml:space="preserve"> </v>
      </c>
      <c r="K40" s="169">
        <v>0</v>
      </c>
      <c r="L40" s="169"/>
      <c r="M40" s="173">
        <f t="shared" si="2"/>
        <v>0</v>
      </c>
      <c r="N40" s="169"/>
      <c r="O40" s="153" t="str">
        <f t="shared" si="1"/>
        <v xml:space="preserve"> </v>
      </c>
    </row>
    <row r="41" spans="1:15" hidden="1" x14ac:dyDescent="0.2">
      <c r="A41" s="215" t="s">
        <v>73</v>
      </c>
      <c r="B41" s="216"/>
      <c r="C41" s="5" t="s">
        <v>39</v>
      </c>
      <c r="D41" s="14" t="s">
        <v>71</v>
      </c>
      <c r="E41" s="14"/>
      <c r="F41" s="17"/>
      <c r="G41" s="17"/>
      <c r="H41" s="173"/>
      <c r="I41" s="173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153" t="str">
        <f t="shared" si="1"/>
        <v xml:space="preserve"> </v>
      </c>
    </row>
    <row r="42" spans="1:15" ht="25.5" hidden="1" x14ac:dyDescent="0.2">
      <c r="A42" s="215" t="s">
        <v>74</v>
      </c>
      <c r="B42" s="216"/>
      <c r="C42" s="5" t="s">
        <v>41</v>
      </c>
      <c r="D42" s="14" t="s">
        <v>71</v>
      </c>
      <c r="E42" s="14"/>
      <c r="F42" s="17"/>
      <c r="G42" s="17"/>
      <c r="H42" s="173"/>
      <c r="I42" s="173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153" t="str">
        <f t="shared" si="1"/>
        <v xml:space="preserve"> </v>
      </c>
    </row>
    <row r="43" spans="1:15" hidden="1" x14ac:dyDescent="0.2">
      <c r="A43" s="215" t="s">
        <v>75</v>
      </c>
      <c r="B43" s="216"/>
      <c r="C43" s="5" t="s">
        <v>43</v>
      </c>
      <c r="D43" s="14" t="s">
        <v>71</v>
      </c>
      <c r="E43" s="14"/>
      <c r="F43" s="17"/>
      <c r="G43" s="17"/>
      <c r="H43" s="173"/>
      <c r="I43" s="173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153" t="str">
        <f t="shared" si="1"/>
        <v xml:space="preserve"> </v>
      </c>
    </row>
    <row r="44" spans="1:15" hidden="1" x14ac:dyDescent="0.2">
      <c r="A44" s="215" t="s">
        <v>76</v>
      </c>
      <c r="B44" s="216"/>
      <c r="C44" s="5" t="s">
        <v>45</v>
      </c>
      <c r="D44" s="14" t="s">
        <v>71</v>
      </c>
      <c r="E44" s="14"/>
      <c r="F44" s="17"/>
      <c r="G44" s="17"/>
      <c r="H44" s="173"/>
      <c r="I44" s="173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153" t="str">
        <f t="shared" si="1"/>
        <v xml:space="preserve"> </v>
      </c>
    </row>
    <row r="45" spans="1:15" hidden="1" x14ac:dyDescent="0.2">
      <c r="A45" s="215" t="s">
        <v>77</v>
      </c>
      <c r="B45" s="216"/>
      <c r="C45" s="5" t="s">
        <v>47</v>
      </c>
      <c r="D45" s="14" t="s">
        <v>71</v>
      </c>
      <c r="E45" s="14"/>
      <c r="F45" s="17"/>
      <c r="G45" s="17"/>
      <c r="H45" s="173"/>
      <c r="I45" s="173"/>
      <c r="J45" s="175" t="str">
        <f t="shared" si="0"/>
        <v xml:space="preserve"> </v>
      </c>
      <c r="K45" s="169">
        <v>0</v>
      </c>
      <c r="L45" s="169"/>
      <c r="M45" s="173">
        <f t="shared" si="2"/>
        <v>0</v>
      </c>
      <c r="N45" s="169"/>
      <c r="O45" s="153" t="str">
        <f t="shared" si="1"/>
        <v xml:space="preserve"> </v>
      </c>
    </row>
    <row r="46" spans="1:15" hidden="1" x14ac:dyDescent="0.2">
      <c r="A46" s="215" t="s">
        <v>78</v>
      </c>
      <c r="B46" s="216"/>
      <c r="C46" s="5" t="s">
        <v>49</v>
      </c>
      <c r="D46" s="14" t="s">
        <v>71</v>
      </c>
      <c r="E46" s="14"/>
      <c r="F46" s="17"/>
      <c r="G46" s="17"/>
      <c r="H46" s="173"/>
      <c r="I46" s="173"/>
      <c r="J46" s="175" t="str">
        <f t="shared" si="0"/>
        <v xml:space="preserve"> </v>
      </c>
      <c r="K46" s="169">
        <v>0</v>
      </c>
      <c r="L46" s="169"/>
      <c r="M46" s="173">
        <f t="shared" si="2"/>
        <v>0</v>
      </c>
      <c r="N46" s="198"/>
      <c r="O46" s="153" t="str">
        <f t="shared" si="1"/>
        <v xml:space="preserve"> </v>
      </c>
    </row>
    <row r="47" spans="1:15" hidden="1" x14ac:dyDescent="0.2">
      <c r="A47" s="215" t="s">
        <v>79</v>
      </c>
      <c r="B47" s="216"/>
      <c r="C47" s="5" t="s">
        <v>51</v>
      </c>
      <c r="D47" s="14" t="s">
        <v>71</v>
      </c>
      <c r="E47" s="14"/>
      <c r="F47" s="17"/>
      <c r="G47" s="17"/>
      <c r="H47" s="173"/>
      <c r="I47" s="173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153" t="str">
        <f t="shared" si="1"/>
        <v xml:space="preserve"> </v>
      </c>
    </row>
    <row r="48" spans="1:15" hidden="1" x14ac:dyDescent="0.2">
      <c r="A48" s="215" t="s">
        <v>80</v>
      </c>
      <c r="B48" s="216"/>
      <c r="C48" s="5" t="s">
        <v>53</v>
      </c>
      <c r="D48" s="14" t="s">
        <v>71</v>
      </c>
      <c r="E48" s="14"/>
      <c r="F48" s="17"/>
      <c r="G48" s="17"/>
      <c r="H48" s="173"/>
      <c r="I48" s="173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153" t="str">
        <f t="shared" si="1"/>
        <v xml:space="preserve"> </v>
      </c>
    </row>
    <row r="49" spans="1:15" hidden="1" x14ac:dyDescent="0.2">
      <c r="A49" s="215" t="s">
        <v>81</v>
      </c>
      <c r="B49" s="216"/>
      <c r="C49" s="5" t="s">
        <v>55</v>
      </c>
      <c r="D49" s="14" t="s">
        <v>71</v>
      </c>
      <c r="E49" s="14"/>
      <c r="F49" s="17"/>
      <c r="G49" s="17"/>
      <c r="H49" s="173"/>
      <c r="I49" s="173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153" t="str">
        <f t="shared" si="1"/>
        <v xml:space="preserve"> </v>
      </c>
    </row>
    <row r="50" spans="1:15" ht="25.5" x14ac:dyDescent="0.2">
      <c r="A50" s="217" t="s">
        <v>82</v>
      </c>
      <c r="B50" s="218"/>
      <c r="C50" s="4" t="s">
        <v>83</v>
      </c>
      <c r="D50" s="15" t="s">
        <v>84</v>
      </c>
      <c r="E50" s="15"/>
      <c r="F50" s="18">
        <f>F14+F15+F16+F17+F28+F39</f>
        <v>289</v>
      </c>
      <c r="G50" s="18">
        <f t="shared" ref="G50:N50" si="10">G14+G15+G16+G17+G28+G39</f>
        <v>-289</v>
      </c>
      <c r="H50" s="174">
        <f t="shared" si="10"/>
        <v>0</v>
      </c>
      <c r="I50" s="174">
        <f t="shared" si="10"/>
        <v>0</v>
      </c>
      <c r="J50" s="174" t="e">
        <f t="shared" si="10"/>
        <v>#VALUE!</v>
      </c>
      <c r="K50" s="174">
        <f t="shared" si="10"/>
        <v>288</v>
      </c>
      <c r="L50" s="174">
        <f t="shared" si="10"/>
        <v>0</v>
      </c>
      <c r="M50" s="174">
        <f t="shared" si="10"/>
        <v>288</v>
      </c>
      <c r="N50" s="174">
        <f t="shared" si="10"/>
        <v>202</v>
      </c>
      <c r="O50" s="153">
        <f t="shared" si="1"/>
        <v>0.70138888888888884</v>
      </c>
    </row>
    <row r="51" spans="1:15" hidden="1" x14ac:dyDescent="0.2">
      <c r="A51" s="215" t="s">
        <v>85</v>
      </c>
      <c r="B51" s="216"/>
      <c r="C51" s="3" t="s">
        <v>86</v>
      </c>
      <c r="D51" s="14" t="s">
        <v>87</v>
      </c>
      <c r="E51" s="14"/>
      <c r="F51" s="17"/>
      <c r="G51" s="17"/>
      <c r="H51" s="173"/>
      <c r="I51" s="173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153" t="str">
        <f t="shared" si="1"/>
        <v xml:space="preserve"> </v>
      </c>
    </row>
    <row r="52" spans="1:15" ht="25.5" hidden="1" x14ac:dyDescent="0.2">
      <c r="A52" s="215" t="s">
        <v>88</v>
      </c>
      <c r="B52" s="216"/>
      <c r="C52" s="3" t="s">
        <v>89</v>
      </c>
      <c r="D52" s="14" t="s">
        <v>90</v>
      </c>
      <c r="E52" s="14"/>
      <c r="F52" s="17"/>
      <c r="G52" s="17"/>
      <c r="H52" s="173"/>
      <c r="I52" s="173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153" t="str">
        <f t="shared" si="1"/>
        <v xml:space="preserve"> </v>
      </c>
    </row>
    <row r="53" spans="1:15" ht="25.5" hidden="1" x14ac:dyDescent="0.2">
      <c r="A53" s="215" t="s">
        <v>91</v>
      </c>
      <c r="B53" s="216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11">SUM(G54:G63)</f>
        <v>0</v>
      </c>
      <c r="H53" s="173">
        <f t="shared" si="11"/>
        <v>0</v>
      </c>
      <c r="I53" s="173">
        <f t="shared" ref="I53" si="12">SUM(I54:I63)</f>
        <v>0</v>
      </c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153" t="str">
        <f t="shared" si="1"/>
        <v xml:space="preserve"> </v>
      </c>
    </row>
    <row r="54" spans="1:15" hidden="1" x14ac:dyDescent="0.2">
      <c r="A54" s="215" t="s">
        <v>94</v>
      </c>
      <c r="B54" s="216"/>
      <c r="C54" s="5" t="s">
        <v>37</v>
      </c>
      <c r="D54" s="14" t="s">
        <v>93</v>
      </c>
      <c r="E54" s="14"/>
      <c r="F54" s="17"/>
      <c r="G54" s="17"/>
      <c r="H54" s="173"/>
      <c r="I54" s="173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153" t="str">
        <f t="shared" si="1"/>
        <v xml:space="preserve"> </v>
      </c>
    </row>
    <row r="55" spans="1:15" hidden="1" x14ac:dyDescent="0.2">
      <c r="A55" s="215" t="s">
        <v>95</v>
      </c>
      <c r="B55" s="216"/>
      <c r="C55" s="5" t="s">
        <v>39</v>
      </c>
      <c r="D55" s="14" t="s">
        <v>93</v>
      </c>
      <c r="E55" s="14"/>
      <c r="F55" s="17"/>
      <c r="G55" s="17"/>
      <c r="H55" s="173"/>
      <c r="I55" s="173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153" t="str">
        <f t="shared" si="1"/>
        <v xml:space="preserve"> </v>
      </c>
    </row>
    <row r="56" spans="1:15" ht="25.5" hidden="1" x14ac:dyDescent="0.2">
      <c r="A56" s="215" t="s">
        <v>96</v>
      </c>
      <c r="B56" s="216"/>
      <c r="C56" s="5" t="s">
        <v>41</v>
      </c>
      <c r="D56" s="14" t="s">
        <v>93</v>
      </c>
      <c r="E56" s="14"/>
      <c r="F56" s="17"/>
      <c r="G56" s="17"/>
      <c r="H56" s="173"/>
      <c r="I56" s="173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153" t="str">
        <f t="shared" si="1"/>
        <v xml:space="preserve"> </v>
      </c>
    </row>
    <row r="57" spans="1:15" hidden="1" x14ac:dyDescent="0.2">
      <c r="A57" s="215" t="s">
        <v>97</v>
      </c>
      <c r="B57" s="216"/>
      <c r="C57" s="5" t="s">
        <v>43</v>
      </c>
      <c r="D57" s="14" t="s">
        <v>93</v>
      </c>
      <c r="E57" s="14"/>
      <c r="F57" s="17"/>
      <c r="G57" s="17"/>
      <c r="H57" s="173"/>
      <c r="I57" s="173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153" t="str">
        <f t="shared" si="1"/>
        <v xml:space="preserve"> </v>
      </c>
    </row>
    <row r="58" spans="1:15" hidden="1" x14ac:dyDescent="0.2">
      <c r="A58" s="215" t="s">
        <v>98</v>
      </c>
      <c r="B58" s="216"/>
      <c r="C58" s="5" t="s">
        <v>45</v>
      </c>
      <c r="D58" s="14" t="s">
        <v>93</v>
      </c>
      <c r="E58" s="14"/>
      <c r="F58" s="17"/>
      <c r="G58" s="17"/>
      <c r="H58" s="173"/>
      <c r="I58" s="173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153" t="str">
        <f t="shared" si="1"/>
        <v xml:space="preserve"> </v>
      </c>
    </row>
    <row r="59" spans="1:15" hidden="1" x14ac:dyDescent="0.2">
      <c r="A59" s="215" t="s">
        <v>99</v>
      </c>
      <c r="B59" s="216"/>
      <c r="C59" s="5" t="s">
        <v>47</v>
      </c>
      <c r="D59" s="14" t="s">
        <v>93</v>
      </c>
      <c r="E59" s="14"/>
      <c r="F59" s="17"/>
      <c r="G59" s="17"/>
      <c r="H59" s="173"/>
      <c r="I59" s="173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153" t="str">
        <f t="shared" si="1"/>
        <v xml:space="preserve"> </v>
      </c>
    </row>
    <row r="60" spans="1:15" hidden="1" x14ac:dyDescent="0.2">
      <c r="A60" s="223" t="s">
        <v>100</v>
      </c>
      <c r="B60" s="224"/>
      <c r="C60" s="5" t="s">
        <v>49</v>
      </c>
      <c r="D60" s="14" t="s">
        <v>93</v>
      </c>
      <c r="E60" s="14"/>
      <c r="F60" s="17"/>
      <c r="G60" s="17"/>
      <c r="H60" s="173"/>
      <c r="I60" s="173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153" t="str">
        <f t="shared" si="1"/>
        <v xml:space="preserve"> </v>
      </c>
    </row>
    <row r="61" spans="1:15" hidden="1" x14ac:dyDescent="0.2">
      <c r="A61" s="223" t="s">
        <v>101</v>
      </c>
      <c r="B61" s="224"/>
      <c r="C61" s="5" t="s">
        <v>51</v>
      </c>
      <c r="D61" s="14" t="s">
        <v>93</v>
      </c>
      <c r="E61" s="14"/>
      <c r="F61" s="17"/>
      <c r="G61" s="17"/>
      <c r="H61" s="173"/>
      <c r="I61" s="173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153" t="str">
        <f t="shared" si="1"/>
        <v xml:space="preserve"> </v>
      </c>
    </row>
    <row r="62" spans="1:15" hidden="1" x14ac:dyDescent="0.2">
      <c r="A62" s="223" t="s">
        <v>102</v>
      </c>
      <c r="B62" s="224"/>
      <c r="C62" s="5" t="s">
        <v>53</v>
      </c>
      <c r="D62" s="14" t="s">
        <v>93</v>
      </c>
      <c r="E62" s="14"/>
      <c r="F62" s="17"/>
      <c r="G62" s="17"/>
      <c r="H62" s="173"/>
      <c r="I62" s="173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153" t="str">
        <f t="shared" si="1"/>
        <v xml:space="preserve"> </v>
      </c>
    </row>
    <row r="63" spans="1:15" hidden="1" x14ac:dyDescent="0.2">
      <c r="A63" s="223" t="s">
        <v>103</v>
      </c>
      <c r="B63" s="224"/>
      <c r="C63" s="5" t="s">
        <v>55</v>
      </c>
      <c r="D63" s="14" t="s">
        <v>93</v>
      </c>
      <c r="E63" s="14"/>
      <c r="F63" s="17"/>
      <c r="G63" s="17"/>
      <c r="H63" s="173"/>
      <c r="I63" s="173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153" t="str">
        <f t="shared" si="1"/>
        <v xml:space="preserve"> </v>
      </c>
    </row>
    <row r="64" spans="1:15" ht="25.5" hidden="1" x14ac:dyDescent="0.2">
      <c r="A64" s="223" t="s">
        <v>104</v>
      </c>
      <c r="B64" s="224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13">SUM(G65:G74)</f>
        <v>0</v>
      </c>
      <c r="H64" s="173">
        <f t="shared" si="13"/>
        <v>0</v>
      </c>
      <c r="I64" s="173">
        <f t="shared" ref="I64" si="14">SUM(I65:I74)</f>
        <v>0</v>
      </c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153" t="str">
        <f t="shared" si="1"/>
        <v xml:space="preserve"> </v>
      </c>
    </row>
    <row r="65" spans="1:15" hidden="1" x14ac:dyDescent="0.2">
      <c r="A65" s="223" t="s">
        <v>107</v>
      </c>
      <c r="B65" s="224"/>
      <c r="C65" s="5" t="s">
        <v>37</v>
      </c>
      <c r="D65" s="14" t="s">
        <v>106</v>
      </c>
      <c r="E65" s="14"/>
      <c r="F65" s="17"/>
      <c r="G65" s="17"/>
      <c r="H65" s="173"/>
      <c r="I65" s="173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153" t="str">
        <f t="shared" si="1"/>
        <v xml:space="preserve"> </v>
      </c>
    </row>
    <row r="66" spans="1:15" hidden="1" x14ac:dyDescent="0.2">
      <c r="A66" s="223" t="s">
        <v>108</v>
      </c>
      <c r="B66" s="224"/>
      <c r="C66" s="5" t="s">
        <v>39</v>
      </c>
      <c r="D66" s="14" t="s">
        <v>106</v>
      </c>
      <c r="E66" s="14"/>
      <c r="F66" s="17"/>
      <c r="G66" s="17"/>
      <c r="H66" s="173"/>
      <c r="I66" s="173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153" t="str">
        <f t="shared" si="1"/>
        <v xml:space="preserve"> </v>
      </c>
    </row>
    <row r="67" spans="1:15" ht="25.5" hidden="1" x14ac:dyDescent="0.2">
      <c r="A67" s="223" t="s">
        <v>109</v>
      </c>
      <c r="B67" s="224"/>
      <c r="C67" s="5" t="s">
        <v>41</v>
      </c>
      <c r="D67" s="14" t="s">
        <v>106</v>
      </c>
      <c r="E67" s="14"/>
      <c r="F67" s="17"/>
      <c r="G67" s="17"/>
      <c r="H67" s="173"/>
      <c r="I67" s="173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153" t="str">
        <f t="shared" si="1"/>
        <v xml:space="preserve"> </v>
      </c>
    </row>
    <row r="68" spans="1:15" hidden="1" x14ac:dyDescent="0.2">
      <c r="A68" s="223" t="s">
        <v>110</v>
      </c>
      <c r="B68" s="224"/>
      <c r="C68" s="5" t="s">
        <v>43</v>
      </c>
      <c r="D68" s="14" t="s">
        <v>106</v>
      </c>
      <c r="E68" s="14"/>
      <c r="F68" s="17"/>
      <c r="G68" s="17"/>
      <c r="H68" s="173"/>
      <c r="I68" s="173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153" t="str">
        <f t="shared" si="1"/>
        <v xml:space="preserve"> </v>
      </c>
    </row>
    <row r="69" spans="1:15" hidden="1" x14ac:dyDescent="0.2">
      <c r="A69" s="223" t="s">
        <v>111</v>
      </c>
      <c r="B69" s="224"/>
      <c r="C69" s="5" t="s">
        <v>45</v>
      </c>
      <c r="D69" s="14" t="s">
        <v>106</v>
      </c>
      <c r="E69" s="14"/>
      <c r="F69" s="17"/>
      <c r="G69" s="17"/>
      <c r="H69" s="173"/>
      <c r="I69" s="173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153" t="str">
        <f t="shared" si="1"/>
        <v xml:space="preserve"> </v>
      </c>
    </row>
    <row r="70" spans="1:15" hidden="1" x14ac:dyDescent="0.2">
      <c r="A70" s="223" t="s">
        <v>112</v>
      </c>
      <c r="B70" s="224"/>
      <c r="C70" s="5" t="s">
        <v>47</v>
      </c>
      <c r="D70" s="14" t="s">
        <v>106</v>
      </c>
      <c r="E70" s="14"/>
      <c r="F70" s="17"/>
      <c r="G70" s="17"/>
      <c r="H70" s="173"/>
      <c r="I70" s="173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153" t="str">
        <f t="shared" si="1"/>
        <v xml:space="preserve"> </v>
      </c>
    </row>
    <row r="71" spans="1:15" hidden="1" x14ac:dyDescent="0.2">
      <c r="A71" s="223" t="s">
        <v>113</v>
      </c>
      <c r="B71" s="224"/>
      <c r="C71" s="5" t="s">
        <v>49</v>
      </c>
      <c r="D71" s="14" t="s">
        <v>106</v>
      </c>
      <c r="E71" s="14"/>
      <c r="F71" s="17"/>
      <c r="G71" s="17"/>
      <c r="H71" s="173"/>
      <c r="I71" s="173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153" t="str">
        <f t="shared" si="1"/>
        <v xml:space="preserve"> </v>
      </c>
    </row>
    <row r="72" spans="1:15" hidden="1" x14ac:dyDescent="0.2">
      <c r="A72" s="223" t="s">
        <v>114</v>
      </c>
      <c r="B72" s="224"/>
      <c r="C72" s="5" t="s">
        <v>51</v>
      </c>
      <c r="D72" s="14" t="s">
        <v>106</v>
      </c>
      <c r="E72" s="14"/>
      <c r="F72" s="17"/>
      <c r="G72" s="17"/>
      <c r="H72" s="173"/>
      <c r="I72" s="173"/>
      <c r="J72" s="175" t="str">
        <f t="shared" ref="J72:J135" si="15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153" t="str">
        <f t="shared" ref="O72:O135" si="16">IF(M72=0," ",N72/M72)</f>
        <v xml:space="preserve"> </v>
      </c>
    </row>
    <row r="73" spans="1:15" hidden="1" x14ac:dyDescent="0.2">
      <c r="A73" s="223" t="s">
        <v>115</v>
      </c>
      <c r="B73" s="224"/>
      <c r="C73" s="5" t="s">
        <v>53</v>
      </c>
      <c r="D73" s="14" t="s">
        <v>106</v>
      </c>
      <c r="E73" s="14"/>
      <c r="F73" s="17"/>
      <c r="G73" s="17"/>
      <c r="H73" s="173"/>
      <c r="I73" s="173"/>
      <c r="J73" s="175" t="str">
        <f t="shared" si="15"/>
        <v xml:space="preserve"> </v>
      </c>
      <c r="K73" s="169">
        <v>0</v>
      </c>
      <c r="L73" s="169"/>
      <c r="M73" s="173">
        <f t="shared" ref="M73:M136" si="17">SUM(K73:L73)</f>
        <v>0</v>
      </c>
      <c r="N73" s="169"/>
      <c r="O73" s="153" t="str">
        <f t="shared" si="16"/>
        <v xml:space="preserve"> </v>
      </c>
    </row>
    <row r="74" spans="1:15" hidden="1" x14ac:dyDescent="0.2">
      <c r="A74" s="223" t="s">
        <v>116</v>
      </c>
      <c r="B74" s="224"/>
      <c r="C74" s="5" t="s">
        <v>55</v>
      </c>
      <c r="D74" s="14" t="s">
        <v>106</v>
      </c>
      <c r="E74" s="14"/>
      <c r="F74" s="17"/>
      <c r="G74" s="17"/>
      <c r="H74" s="173"/>
      <c r="I74" s="173"/>
      <c r="J74" s="175" t="str">
        <f t="shared" si="15"/>
        <v xml:space="preserve"> </v>
      </c>
      <c r="K74" s="169">
        <v>0</v>
      </c>
      <c r="L74" s="169"/>
      <c r="M74" s="173">
        <f t="shared" si="17"/>
        <v>0</v>
      </c>
      <c r="N74" s="169"/>
      <c r="O74" s="153" t="str">
        <f t="shared" si="16"/>
        <v xml:space="preserve"> </v>
      </c>
    </row>
    <row r="75" spans="1:15" ht="25.5" hidden="1" x14ac:dyDescent="0.2">
      <c r="A75" s="223" t="s">
        <v>117</v>
      </c>
      <c r="B75" s="224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18">SUM(G76:G85)</f>
        <v>0</v>
      </c>
      <c r="H75" s="173">
        <f t="shared" si="18"/>
        <v>0</v>
      </c>
      <c r="I75" s="173">
        <f t="shared" ref="I75" si="19">SUM(I76:I85)</f>
        <v>0</v>
      </c>
      <c r="J75" s="175" t="str">
        <f t="shared" si="15"/>
        <v xml:space="preserve"> </v>
      </c>
      <c r="K75" s="169">
        <v>0</v>
      </c>
      <c r="L75" s="169"/>
      <c r="M75" s="173">
        <f t="shared" si="17"/>
        <v>0</v>
      </c>
      <c r="N75" s="169"/>
      <c r="O75" s="153" t="str">
        <f t="shared" si="16"/>
        <v xml:space="preserve"> </v>
      </c>
    </row>
    <row r="76" spans="1:15" hidden="1" x14ac:dyDescent="0.2">
      <c r="A76" s="223" t="s">
        <v>120</v>
      </c>
      <c r="B76" s="224"/>
      <c r="C76" s="5" t="s">
        <v>37</v>
      </c>
      <c r="D76" s="14" t="s">
        <v>119</v>
      </c>
      <c r="E76" s="14"/>
      <c r="F76" s="17"/>
      <c r="G76" s="17"/>
      <c r="H76" s="173"/>
      <c r="I76" s="173"/>
      <c r="J76" s="175" t="str">
        <f t="shared" si="15"/>
        <v xml:space="preserve"> </v>
      </c>
      <c r="K76" s="169">
        <v>0</v>
      </c>
      <c r="L76" s="169"/>
      <c r="M76" s="173">
        <f t="shared" si="17"/>
        <v>0</v>
      </c>
      <c r="N76" s="169"/>
      <c r="O76" s="153" t="str">
        <f t="shared" si="16"/>
        <v xml:space="preserve"> </v>
      </c>
    </row>
    <row r="77" spans="1:15" hidden="1" x14ac:dyDescent="0.2">
      <c r="A77" s="223" t="s">
        <v>121</v>
      </c>
      <c r="B77" s="224"/>
      <c r="C77" s="5" t="s">
        <v>39</v>
      </c>
      <c r="D77" s="14" t="s">
        <v>119</v>
      </c>
      <c r="E77" s="14"/>
      <c r="F77" s="17"/>
      <c r="G77" s="17"/>
      <c r="H77" s="173"/>
      <c r="I77" s="173"/>
      <c r="J77" s="175" t="str">
        <f t="shared" si="15"/>
        <v xml:space="preserve"> </v>
      </c>
      <c r="K77" s="169">
        <v>0</v>
      </c>
      <c r="L77" s="169"/>
      <c r="M77" s="173">
        <f t="shared" si="17"/>
        <v>0</v>
      </c>
      <c r="N77" s="169"/>
      <c r="O77" s="153" t="str">
        <f t="shared" si="16"/>
        <v xml:space="preserve"> </v>
      </c>
    </row>
    <row r="78" spans="1:15" ht="25.5" hidden="1" x14ac:dyDescent="0.2">
      <c r="A78" s="223" t="s">
        <v>122</v>
      </c>
      <c r="B78" s="224"/>
      <c r="C78" s="5" t="s">
        <v>41</v>
      </c>
      <c r="D78" s="14" t="s">
        <v>119</v>
      </c>
      <c r="E78" s="14"/>
      <c r="F78" s="17"/>
      <c r="G78" s="17"/>
      <c r="H78" s="173"/>
      <c r="I78" s="173"/>
      <c r="J78" s="175" t="str">
        <f t="shared" si="15"/>
        <v xml:space="preserve"> </v>
      </c>
      <c r="K78" s="169">
        <v>0</v>
      </c>
      <c r="L78" s="169"/>
      <c r="M78" s="173">
        <f t="shared" si="17"/>
        <v>0</v>
      </c>
      <c r="N78" s="169"/>
      <c r="O78" s="153" t="str">
        <f t="shared" si="16"/>
        <v xml:space="preserve"> </v>
      </c>
    </row>
    <row r="79" spans="1:15" hidden="1" x14ac:dyDescent="0.2">
      <c r="A79" s="223" t="s">
        <v>123</v>
      </c>
      <c r="B79" s="224"/>
      <c r="C79" s="5" t="s">
        <v>43</v>
      </c>
      <c r="D79" s="14" t="s">
        <v>119</v>
      </c>
      <c r="E79" s="14"/>
      <c r="F79" s="17"/>
      <c r="G79" s="17"/>
      <c r="H79" s="173"/>
      <c r="I79" s="173"/>
      <c r="J79" s="175" t="str">
        <f t="shared" si="15"/>
        <v xml:space="preserve"> </v>
      </c>
      <c r="K79" s="169">
        <v>0</v>
      </c>
      <c r="L79" s="169"/>
      <c r="M79" s="173">
        <f t="shared" si="17"/>
        <v>0</v>
      </c>
      <c r="N79" s="169"/>
      <c r="O79" s="153" t="str">
        <f t="shared" si="16"/>
        <v xml:space="preserve"> </v>
      </c>
    </row>
    <row r="80" spans="1:15" hidden="1" x14ac:dyDescent="0.2">
      <c r="A80" s="223" t="s">
        <v>124</v>
      </c>
      <c r="B80" s="224"/>
      <c r="C80" s="5" t="s">
        <v>45</v>
      </c>
      <c r="D80" s="14" t="s">
        <v>119</v>
      </c>
      <c r="E80" s="14"/>
      <c r="F80" s="17"/>
      <c r="G80" s="17"/>
      <c r="H80" s="173"/>
      <c r="I80" s="173"/>
      <c r="J80" s="175" t="str">
        <f t="shared" si="15"/>
        <v xml:space="preserve"> </v>
      </c>
      <c r="K80" s="169">
        <v>0</v>
      </c>
      <c r="L80" s="169"/>
      <c r="M80" s="173">
        <f t="shared" si="17"/>
        <v>0</v>
      </c>
      <c r="N80" s="169"/>
      <c r="O80" s="153" t="str">
        <f t="shared" si="16"/>
        <v xml:space="preserve"> </v>
      </c>
    </row>
    <row r="81" spans="1:15" hidden="1" x14ac:dyDescent="0.2">
      <c r="A81" s="223" t="s">
        <v>125</v>
      </c>
      <c r="B81" s="224"/>
      <c r="C81" s="5" t="s">
        <v>47</v>
      </c>
      <c r="D81" s="14" t="s">
        <v>119</v>
      </c>
      <c r="E81" s="14"/>
      <c r="F81" s="17"/>
      <c r="G81" s="17"/>
      <c r="H81" s="173"/>
      <c r="I81" s="173"/>
      <c r="J81" s="175" t="str">
        <f t="shared" si="15"/>
        <v xml:space="preserve"> </v>
      </c>
      <c r="K81" s="169">
        <v>0</v>
      </c>
      <c r="L81" s="169"/>
      <c r="M81" s="173">
        <f t="shared" si="17"/>
        <v>0</v>
      </c>
      <c r="N81" s="169"/>
      <c r="O81" s="153" t="str">
        <f t="shared" si="16"/>
        <v xml:space="preserve"> </v>
      </c>
    </row>
    <row r="82" spans="1:15" hidden="1" x14ac:dyDescent="0.2">
      <c r="A82" s="223" t="s">
        <v>126</v>
      </c>
      <c r="B82" s="224"/>
      <c r="C82" s="5" t="s">
        <v>49</v>
      </c>
      <c r="D82" s="14" t="s">
        <v>119</v>
      </c>
      <c r="E82" s="14"/>
      <c r="F82" s="17"/>
      <c r="G82" s="17"/>
      <c r="H82" s="173"/>
      <c r="I82" s="173"/>
      <c r="J82" s="175" t="str">
        <f t="shared" si="15"/>
        <v xml:space="preserve"> </v>
      </c>
      <c r="K82" s="169">
        <v>0</v>
      </c>
      <c r="L82" s="169"/>
      <c r="M82" s="173">
        <f t="shared" si="17"/>
        <v>0</v>
      </c>
      <c r="N82" s="169"/>
      <c r="O82" s="153" t="str">
        <f t="shared" si="16"/>
        <v xml:space="preserve"> </v>
      </c>
    </row>
    <row r="83" spans="1:15" hidden="1" x14ac:dyDescent="0.2">
      <c r="A83" s="223" t="s">
        <v>127</v>
      </c>
      <c r="B83" s="224"/>
      <c r="C83" s="5" t="s">
        <v>51</v>
      </c>
      <c r="D83" s="14" t="s">
        <v>119</v>
      </c>
      <c r="E83" s="14"/>
      <c r="F83" s="17"/>
      <c r="G83" s="17"/>
      <c r="H83" s="173"/>
      <c r="I83" s="173"/>
      <c r="J83" s="175" t="str">
        <f t="shared" si="15"/>
        <v xml:space="preserve"> </v>
      </c>
      <c r="K83" s="169">
        <v>0</v>
      </c>
      <c r="L83" s="169"/>
      <c r="M83" s="173">
        <f t="shared" si="17"/>
        <v>0</v>
      </c>
      <c r="N83" s="169"/>
      <c r="O83" s="153" t="str">
        <f t="shared" si="16"/>
        <v xml:space="preserve"> </v>
      </c>
    </row>
    <row r="84" spans="1:15" hidden="1" x14ac:dyDescent="0.2">
      <c r="A84" s="223" t="s">
        <v>128</v>
      </c>
      <c r="B84" s="224"/>
      <c r="C84" s="5" t="s">
        <v>53</v>
      </c>
      <c r="D84" s="14" t="s">
        <v>119</v>
      </c>
      <c r="E84" s="14"/>
      <c r="F84" s="17"/>
      <c r="G84" s="17"/>
      <c r="H84" s="173"/>
      <c r="I84" s="173"/>
      <c r="J84" s="175" t="str">
        <f t="shared" si="15"/>
        <v xml:space="preserve"> </v>
      </c>
      <c r="K84" s="169">
        <v>0</v>
      </c>
      <c r="L84" s="169"/>
      <c r="M84" s="173">
        <f t="shared" si="17"/>
        <v>0</v>
      </c>
      <c r="N84" s="169"/>
      <c r="O84" s="153" t="str">
        <f t="shared" si="16"/>
        <v xml:space="preserve"> </v>
      </c>
    </row>
    <row r="85" spans="1:15" hidden="1" x14ac:dyDescent="0.2">
      <c r="A85" s="223" t="s">
        <v>129</v>
      </c>
      <c r="B85" s="224"/>
      <c r="C85" s="5" t="s">
        <v>55</v>
      </c>
      <c r="D85" s="14" t="s">
        <v>119</v>
      </c>
      <c r="E85" s="14"/>
      <c r="F85" s="17"/>
      <c r="G85" s="17"/>
      <c r="H85" s="173"/>
      <c r="I85" s="173"/>
      <c r="J85" s="175" t="str">
        <f t="shared" si="15"/>
        <v xml:space="preserve"> </v>
      </c>
      <c r="K85" s="169">
        <v>0</v>
      </c>
      <c r="L85" s="169"/>
      <c r="M85" s="173">
        <f t="shared" si="17"/>
        <v>0</v>
      </c>
      <c r="N85" s="169"/>
      <c r="O85" s="153" t="str">
        <f t="shared" si="16"/>
        <v xml:space="preserve"> </v>
      </c>
    </row>
    <row r="86" spans="1:15" ht="25.5" hidden="1" x14ac:dyDescent="0.2">
      <c r="A86" s="225" t="s">
        <v>130</v>
      </c>
      <c r="B86" s="226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20">G51+G52+G53+G64+G75</f>
        <v>0</v>
      </c>
      <c r="H86" s="174">
        <f t="shared" si="20"/>
        <v>0</v>
      </c>
      <c r="I86" s="174">
        <f t="shared" ref="I86" si="21">I51+I52+I53+I64+I75</f>
        <v>0</v>
      </c>
      <c r="J86" s="175" t="str">
        <f t="shared" si="15"/>
        <v xml:space="preserve"> </v>
      </c>
      <c r="K86" s="169">
        <v>0</v>
      </c>
      <c r="L86" s="169"/>
      <c r="M86" s="173">
        <f t="shared" si="17"/>
        <v>0</v>
      </c>
      <c r="N86" s="169"/>
      <c r="O86" s="153" t="str">
        <f t="shared" si="16"/>
        <v xml:space="preserve"> </v>
      </c>
    </row>
    <row r="87" spans="1:15" hidden="1" x14ac:dyDescent="0.2">
      <c r="A87" s="223" t="s">
        <v>133</v>
      </c>
      <c r="B87" s="224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22">SUM(G88:G90)</f>
        <v>0</v>
      </c>
      <c r="H87" s="173">
        <f t="shared" si="22"/>
        <v>0</v>
      </c>
      <c r="I87" s="173">
        <f t="shared" ref="I87" si="23">SUM(I88:I90)</f>
        <v>0</v>
      </c>
      <c r="J87" s="175" t="str">
        <f t="shared" si="15"/>
        <v xml:space="preserve"> </v>
      </c>
      <c r="K87" s="169">
        <v>0</v>
      </c>
      <c r="L87" s="169"/>
      <c r="M87" s="173">
        <f t="shared" si="17"/>
        <v>0</v>
      </c>
      <c r="N87" s="169"/>
      <c r="O87" s="153" t="str">
        <f t="shared" si="16"/>
        <v xml:space="preserve"> </v>
      </c>
    </row>
    <row r="88" spans="1:15" hidden="1" x14ac:dyDescent="0.2">
      <c r="A88" s="223" t="s">
        <v>136</v>
      </c>
      <c r="B88" s="224"/>
      <c r="C88" s="3" t="s">
        <v>137</v>
      </c>
      <c r="D88" s="14" t="s">
        <v>135</v>
      </c>
      <c r="E88" s="14"/>
      <c r="F88" s="17"/>
      <c r="G88" s="17"/>
      <c r="H88" s="173"/>
      <c r="I88" s="173"/>
      <c r="J88" s="175" t="str">
        <f t="shared" si="15"/>
        <v xml:space="preserve"> </v>
      </c>
      <c r="K88" s="169">
        <v>0</v>
      </c>
      <c r="L88" s="169"/>
      <c r="M88" s="173">
        <f t="shared" si="17"/>
        <v>0</v>
      </c>
      <c r="N88" s="169"/>
      <c r="O88" s="153" t="str">
        <f t="shared" si="16"/>
        <v xml:space="preserve"> </v>
      </c>
    </row>
    <row r="89" spans="1:15" ht="25.5" hidden="1" x14ac:dyDescent="0.2">
      <c r="A89" s="223" t="s">
        <v>138</v>
      </c>
      <c r="B89" s="224"/>
      <c r="C89" s="3" t="s">
        <v>139</v>
      </c>
      <c r="D89" s="14" t="s">
        <v>135</v>
      </c>
      <c r="E89" s="14"/>
      <c r="F89" s="17"/>
      <c r="G89" s="17"/>
      <c r="H89" s="173"/>
      <c r="I89" s="173"/>
      <c r="J89" s="175" t="str">
        <f t="shared" si="15"/>
        <v xml:space="preserve"> </v>
      </c>
      <c r="K89" s="169">
        <v>0</v>
      </c>
      <c r="L89" s="169"/>
      <c r="M89" s="173">
        <f t="shared" si="17"/>
        <v>0</v>
      </c>
      <c r="N89" s="169"/>
      <c r="O89" s="153" t="str">
        <f t="shared" si="16"/>
        <v xml:space="preserve"> </v>
      </c>
    </row>
    <row r="90" spans="1:15" ht="25.5" hidden="1" x14ac:dyDescent="0.2">
      <c r="A90" s="223" t="s">
        <v>140</v>
      </c>
      <c r="B90" s="224"/>
      <c r="C90" s="3" t="s">
        <v>141</v>
      </c>
      <c r="D90" s="14" t="s">
        <v>135</v>
      </c>
      <c r="E90" s="14"/>
      <c r="F90" s="17"/>
      <c r="G90" s="17"/>
      <c r="H90" s="173"/>
      <c r="I90" s="173"/>
      <c r="J90" s="175" t="str">
        <f t="shared" si="15"/>
        <v xml:space="preserve"> </v>
      </c>
      <c r="K90" s="169">
        <v>0</v>
      </c>
      <c r="L90" s="169"/>
      <c r="M90" s="173">
        <f t="shared" si="17"/>
        <v>0</v>
      </c>
      <c r="N90" s="169"/>
      <c r="O90" s="153" t="str">
        <f t="shared" si="16"/>
        <v xml:space="preserve"> </v>
      </c>
    </row>
    <row r="91" spans="1:15" hidden="1" x14ac:dyDescent="0.2">
      <c r="A91" s="223" t="s">
        <v>142</v>
      </c>
      <c r="B91" s="224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24">SUM(G92:G99)</f>
        <v>0</v>
      </c>
      <c r="H91" s="173">
        <f t="shared" si="24"/>
        <v>0</v>
      </c>
      <c r="I91" s="173">
        <f t="shared" ref="I91" si="25">SUM(I92:I99)</f>
        <v>0</v>
      </c>
      <c r="J91" s="175" t="str">
        <f t="shared" si="15"/>
        <v xml:space="preserve"> </v>
      </c>
      <c r="K91" s="169">
        <v>0</v>
      </c>
      <c r="L91" s="169"/>
      <c r="M91" s="173">
        <f t="shared" si="17"/>
        <v>0</v>
      </c>
      <c r="N91" s="169"/>
      <c r="O91" s="153" t="str">
        <f t="shared" si="16"/>
        <v xml:space="preserve"> </v>
      </c>
    </row>
    <row r="92" spans="1:15" hidden="1" x14ac:dyDescent="0.2">
      <c r="A92" s="223">
        <v>85</v>
      </c>
      <c r="B92" s="224"/>
      <c r="C92" s="3" t="s">
        <v>146</v>
      </c>
      <c r="D92" s="14" t="s">
        <v>144</v>
      </c>
      <c r="E92" s="14"/>
      <c r="F92" s="17"/>
      <c r="G92" s="17"/>
      <c r="H92" s="173"/>
      <c r="I92" s="173"/>
      <c r="J92" s="175" t="str">
        <f t="shared" si="15"/>
        <v xml:space="preserve"> </v>
      </c>
      <c r="K92" s="169">
        <v>0</v>
      </c>
      <c r="L92" s="169"/>
      <c r="M92" s="173">
        <f t="shared" si="17"/>
        <v>0</v>
      </c>
      <c r="N92" s="169"/>
      <c r="O92" s="153" t="str">
        <f t="shared" si="16"/>
        <v xml:space="preserve"> </v>
      </c>
    </row>
    <row r="93" spans="1:15" hidden="1" x14ac:dyDescent="0.2">
      <c r="A93" s="223" t="s">
        <v>147</v>
      </c>
      <c r="B93" s="224"/>
      <c r="C93" s="3" t="s">
        <v>148</v>
      </c>
      <c r="D93" s="14" t="s">
        <v>144</v>
      </c>
      <c r="E93" s="14"/>
      <c r="F93" s="17"/>
      <c r="G93" s="17"/>
      <c r="H93" s="173"/>
      <c r="I93" s="173"/>
      <c r="J93" s="175" t="str">
        <f t="shared" si="15"/>
        <v xml:space="preserve"> </v>
      </c>
      <c r="K93" s="169">
        <v>0</v>
      </c>
      <c r="L93" s="169"/>
      <c r="M93" s="173">
        <f t="shared" si="17"/>
        <v>0</v>
      </c>
      <c r="N93" s="169"/>
      <c r="O93" s="153" t="str">
        <f t="shared" si="16"/>
        <v xml:space="preserve"> </v>
      </c>
    </row>
    <row r="94" spans="1:15" hidden="1" x14ac:dyDescent="0.2">
      <c r="A94" s="223" t="s">
        <v>149</v>
      </c>
      <c r="B94" s="224"/>
      <c r="C94" s="3" t="s">
        <v>150</v>
      </c>
      <c r="D94" s="14" t="s">
        <v>144</v>
      </c>
      <c r="E94" s="14"/>
      <c r="F94" s="17"/>
      <c r="G94" s="17"/>
      <c r="H94" s="173"/>
      <c r="I94" s="173"/>
      <c r="J94" s="175" t="str">
        <f t="shared" si="15"/>
        <v xml:space="preserve"> </v>
      </c>
      <c r="K94" s="169">
        <v>0</v>
      </c>
      <c r="L94" s="169"/>
      <c r="M94" s="173">
        <f t="shared" si="17"/>
        <v>0</v>
      </c>
      <c r="N94" s="169"/>
      <c r="O94" s="153" t="str">
        <f t="shared" si="16"/>
        <v xml:space="preserve"> </v>
      </c>
    </row>
    <row r="95" spans="1:15" hidden="1" x14ac:dyDescent="0.2">
      <c r="A95" s="223" t="s">
        <v>151</v>
      </c>
      <c r="B95" s="224"/>
      <c r="C95" s="3" t="s">
        <v>152</v>
      </c>
      <c r="D95" s="14" t="s">
        <v>144</v>
      </c>
      <c r="E95" s="14"/>
      <c r="F95" s="17"/>
      <c r="G95" s="17"/>
      <c r="H95" s="173"/>
      <c r="I95" s="173"/>
      <c r="J95" s="175" t="str">
        <f t="shared" si="15"/>
        <v xml:space="preserve"> </v>
      </c>
      <c r="K95" s="169">
        <v>0</v>
      </c>
      <c r="L95" s="169"/>
      <c r="M95" s="173">
        <f t="shared" si="17"/>
        <v>0</v>
      </c>
      <c r="N95" s="169"/>
      <c r="O95" s="153" t="str">
        <f t="shared" si="16"/>
        <v xml:space="preserve"> </v>
      </c>
    </row>
    <row r="96" spans="1:15" hidden="1" x14ac:dyDescent="0.2">
      <c r="A96" s="223" t="s">
        <v>153</v>
      </c>
      <c r="B96" s="224"/>
      <c r="C96" s="3" t="s">
        <v>154</v>
      </c>
      <c r="D96" s="14" t="s">
        <v>144</v>
      </c>
      <c r="E96" s="14"/>
      <c r="F96" s="17"/>
      <c r="G96" s="17"/>
      <c r="H96" s="173"/>
      <c r="I96" s="173"/>
      <c r="J96" s="175" t="str">
        <f t="shared" si="15"/>
        <v xml:space="preserve"> </v>
      </c>
      <c r="K96" s="169">
        <v>0</v>
      </c>
      <c r="L96" s="169"/>
      <c r="M96" s="173">
        <f t="shared" si="17"/>
        <v>0</v>
      </c>
      <c r="N96" s="169"/>
      <c r="O96" s="153" t="str">
        <f t="shared" si="16"/>
        <v xml:space="preserve"> </v>
      </c>
    </row>
    <row r="97" spans="1:15" hidden="1" x14ac:dyDescent="0.2">
      <c r="A97" s="223" t="s">
        <v>155</v>
      </c>
      <c r="B97" s="224"/>
      <c r="C97" s="3" t="s">
        <v>156</v>
      </c>
      <c r="D97" s="14" t="s">
        <v>144</v>
      </c>
      <c r="E97" s="14"/>
      <c r="F97" s="17"/>
      <c r="G97" s="17"/>
      <c r="H97" s="173"/>
      <c r="I97" s="173"/>
      <c r="J97" s="175" t="str">
        <f t="shared" si="15"/>
        <v xml:space="preserve"> </v>
      </c>
      <c r="K97" s="169">
        <v>0</v>
      </c>
      <c r="L97" s="169"/>
      <c r="M97" s="173">
        <f t="shared" si="17"/>
        <v>0</v>
      </c>
      <c r="N97" s="169"/>
      <c r="O97" s="153" t="str">
        <f t="shared" si="16"/>
        <v xml:space="preserve"> </v>
      </c>
    </row>
    <row r="98" spans="1:15" hidden="1" x14ac:dyDescent="0.2">
      <c r="A98" s="223" t="s">
        <v>157</v>
      </c>
      <c r="B98" s="224"/>
      <c r="C98" s="3" t="s">
        <v>158</v>
      </c>
      <c r="D98" s="14" t="s">
        <v>144</v>
      </c>
      <c r="E98" s="14"/>
      <c r="F98" s="17"/>
      <c r="G98" s="17"/>
      <c r="H98" s="173"/>
      <c r="I98" s="173"/>
      <c r="J98" s="175" t="str">
        <f t="shared" si="15"/>
        <v xml:space="preserve"> </v>
      </c>
      <c r="K98" s="169">
        <v>0</v>
      </c>
      <c r="L98" s="169"/>
      <c r="M98" s="173">
        <f t="shared" si="17"/>
        <v>0</v>
      </c>
      <c r="N98" s="169"/>
      <c r="O98" s="153" t="str">
        <f t="shared" si="16"/>
        <v xml:space="preserve"> </v>
      </c>
    </row>
    <row r="99" spans="1:15" hidden="1" x14ac:dyDescent="0.2">
      <c r="A99" s="223" t="s">
        <v>159</v>
      </c>
      <c r="B99" s="224"/>
      <c r="C99" s="3" t="s">
        <v>160</v>
      </c>
      <c r="D99" s="14" t="s">
        <v>144</v>
      </c>
      <c r="E99" s="14"/>
      <c r="F99" s="17"/>
      <c r="G99" s="17"/>
      <c r="H99" s="173"/>
      <c r="I99" s="173"/>
      <c r="J99" s="175" t="str">
        <f t="shared" si="15"/>
        <v xml:space="preserve"> </v>
      </c>
      <c r="K99" s="169">
        <v>0</v>
      </c>
      <c r="L99" s="169"/>
      <c r="M99" s="173">
        <f t="shared" si="17"/>
        <v>0</v>
      </c>
      <c r="N99" s="169"/>
      <c r="O99" s="153" t="str">
        <f t="shared" si="16"/>
        <v xml:space="preserve"> </v>
      </c>
    </row>
    <row r="100" spans="1:15" hidden="1" x14ac:dyDescent="0.2">
      <c r="A100" s="225" t="s">
        <v>161</v>
      </c>
      <c r="B100" s="226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26">G87+G91</f>
        <v>0</v>
      </c>
      <c r="H100" s="174">
        <f t="shared" si="26"/>
        <v>0</v>
      </c>
      <c r="I100" s="174">
        <f t="shared" ref="I100" si="27">I87+I91</f>
        <v>0</v>
      </c>
      <c r="J100" s="175" t="str">
        <f t="shared" si="15"/>
        <v xml:space="preserve"> </v>
      </c>
      <c r="K100" s="169">
        <v>0</v>
      </c>
      <c r="L100" s="169"/>
      <c r="M100" s="173">
        <f t="shared" si="17"/>
        <v>0</v>
      </c>
      <c r="N100" s="169"/>
      <c r="O100" s="153" t="str">
        <f t="shared" si="16"/>
        <v xml:space="preserve"> </v>
      </c>
    </row>
    <row r="101" spans="1:15" hidden="1" x14ac:dyDescent="0.2">
      <c r="A101" s="223" t="s">
        <v>164</v>
      </c>
      <c r="B101" s="224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28">SUM(G102:G107)</f>
        <v>0</v>
      </c>
      <c r="H101" s="173">
        <f t="shared" si="28"/>
        <v>0</v>
      </c>
      <c r="I101" s="173">
        <f t="shared" ref="I101" si="29">SUM(I102:I107)</f>
        <v>0</v>
      </c>
      <c r="J101" s="175" t="str">
        <f t="shared" si="15"/>
        <v xml:space="preserve"> </v>
      </c>
      <c r="K101" s="169">
        <v>0</v>
      </c>
      <c r="L101" s="169"/>
      <c r="M101" s="173">
        <f t="shared" si="17"/>
        <v>0</v>
      </c>
      <c r="N101" s="169"/>
      <c r="O101" s="153" t="str">
        <f t="shared" si="16"/>
        <v xml:space="preserve"> </v>
      </c>
    </row>
    <row r="102" spans="1:15" hidden="1" x14ac:dyDescent="0.2">
      <c r="A102" s="223" t="s">
        <v>167</v>
      </c>
      <c r="B102" s="224"/>
      <c r="C102" s="3" t="s">
        <v>168</v>
      </c>
      <c r="D102" s="14" t="s">
        <v>166</v>
      </c>
      <c r="E102" s="14"/>
      <c r="F102" s="17"/>
      <c r="G102" s="17"/>
      <c r="H102" s="173"/>
      <c r="I102" s="173"/>
      <c r="J102" s="175" t="str">
        <f t="shared" si="15"/>
        <v xml:space="preserve"> </v>
      </c>
      <c r="K102" s="169">
        <v>0</v>
      </c>
      <c r="L102" s="169"/>
      <c r="M102" s="173">
        <f t="shared" si="17"/>
        <v>0</v>
      </c>
      <c r="N102" s="169"/>
      <c r="O102" s="153" t="str">
        <f t="shared" si="16"/>
        <v xml:space="preserve"> </v>
      </c>
    </row>
    <row r="103" spans="1:15" ht="25.5" hidden="1" x14ac:dyDescent="0.2">
      <c r="A103" s="223" t="s">
        <v>169</v>
      </c>
      <c r="B103" s="224"/>
      <c r="C103" s="3" t="s">
        <v>170</v>
      </c>
      <c r="D103" s="14" t="s">
        <v>166</v>
      </c>
      <c r="E103" s="14"/>
      <c r="F103" s="17"/>
      <c r="G103" s="17"/>
      <c r="H103" s="173"/>
      <c r="I103" s="173"/>
      <c r="J103" s="175" t="str">
        <f t="shared" si="15"/>
        <v xml:space="preserve"> </v>
      </c>
      <c r="K103" s="169">
        <v>0</v>
      </c>
      <c r="L103" s="169"/>
      <c r="M103" s="173">
        <f t="shared" si="17"/>
        <v>0</v>
      </c>
      <c r="N103" s="169"/>
      <c r="O103" s="153" t="str">
        <f t="shared" si="16"/>
        <v xml:space="preserve"> </v>
      </c>
    </row>
    <row r="104" spans="1:15" hidden="1" x14ac:dyDescent="0.2">
      <c r="A104" s="223" t="s">
        <v>171</v>
      </c>
      <c r="B104" s="224"/>
      <c r="C104" s="3" t="s">
        <v>172</v>
      </c>
      <c r="D104" s="14" t="s">
        <v>166</v>
      </c>
      <c r="E104" s="14"/>
      <c r="F104" s="17"/>
      <c r="G104" s="17"/>
      <c r="H104" s="173"/>
      <c r="I104" s="173"/>
      <c r="J104" s="175" t="str">
        <f t="shared" si="15"/>
        <v xml:space="preserve"> </v>
      </c>
      <c r="K104" s="169">
        <v>0</v>
      </c>
      <c r="L104" s="169"/>
      <c r="M104" s="173">
        <f t="shared" si="17"/>
        <v>0</v>
      </c>
      <c r="N104" s="169"/>
      <c r="O104" s="153" t="str">
        <f t="shared" si="16"/>
        <v xml:space="preserve"> </v>
      </c>
    </row>
    <row r="105" spans="1:15" hidden="1" x14ac:dyDescent="0.2">
      <c r="A105" s="223" t="s">
        <v>173</v>
      </c>
      <c r="B105" s="224"/>
      <c r="C105" s="3" t="s">
        <v>174</v>
      </c>
      <c r="D105" s="14" t="s">
        <v>166</v>
      </c>
      <c r="E105" s="14"/>
      <c r="F105" s="17"/>
      <c r="G105" s="17"/>
      <c r="H105" s="173"/>
      <c r="I105" s="173"/>
      <c r="J105" s="175" t="str">
        <f t="shared" si="15"/>
        <v xml:space="preserve"> </v>
      </c>
      <c r="K105" s="169">
        <v>0</v>
      </c>
      <c r="L105" s="169"/>
      <c r="M105" s="173">
        <f t="shared" si="17"/>
        <v>0</v>
      </c>
      <c r="N105" s="169"/>
      <c r="O105" s="153" t="str">
        <f t="shared" si="16"/>
        <v xml:space="preserve"> </v>
      </c>
    </row>
    <row r="106" spans="1:15" hidden="1" x14ac:dyDescent="0.2">
      <c r="A106" s="223" t="s">
        <v>175</v>
      </c>
      <c r="B106" s="224"/>
      <c r="C106" s="3" t="s">
        <v>176</v>
      </c>
      <c r="D106" s="14" t="s">
        <v>166</v>
      </c>
      <c r="E106" s="14"/>
      <c r="F106" s="17"/>
      <c r="G106" s="17"/>
      <c r="H106" s="173"/>
      <c r="I106" s="173"/>
      <c r="J106" s="175" t="str">
        <f t="shared" si="15"/>
        <v xml:space="preserve"> </v>
      </c>
      <c r="K106" s="169">
        <v>0</v>
      </c>
      <c r="L106" s="169"/>
      <c r="M106" s="173">
        <f t="shared" si="17"/>
        <v>0</v>
      </c>
      <c r="N106" s="169"/>
      <c r="O106" s="153" t="str">
        <f t="shared" si="16"/>
        <v xml:space="preserve"> </v>
      </c>
    </row>
    <row r="107" spans="1:15" hidden="1" x14ac:dyDescent="0.2">
      <c r="A107" s="223" t="s">
        <v>177</v>
      </c>
      <c r="B107" s="224"/>
      <c r="C107" s="3" t="s">
        <v>178</v>
      </c>
      <c r="D107" s="14" t="s">
        <v>166</v>
      </c>
      <c r="E107" s="14"/>
      <c r="F107" s="17"/>
      <c r="G107" s="17"/>
      <c r="H107" s="173"/>
      <c r="I107" s="173"/>
      <c r="J107" s="175" t="str">
        <f t="shared" si="15"/>
        <v xml:space="preserve"> </v>
      </c>
      <c r="K107" s="169">
        <v>0</v>
      </c>
      <c r="L107" s="169"/>
      <c r="M107" s="173">
        <f t="shared" si="17"/>
        <v>0</v>
      </c>
      <c r="N107" s="169"/>
      <c r="O107" s="153" t="str">
        <f t="shared" si="16"/>
        <v xml:space="preserve"> </v>
      </c>
    </row>
    <row r="108" spans="1:15" hidden="1" x14ac:dyDescent="0.2">
      <c r="A108" s="223" t="s">
        <v>179</v>
      </c>
      <c r="B108" s="224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30">SUM(G109:G114)</f>
        <v>0</v>
      </c>
      <c r="H108" s="173">
        <f t="shared" si="30"/>
        <v>0</v>
      </c>
      <c r="I108" s="173">
        <f t="shared" ref="I108" si="31">SUM(I109:I114)</f>
        <v>0</v>
      </c>
      <c r="J108" s="175" t="str">
        <f t="shared" si="15"/>
        <v xml:space="preserve"> </v>
      </c>
      <c r="K108" s="169">
        <v>0</v>
      </c>
      <c r="L108" s="169"/>
      <c r="M108" s="173">
        <f t="shared" si="17"/>
        <v>0</v>
      </c>
      <c r="N108" s="169"/>
      <c r="O108" s="153" t="str">
        <f t="shared" si="16"/>
        <v xml:space="preserve"> </v>
      </c>
    </row>
    <row r="109" spans="1:15" hidden="1" x14ac:dyDescent="0.2">
      <c r="A109" s="223" t="s">
        <v>182</v>
      </c>
      <c r="B109" s="224"/>
      <c r="C109" s="3" t="s">
        <v>183</v>
      </c>
      <c r="D109" s="14" t="s">
        <v>181</v>
      </c>
      <c r="E109" s="14"/>
      <c r="F109" s="17"/>
      <c r="G109" s="17"/>
      <c r="H109" s="173"/>
      <c r="I109" s="173"/>
      <c r="J109" s="175" t="str">
        <f t="shared" si="15"/>
        <v xml:space="preserve"> </v>
      </c>
      <c r="K109" s="169">
        <v>0</v>
      </c>
      <c r="L109" s="169"/>
      <c r="M109" s="173">
        <f t="shared" si="17"/>
        <v>0</v>
      </c>
      <c r="N109" s="169"/>
      <c r="O109" s="153" t="str">
        <f t="shared" si="16"/>
        <v xml:space="preserve"> </v>
      </c>
    </row>
    <row r="110" spans="1:15" hidden="1" x14ac:dyDescent="0.2">
      <c r="A110" s="223" t="s">
        <v>184</v>
      </c>
      <c r="B110" s="224"/>
      <c r="C110" s="3" t="s">
        <v>185</v>
      </c>
      <c r="D110" s="14" t="s">
        <v>181</v>
      </c>
      <c r="E110" s="14"/>
      <c r="F110" s="17"/>
      <c r="G110" s="17"/>
      <c r="H110" s="173"/>
      <c r="I110" s="173"/>
      <c r="J110" s="175" t="str">
        <f t="shared" si="15"/>
        <v xml:space="preserve"> </v>
      </c>
      <c r="K110" s="169">
        <v>0</v>
      </c>
      <c r="L110" s="169"/>
      <c r="M110" s="173">
        <f t="shared" si="17"/>
        <v>0</v>
      </c>
      <c r="N110" s="169"/>
      <c r="O110" s="153" t="str">
        <f t="shared" si="16"/>
        <v xml:space="preserve"> </v>
      </c>
    </row>
    <row r="111" spans="1:15" hidden="1" x14ac:dyDescent="0.2">
      <c r="A111" s="223" t="s">
        <v>186</v>
      </c>
      <c r="B111" s="224"/>
      <c r="C111" s="3" t="s">
        <v>187</v>
      </c>
      <c r="D111" s="14" t="s">
        <v>181</v>
      </c>
      <c r="E111" s="14"/>
      <c r="F111" s="17"/>
      <c r="G111" s="17"/>
      <c r="H111" s="173"/>
      <c r="I111" s="173"/>
      <c r="J111" s="175" t="str">
        <f t="shared" si="15"/>
        <v xml:space="preserve"> </v>
      </c>
      <c r="K111" s="169">
        <v>0</v>
      </c>
      <c r="L111" s="169"/>
      <c r="M111" s="173">
        <f t="shared" si="17"/>
        <v>0</v>
      </c>
      <c r="N111" s="169"/>
      <c r="O111" s="153" t="str">
        <f t="shared" si="16"/>
        <v xml:space="preserve"> </v>
      </c>
    </row>
    <row r="112" spans="1:15" hidden="1" x14ac:dyDescent="0.2">
      <c r="A112" s="223" t="s">
        <v>188</v>
      </c>
      <c r="B112" s="224"/>
      <c r="C112" s="3" t="s">
        <v>189</v>
      </c>
      <c r="D112" s="14" t="s">
        <v>181</v>
      </c>
      <c r="E112" s="14"/>
      <c r="F112" s="17"/>
      <c r="G112" s="17"/>
      <c r="H112" s="173"/>
      <c r="I112" s="173"/>
      <c r="J112" s="175" t="str">
        <f t="shared" si="15"/>
        <v xml:space="preserve"> </v>
      </c>
      <c r="K112" s="169">
        <v>0</v>
      </c>
      <c r="L112" s="169"/>
      <c r="M112" s="173">
        <f t="shared" si="17"/>
        <v>0</v>
      </c>
      <c r="N112" s="169"/>
      <c r="O112" s="153" t="str">
        <f t="shared" si="16"/>
        <v xml:space="preserve"> </v>
      </c>
    </row>
    <row r="113" spans="1:15" hidden="1" x14ac:dyDescent="0.2">
      <c r="A113" s="223" t="s">
        <v>190</v>
      </c>
      <c r="B113" s="224"/>
      <c r="C113" s="3" t="s">
        <v>191</v>
      </c>
      <c r="D113" s="14" t="s">
        <v>181</v>
      </c>
      <c r="E113" s="14"/>
      <c r="F113" s="17"/>
      <c r="G113" s="17"/>
      <c r="H113" s="173"/>
      <c r="I113" s="173"/>
      <c r="J113" s="175" t="str">
        <f t="shared" si="15"/>
        <v xml:space="preserve"> </v>
      </c>
      <c r="K113" s="169">
        <v>0</v>
      </c>
      <c r="L113" s="169"/>
      <c r="M113" s="173">
        <f t="shared" si="17"/>
        <v>0</v>
      </c>
      <c r="N113" s="169"/>
      <c r="O113" s="153" t="str">
        <f t="shared" si="16"/>
        <v xml:space="preserve"> </v>
      </c>
    </row>
    <row r="114" spans="1:15" hidden="1" x14ac:dyDescent="0.2">
      <c r="A114" s="223" t="s">
        <v>192</v>
      </c>
      <c r="B114" s="224"/>
      <c r="C114" s="3" t="s">
        <v>193</v>
      </c>
      <c r="D114" s="14" t="s">
        <v>181</v>
      </c>
      <c r="E114" s="14"/>
      <c r="F114" s="17"/>
      <c r="G114" s="17"/>
      <c r="H114" s="173"/>
      <c r="I114" s="173"/>
      <c r="J114" s="175" t="str">
        <f t="shared" si="15"/>
        <v xml:space="preserve"> </v>
      </c>
      <c r="K114" s="169">
        <v>0</v>
      </c>
      <c r="L114" s="169"/>
      <c r="M114" s="173">
        <f t="shared" si="17"/>
        <v>0</v>
      </c>
      <c r="N114" s="169"/>
      <c r="O114" s="153" t="str">
        <f t="shared" si="16"/>
        <v xml:space="preserve"> </v>
      </c>
    </row>
    <row r="115" spans="1:15" hidden="1" x14ac:dyDescent="0.2">
      <c r="A115" s="223" t="s">
        <v>194</v>
      </c>
      <c r="B115" s="224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32">SUM(G116:G123)</f>
        <v>0</v>
      </c>
      <c r="H115" s="173">
        <f t="shared" si="32"/>
        <v>0</v>
      </c>
      <c r="I115" s="173">
        <f t="shared" ref="I115" si="33">SUM(I116:I123)</f>
        <v>0</v>
      </c>
      <c r="J115" s="175" t="str">
        <f t="shared" si="15"/>
        <v xml:space="preserve"> </v>
      </c>
      <c r="K115" s="169">
        <v>0</v>
      </c>
      <c r="L115" s="169"/>
      <c r="M115" s="173">
        <f t="shared" si="17"/>
        <v>0</v>
      </c>
      <c r="N115" s="169"/>
      <c r="O115" s="153" t="str">
        <f t="shared" si="16"/>
        <v xml:space="preserve"> </v>
      </c>
    </row>
    <row r="116" spans="1:15" hidden="1" x14ac:dyDescent="0.2">
      <c r="A116" s="223" t="s">
        <v>197</v>
      </c>
      <c r="B116" s="224"/>
      <c r="C116" s="3" t="s">
        <v>198</v>
      </c>
      <c r="D116" s="16" t="s">
        <v>196</v>
      </c>
      <c r="E116" s="16"/>
      <c r="F116" s="19"/>
      <c r="G116" s="19"/>
      <c r="H116" s="173"/>
      <c r="I116" s="173"/>
      <c r="J116" s="175" t="str">
        <f t="shared" si="15"/>
        <v xml:space="preserve"> </v>
      </c>
      <c r="K116" s="169">
        <v>0</v>
      </c>
      <c r="L116" s="169"/>
      <c r="M116" s="173">
        <f t="shared" si="17"/>
        <v>0</v>
      </c>
      <c r="N116" s="169"/>
      <c r="O116" s="153" t="str">
        <f t="shared" si="16"/>
        <v xml:space="preserve"> </v>
      </c>
    </row>
    <row r="117" spans="1:15" hidden="1" x14ac:dyDescent="0.2">
      <c r="A117" s="223" t="s">
        <v>199</v>
      </c>
      <c r="B117" s="224"/>
      <c r="C117" s="3" t="s">
        <v>200</v>
      </c>
      <c r="D117" s="16" t="s">
        <v>196</v>
      </c>
      <c r="E117" s="16"/>
      <c r="F117" s="19"/>
      <c r="G117" s="19"/>
      <c r="H117" s="173"/>
      <c r="I117" s="173"/>
      <c r="J117" s="175" t="str">
        <f t="shared" si="15"/>
        <v xml:space="preserve"> </v>
      </c>
      <c r="K117" s="169">
        <v>0</v>
      </c>
      <c r="L117" s="169"/>
      <c r="M117" s="173">
        <f t="shared" si="17"/>
        <v>0</v>
      </c>
      <c r="N117" s="169"/>
      <c r="O117" s="153" t="str">
        <f t="shared" si="16"/>
        <v xml:space="preserve"> </v>
      </c>
    </row>
    <row r="118" spans="1:15" hidden="1" x14ac:dyDescent="0.2">
      <c r="A118" s="223" t="s">
        <v>201</v>
      </c>
      <c r="B118" s="224"/>
      <c r="C118" s="3" t="s">
        <v>202</v>
      </c>
      <c r="D118" s="16" t="s">
        <v>196</v>
      </c>
      <c r="E118" s="16"/>
      <c r="F118" s="19"/>
      <c r="G118" s="19"/>
      <c r="H118" s="173"/>
      <c r="I118" s="173"/>
      <c r="J118" s="175" t="str">
        <f t="shared" si="15"/>
        <v xml:space="preserve"> </v>
      </c>
      <c r="K118" s="169">
        <v>0</v>
      </c>
      <c r="L118" s="169"/>
      <c r="M118" s="173">
        <f t="shared" si="17"/>
        <v>0</v>
      </c>
      <c r="N118" s="169"/>
      <c r="O118" s="153" t="str">
        <f t="shared" si="16"/>
        <v xml:space="preserve"> </v>
      </c>
    </row>
    <row r="119" spans="1:15" hidden="1" x14ac:dyDescent="0.2">
      <c r="A119" s="223" t="s">
        <v>203</v>
      </c>
      <c r="B119" s="224"/>
      <c r="C119" s="3" t="s">
        <v>204</v>
      </c>
      <c r="D119" s="16" t="s">
        <v>196</v>
      </c>
      <c r="E119" s="16"/>
      <c r="F119" s="19"/>
      <c r="G119" s="19"/>
      <c r="H119" s="173"/>
      <c r="I119" s="173"/>
      <c r="J119" s="175" t="str">
        <f t="shared" si="15"/>
        <v xml:space="preserve"> </v>
      </c>
      <c r="K119" s="169">
        <v>0</v>
      </c>
      <c r="L119" s="169"/>
      <c r="M119" s="173">
        <f t="shared" si="17"/>
        <v>0</v>
      </c>
      <c r="N119" s="169"/>
      <c r="O119" s="153" t="str">
        <f t="shared" si="16"/>
        <v xml:space="preserve"> </v>
      </c>
    </row>
    <row r="120" spans="1:15" hidden="1" x14ac:dyDescent="0.2">
      <c r="A120" s="223" t="s">
        <v>205</v>
      </c>
      <c r="B120" s="224"/>
      <c r="C120" s="3" t="s">
        <v>206</v>
      </c>
      <c r="D120" s="16" t="s">
        <v>196</v>
      </c>
      <c r="E120" s="16"/>
      <c r="F120" s="19"/>
      <c r="G120" s="19"/>
      <c r="H120" s="173"/>
      <c r="I120" s="173"/>
      <c r="J120" s="175" t="str">
        <f t="shared" si="15"/>
        <v xml:space="preserve"> </v>
      </c>
      <c r="K120" s="169">
        <v>0</v>
      </c>
      <c r="L120" s="169"/>
      <c r="M120" s="173">
        <f t="shared" si="17"/>
        <v>0</v>
      </c>
      <c r="N120" s="169"/>
      <c r="O120" s="153" t="str">
        <f t="shared" si="16"/>
        <v xml:space="preserve"> </v>
      </c>
    </row>
    <row r="121" spans="1:15" hidden="1" x14ac:dyDescent="0.2">
      <c r="A121" s="223" t="s">
        <v>207</v>
      </c>
      <c r="B121" s="224"/>
      <c r="C121" s="3" t="s">
        <v>208</v>
      </c>
      <c r="D121" s="16" t="s">
        <v>196</v>
      </c>
      <c r="E121" s="16"/>
      <c r="F121" s="19"/>
      <c r="G121" s="19"/>
      <c r="H121" s="173"/>
      <c r="I121" s="173"/>
      <c r="J121" s="175" t="str">
        <f t="shared" si="15"/>
        <v xml:space="preserve"> </v>
      </c>
      <c r="K121" s="169">
        <v>0</v>
      </c>
      <c r="L121" s="169"/>
      <c r="M121" s="173">
        <f t="shared" si="17"/>
        <v>0</v>
      </c>
      <c r="N121" s="169"/>
      <c r="O121" s="153" t="str">
        <f t="shared" si="16"/>
        <v xml:space="preserve"> </v>
      </c>
    </row>
    <row r="122" spans="1:15" hidden="1" x14ac:dyDescent="0.2">
      <c r="A122" s="223" t="s">
        <v>209</v>
      </c>
      <c r="B122" s="224"/>
      <c r="C122" s="3" t="s">
        <v>210</v>
      </c>
      <c r="D122" s="16" t="s">
        <v>196</v>
      </c>
      <c r="E122" s="16"/>
      <c r="F122" s="19"/>
      <c r="G122" s="19"/>
      <c r="H122" s="173"/>
      <c r="I122" s="173"/>
      <c r="J122" s="175" t="str">
        <f t="shared" si="15"/>
        <v xml:space="preserve"> </v>
      </c>
      <c r="K122" s="169">
        <v>0</v>
      </c>
      <c r="L122" s="169"/>
      <c r="M122" s="173">
        <f t="shared" si="17"/>
        <v>0</v>
      </c>
      <c r="N122" s="169"/>
      <c r="O122" s="153" t="str">
        <f t="shared" si="16"/>
        <v xml:space="preserve"> </v>
      </c>
    </row>
    <row r="123" spans="1:15" hidden="1" x14ac:dyDescent="0.2">
      <c r="A123" s="223" t="s">
        <v>211</v>
      </c>
      <c r="B123" s="224"/>
      <c r="C123" s="3" t="s">
        <v>212</v>
      </c>
      <c r="D123" s="16" t="s">
        <v>196</v>
      </c>
      <c r="E123" s="16"/>
      <c r="F123" s="19"/>
      <c r="G123" s="19"/>
      <c r="H123" s="173"/>
      <c r="I123" s="173"/>
      <c r="J123" s="175" t="str">
        <f t="shared" si="15"/>
        <v xml:space="preserve"> </v>
      </c>
      <c r="K123" s="169">
        <v>0</v>
      </c>
      <c r="L123" s="169"/>
      <c r="M123" s="173">
        <f t="shared" si="17"/>
        <v>0</v>
      </c>
      <c r="N123" s="169"/>
      <c r="O123" s="153" t="str">
        <f t="shared" si="16"/>
        <v xml:space="preserve"> </v>
      </c>
    </row>
    <row r="124" spans="1:15" hidden="1" x14ac:dyDescent="0.2">
      <c r="A124" s="223" t="s">
        <v>213</v>
      </c>
      <c r="B124" s="224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34">SUM(G125:G143)</f>
        <v>0</v>
      </c>
      <c r="H124" s="173">
        <f t="shared" si="34"/>
        <v>0</v>
      </c>
      <c r="I124" s="173">
        <f t="shared" ref="I124" si="35">SUM(I125:I143)</f>
        <v>0</v>
      </c>
      <c r="J124" s="175" t="str">
        <f t="shared" si="15"/>
        <v xml:space="preserve"> </v>
      </c>
      <c r="K124" s="169">
        <v>0</v>
      </c>
      <c r="L124" s="169"/>
      <c r="M124" s="173">
        <f t="shared" si="17"/>
        <v>0</v>
      </c>
      <c r="N124" s="169"/>
      <c r="O124" s="153" t="str">
        <f t="shared" si="16"/>
        <v xml:space="preserve"> </v>
      </c>
    </row>
    <row r="125" spans="1:15" hidden="1" x14ac:dyDescent="0.2">
      <c r="A125" s="227">
        <v>118</v>
      </c>
      <c r="B125" s="224"/>
      <c r="C125" s="3" t="s">
        <v>217</v>
      </c>
      <c r="D125" s="16" t="s">
        <v>215</v>
      </c>
      <c r="E125" s="16"/>
      <c r="F125" s="19"/>
      <c r="G125" s="19"/>
      <c r="H125" s="173"/>
      <c r="I125" s="173"/>
      <c r="J125" s="175" t="str">
        <f t="shared" si="15"/>
        <v xml:space="preserve"> </v>
      </c>
      <c r="K125" s="169">
        <v>0</v>
      </c>
      <c r="L125" s="169"/>
      <c r="M125" s="173">
        <f t="shared" si="17"/>
        <v>0</v>
      </c>
      <c r="N125" s="169"/>
      <c r="O125" s="153" t="str">
        <f t="shared" si="16"/>
        <v xml:space="preserve"> </v>
      </c>
    </row>
    <row r="126" spans="1:15" hidden="1" x14ac:dyDescent="0.2">
      <c r="A126" s="227">
        <v>119</v>
      </c>
      <c r="B126" s="224"/>
      <c r="C126" s="3" t="s">
        <v>219</v>
      </c>
      <c r="D126" s="16" t="s">
        <v>215</v>
      </c>
      <c r="E126" s="16"/>
      <c r="F126" s="19"/>
      <c r="G126" s="19"/>
      <c r="H126" s="173"/>
      <c r="I126" s="173"/>
      <c r="J126" s="175" t="str">
        <f t="shared" si="15"/>
        <v xml:space="preserve"> </v>
      </c>
      <c r="K126" s="169">
        <v>0</v>
      </c>
      <c r="L126" s="169"/>
      <c r="M126" s="173">
        <f t="shared" si="17"/>
        <v>0</v>
      </c>
      <c r="N126" s="169"/>
      <c r="O126" s="153" t="str">
        <f t="shared" si="16"/>
        <v xml:space="preserve"> </v>
      </c>
    </row>
    <row r="127" spans="1:15" hidden="1" x14ac:dyDescent="0.2">
      <c r="A127" s="227">
        <v>120</v>
      </c>
      <c r="B127" s="224"/>
      <c r="C127" s="3" t="s">
        <v>221</v>
      </c>
      <c r="D127" s="16" t="s">
        <v>215</v>
      </c>
      <c r="E127" s="16"/>
      <c r="F127" s="19"/>
      <c r="G127" s="19"/>
      <c r="H127" s="173"/>
      <c r="I127" s="173"/>
      <c r="J127" s="175" t="str">
        <f t="shared" si="15"/>
        <v xml:space="preserve"> </v>
      </c>
      <c r="K127" s="169">
        <v>0</v>
      </c>
      <c r="L127" s="169"/>
      <c r="M127" s="173">
        <f t="shared" si="17"/>
        <v>0</v>
      </c>
      <c r="N127" s="169"/>
      <c r="O127" s="153" t="str">
        <f t="shared" si="16"/>
        <v xml:space="preserve"> </v>
      </c>
    </row>
    <row r="128" spans="1:15" hidden="1" x14ac:dyDescent="0.2">
      <c r="A128" s="227">
        <v>121</v>
      </c>
      <c r="B128" s="224"/>
      <c r="C128" s="3" t="s">
        <v>223</v>
      </c>
      <c r="D128" s="16" t="s">
        <v>215</v>
      </c>
      <c r="E128" s="16"/>
      <c r="F128" s="19"/>
      <c r="G128" s="19"/>
      <c r="H128" s="173"/>
      <c r="I128" s="173"/>
      <c r="J128" s="175" t="str">
        <f t="shared" si="15"/>
        <v xml:space="preserve"> </v>
      </c>
      <c r="K128" s="169">
        <v>0</v>
      </c>
      <c r="L128" s="169"/>
      <c r="M128" s="173">
        <f t="shared" si="17"/>
        <v>0</v>
      </c>
      <c r="N128" s="169"/>
      <c r="O128" s="153" t="str">
        <f t="shared" si="16"/>
        <v xml:space="preserve"> </v>
      </c>
    </row>
    <row r="129" spans="1:15" hidden="1" x14ac:dyDescent="0.2">
      <c r="A129" s="227">
        <v>122</v>
      </c>
      <c r="B129" s="224"/>
      <c r="C129" s="3" t="s">
        <v>225</v>
      </c>
      <c r="D129" s="16" t="s">
        <v>215</v>
      </c>
      <c r="E129" s="16"/>
      <c r="F129" s="19"/>
      <c r="G129" s="19"/>
      <c r="H129" s="173"/>
      <c r="I129" s="173"/>
      <c r="J129" s="175" t="str">
        <f t="shared" si="15"/>
        <v xml:space="preserve"> </v>
      </c>
      <c r="K129" s="169">
        <v>0</v>
      </c>
      <c r="L129" s="169"/>
      <c r="M129" s="173">
        <f t="shared" si="17"/>
        <v>0</v>
      </c>
      <c r="N129" s="169"/>
      <c r="O129" s="153" t="str">
        <f t="shared" si="16"/>
        <v xml:space="preserve"> </v>
      </c>
    </row>
    <row r="130" spans="1:15" hidden="1" x14ac:dyDescent="0.2">
      <c r="A130" s="227">
        <v>123</v>
      </c>
      <c r="B130" s="224"/>
      <c r="C130" s="3" t="s">
        <v>227</v>
      </c>
      <c r="D130" s="16" t="s">
        <v>215</v>
      </c>
      <c r="E130" s="16"/>
      <c r="F130" s="19"/>
      <c r="G130" s="19"/>
      <c r="H130" s="173"/>
      <c r="I130" s="173"/>
      <c r="J130" s="175" t="str">
        <f t="shared" si="15"/>
        <v xml:space="preserve"> </v>
      </c>
      <c r="K130" s="169">
        <v>0</v>
      </c>
      <c r="L130" s="169"/>
      <c r="M130" s="173">
        <f t="shared" si="17"/>
        <v>0</v>
      </c>
      <c r="N130" s="169"/>
      <c r="O130" s="153" t="str">
        <f t="shared" si="16"/>
        <v xml:space="preserve"> </v>
      </c>
    </row>
    <row r="131" spans="1:15" ht="25.5" hidden="1" x14ac:dyDescent="0.2">
      <c r="A131" s="227">
        <v>124</v>
      </c>
      <c r="B131" s="224"/>
      <c r="C131" s="3" t="s">
        <v>229</v>
      </c>
      <c r="D131" s="16" t="s">
        <v>215</v>
      </c>
      <c r="E131" s="16"/>
      <c r="F131" s="19"/>
      <c r="G131" s="19"/>
      <c r="H131" s="173"/>
      <c r="I131" s="173"/>
      <c r="J131" s="175" t="str">
        <f t="shared" si="15"/>
        <v xml:space="preserve"> </v>
      </c>
      <c r="K131" s="169">
        <v>0</v>
      </c>
      <c r="L131" s="169"/>
      <c r="M131" s="173">
        <f t="shared" si="17"/>
        <v>0</v>
      </c>
      <c r="N131" s="169"/>
      <c r="O131" s="153" t="str">
        <f t="shared" si="16"/>
        <v xml:space="preserve"> </v>
      </c>
    </row>
    <row r="132" spans="1:15" ht="25.5" hidden="1" x14ac:dyDescent="0.2">
      <c r="A132" s="227">
        <v>125</v>
      </c>
      <c r="B132" s="224"/>
      <c r="C132" s="3" t="s">
        <v>231</v>
      </c>
      <c r="D132" s="16" t="s">
        <v>215</v>
      </c>
      <c r="E132" s="16"/>
      <c r="F132" s="19"/>
      <c r="G132" s="19"/>
      <c r="H132" s="173"/>
      <c r="I132" s="173"/>
      <c r="J132" s="175" t="str">
        <f t="shared" si="15"/>
        <v xml:space="preserve"> </v>
      </c>
      <c r="K132" s="169">
        <v>0</v>
      </c>
      <c r="L132" s="169"/>
      <c r="M132" s="173">
        <f t="shared" si="17"/>
        <v>0</v>
      </c>
      <c r="N132" s="169"/>
      <c r="O132" s="153" t="str">
        <f t="shared" si="16"/>
        <v xml:space="preserve"> </v>
      </c>
    </row>
    <row r="133" spans="1:15" hidden="1" x14ac:dyDescent="0.2">
      <c r="A133" s="227">
        <v>126</v>
      </c>
      <c r="B133" s="224"/>
      <c r="C133" s="3" t="s">
        <v>233</v>
      </c>
      <c r="D133" s="16" t="s">
        <v>215</v>
      </c>
      <c r="E133" s="16"/>
      <c r="F133" s="19"/>
      <c r="G133" s="19"/>
      <c r="H133" s="173"/>
      <c r="I133" s="173"/>
      <c r="J133" s="175" t="str">
        <f t="shared" si="15"/>
        <v xml:space="preserve"> </v>
      </c>
      <c r="K133" s="169">
        <v>0</v>
      </c>
      <c r="L133" s="169"/>
      <c r="M133" s="173">
        <f t="shared" si="17"/>
        <v>0</v>
      </c>
      <c r="N133" s="169"/>
      <c r="O133" s="153" t="str">
        <f t="shared" si="16"/>
        <v xml:space="preserve"> </v>
      </c>
    </row>
    <row r="134" spans="1:15" hidden="1" x14ac:dyDescent="0.2">
      <c r="A134" s="227">
        <v>127</v>
      </c>
      <c r="B134" s="224"/>
      <c r="C134" s="3" t="s">
        <v>235</v>
      </c>
      <c r="D134" s="16" t="s">
        <v>215</v>
      </c>
      <c r="E134" s="16"/>
      <c r="F134" s="19"/>
      <c r="G134" s="19"/>
      <c r="H134" s="173"/>
      <c r="I134" s="173"/>
      <c r="J134" s="175" t="str">
        <f t="shared" si="15"/>
        <v xml:space="preserve"> </v>
      </c>
      <c r="K134" s="169">
        <v>0</v>
      </c>
      <c r="L134" s="169"/>
      <c r="M134" s="173">
        <f t="shared" si="17"/>
        <v>0</v>
      </c>
      <c r="N134" s="169"/>
      <c r="O134" s="153" t="str">
        <f t="shared" si="16"/>
        <v xml:space="preserve"> </v>
      </c>
    </row>
    <row r="135" spans="1:15" ht="25.5" hidden="1" x14ac:dyDescent="0.2">
      <c r="A135" s="223" t="s">
        <v>236</v>
      </c>
      <c r="B135" s="224"/>
      <c r="C135" s="3" t="s">
        <v>237</v>
      </c>
      <c r="D135" s="16" t="s">
        <v>215</v>
      </c>
      <c r="E135" s="16"/>
      <c r="F135" s="19"/>
      <c r="G135" s="19"/>
      <c r="H135" s="173"/>
      <c r="I135" s="173"/>
      <c r="J135" s="175" t="str">
        <f t="shared" si="15"/>
        <v xml:space="preserve"> </v>
      </c>
      <c r="K135" s="169">
        <v>0</v>
      </c>
      <c r="L135" s="169"/>
      <c r="M135" s="173">
        <f t="shared" si="17"/>
        <v>0</v>
      </c>
      <c r="N135" s="169"/>
      <c r="O135" s="153" t="str">
        <f t="shared" si="16"/>
        <v xml:space="preserve"> </v>
      </c>
    </row>
    <row r="136" spans="1:15" ht="25.5" hidden="1" x14ac:dyDescent="0.2">
      <c r="A136" s="223" t="s">
        <v>238</v>
      </c>
      <c r="B136" s="224"/>
      <c r="C136" s="3" t="s">
        <v>239</v>
      </c>
      <c r="D136" s="16" t="s">
        <v>215</v>
      </c>
      <c r="E136" s="16"/>
      <c r="F136" s="19"/>
      <c r="G136" s="19"/>
      <c r="H136" s="173"/>
      <c r="I136" s="173"/>
      <c r="J136" s="175" t="str">
        <f t="shared" ref="J136:J199" si="36">IF(H136=0," ",I136/H136)</f>
        <v xml:space="preserve"> </v>
      </c>
      <c r="K136" s="169">
        <v>0</v>
      </c>
      <c r="L136" s="169"/>
      <c r="M136" s="173">
        <f t="shared" si="17"/>
        <v>0</v>
      </c>
      <c r="N136" s="169"/>
      <c r="O136" s="153" t="str">
        <f t="shared" ref="O136:O199" si="37">IF(M136=0," ",N136/M136)</f>
        <v xml:space="preserve"> </v>
      </c>
    </row>
    <row r="137" spans="1:15" ht="25.5" hidden="1" x14ac:dyDescent="0.2">
      <c r="A137" s="223" t="s">
        <v>240</v>
      </c>
      <c r="B137" s="224"/>
      <c r="C137" s="3" t="s">
        <v>241</v>
      </c>
      <c r="D137" s="16" t="s">
        <v>215</v>
      </c>
      <c r="E137" s="16"/>
      <c r="F137" s="19"/>
      <c r="G137" s="19"/>
      <c r="H137" s="173"/>
      <c r="I137" s="173"/>
      <c r="J137" s="175" t="str">
        <f t="shared" si="36"/>
        <v xml:space="preserve"> </v>
      </c>
      <c r="K137" s="169">
        <v>0</v>
      </c>
      <c r="L137" s="169"/>
      <c r="M137" s="173">
        <f t="shared" ref="M137:M200" si="38">SUM(K137:L137)</f>
        <v>0</v>
      </c>
      <c r="N137" s="169"/>
      <c r="O137" s="153" t="str">
        <f t="shared" si="37"/>
        <v xml:space="preserve"> </v>
      </c>
    </row>
    <row r="138" spans="1:15" ht="25.5" hidden="1" x14ac:dyDescent="0.2">
      <c r="A138" s="223" t="s">
        <v>242</v>
      </c>
      <c r="B138" s="224"/>
      <c r="C138" s="3" t="s">
        <v>243</v>
      </c>
      <c r="D138" s="16" t="s">
        <v>215</v>
      </c>
      <c r="E138" s="16"/>
      <c r="F138" s="19"/>
      <c r="G138" s="19"/>
      <c r="H138" s="173"/>
      <c r="I138" s="173"/>
      <c r="J138" s="175" t="str">
        <f t="shared" si="36"/>
        <v xml:space="preserve"> </v>
      </c>
      <c r="K138" s="169">
        <v>0</v>
      </c>
      <c r="L138" s="169"/>
      <c r="M138" s="173">
        <f t="shared" si="38"/>
        <v>0</v>
      </c>
      <c r="N138" s="169"/>
      <c r="O138" s="153" t="str">
        <f t="shared" si="37"/>
        <v xml:space="preserve"> </v>
      </c>
    </row>
    <row r="139" spans="1:15" ht="38.25" hidden="1" x14ac:dyDescent="0.2">
      <c r="A139" s="223" t="s">
        <v>244</v>
      </c>
      <c r="B139" s="224"/>
      <c r="C139" s="3" t="s">
        <v>245</v>
      </c>
      <c r="D139" s="16" t="s">
        <v>215</v>
      </c>
      <c r="E139" s="16"/>
      <c r="F139" s="19"/>
      <c r="G139" s="19"/>
      <c r="H139" s="173"/>
      <c r="I139" s="173"/>
      <c r="J139" s="175" t="str">
        <f t="shared" si="36"/>
        <v xml:space="preserve"> </v>
      </c>
      <c r="K139" s="169">
        <v>0</v>
      </c>
      <c r="L139" s="169"/>
      <c r="M139" s="173">
        <f t="shared" si="38"/>
        <v>0</v>
      </c>
      <c r="N139" s="169"/>
      <c r="O139" s="153" t="str">
        <f t="shared" si="37"/>
        <v xml:space="preserve"> </v>
      </c>
    </row>
    <row r="140" spans="1:15" hidden="1" x14ac:dyDescent="0.2">
      <c r="A140" s="223" t="s">
        <v>246</v>
      </c>
      <c r="B140" s="224"/>
      <c r="C140" s="3" t="s">
        <v>247</v>
      </c>
      <c r="D140" s="16" t="s">
        <v>215</v>
      </c>
      <c r="E140" s="16"/>
      <c r="F140" s="19"/>
      <c r="G140" s="19"/>
      <c r="H140" s="173"/>
      <c r="I140" s="173"/>
      <c r="J140" s="175" t="str">
        <f t="shared" si="36"/>
        <v xml:space="preserve"> </v>
      </c>
      <c r="K140" s="169">
        <v>0</v>
      </c>
      <c r="L140" s="169"/>
      <c r="M140" s="173">
        <f t="shared" si="38"/>
        <v>0</v>
      </c>
      <c r="N140" s="169"/>
      <c r="O140" s="153" t="str">
        <f t="shared" si="37"/>
        <v xml:space="preserve"> </v>
      </c>
    </row>
    <row r="141" spans="1:15" hidden="1" x14ac:dyDescent="0.2">
      <c r="A141" s="223" t="s">
        <v>248</v>
      </c>
      <c r="B141" s="224"/>
      <c r="C141" s="3" t="s">
        <v>249</v>
      </c>
      <c r="D141" s="16" t="s">
        <v>215</v>
      </c>
      <c r="E141" s="16"/>
      <c r="F141" s="19"/>
      <c r="G141" s="19"/>
      <c r="H141" s="173"/>
      <c r="I141" s="173"/>
      <c r="J141" s="175" t="str">
        <f t="shared" si="36"/>
        <v xml:space="preserve"> </v>
      </c>
      <c r="K141" s="169">
        <v>0</v>
      </c>
      <c r="L141" s="169"/>
      <c r="M141" s="173">
        <f t="shared" si="38"/>
        <v>0</v>
      </c>
      <c r="N141" s="169"/>
      <c r="O141" s="153" t="str">
        <f t="shared" si="37"/>
        <v xml:space="preserve"> </v>
      </c>
    </row>
    <row r="142" spans="1:15" hidden="1" x14ac:dyDescent="0.2">
      <c r="A142" s="223" t="s">
        <v>250</v>
      </c>
      <c r="B142" s="224"/>
      <c r="C142" s="3" t="s">
        <v>251</v>
      </c>
      <c r="D142" s="16" t="s">
        <v>215</v>
      </c>
      <c r="E142" s="16"/>
      <c r="F142" s="19"/>
      <c r="G142" s="19"/>
      <c r="H142" s="173"/>
      <c r="I142" s="173"/>
      <c r="J142" s="175" t="str">
        <f t="shared" si="36"/>
        <v xml:space="preserve"> </v>
      </c>
      <c r="K142" s="169">
        <v>0</v>
      </c>
      <c r="L142" s="169"/>
      <c r="M142" s="173">
        <f t="shared" si="38"/>
        <v>0</v>
      </c>
      <c r="N142" s="169"/>
      <c r="O142" s="153" t="str">
        <f t="shared" si="37"/>
        <v xml:space="preserve"> </v>
      </c>
    </row>
    <row r="143" spans="1:15" hidden="1" x14ac:dyDescent="0.2">
      <c r="A143" s="223" t="s">
        <v>252</v>
      </c>
      <c r="B143" s="224"/>
      <c r="C143" s="3" t="s">
        <v>253</v>
      </c>
      <c r="D143" s="16" t="s">
        <v>215</v>
      </c>
      <c r="E143" s="16"/>
      <c r="F143" s="19"/>
      <c r="G143" s="19"/>
      <c r="H143" s="173"/>
      <c r="I143" s="173"/>
      <c r="J143" s="175" t="str">
        <f t="shared" si="36"/>
        <v xml:space="preserve"> </v>
      </c>
      <c r="K143" s="169">
        <v>0</v>
      </c>
      <c r="L143" s="169"/>
      <c r="M143" s="173">
        <f t="shared" si="38"/>
        <v>0</v>
      </c>
      <c r="N143" s="169"/>
      <c r="O143" s="153" t="str">
        <f t="shared" si="37"/>
        <v xml:space="preserve"> </v>
      </c>
    </row>
    <row r="144" spans="1:15" hidden="1" x14ac:dyDescent="0.2">
      <c r="A144" s="223" t="s">
        <v>254</v>
      </c>
      <c r="B144" s="224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39">SUM(G145:G147)</f>
        <v>0</v>
      </c>
      <c r="H144" s="173">
        <f t="shared" si="39"/>
        <v>0</v>
      </c>
      <c r="I144" s="173">
        <f t="shared" ref="I144" si="40">SUM(I145:I147)</f>
        <v>0</v>
      </c>
      <c r="J144" s="175" t="str">
        <f t="shared" si="36"/>
        <v xml:space="preserve"> </v>
      </c>
      <c r="K144" s="169">
        <v>0</v>
      </c>
      <c r="L144" s="169"/>
      <c r="M144" s="173">
        <f t="shared" si="38"/>
        <v>0</v>
      </c>
      <c r="N144" s="169"/>
      <c r="O144" s="153" t="str">
        <f t="shared" si="37"/>
        <v xml:space="preserve"> </v>
      </c>
    </row>
    <row r="145" spans="1:15" hidden="1" x14ac:dyDescent="0.2">
      <c r="A145" s="223" t="s">
        <v>257</v>
      </c>
      <c r="B145" s="224"/>
      <c r="C145" s="3" t="s">
        <v>258</v>
      </c>
      <c r="D145" s="16" t="s">
        <v>256</v>
      </c>
      <c r="E145" s="16"/>
      <c r="F145" s="19"/>
      <c r="G145" s="19"/>
      <c r="H145" s="173"/>
      <c r="I145" s="173"/>
      <c r="J145" s="175" t="str">
        <f t="shared" si="36"/>
        <v xml:space="preserve"> </v>
      </c>
      <c r="K145" s="169">
        <v>0</v>
      </c>
      <c r="L145" s="169"/>
      <c r="M145" s="173">
        <f t="shared" si="38"/>
        <v>0</v>
      </c>
      <c r="N145" s="169"/>
      <c r="O145" s="153" t="str">
        <f t="shared" si="37"/>
        <v xml:space="preserve"> </v>
      </c>
    </row>
    <row r="146" spans="1:15" hidden="1" x14ac:dyDescent="0.2">
      <c r="A146" s="223" t="s">
        <v>259</v>
      </c>
      <c r="B146" s="224"/>
      <c r="C146" s="3" t="s">
        <v>260</v>
      </c>
      <c r="D146" s="16" t="s">
        <v>256</v>
      </c>
      <c r="E146" s="16"/>
      <c r="F146" s="19"/>
      <c r="G146" s="19"/>
      <c r="H146" s="173"/>
      <c r="I146" s="173"/>
      <c r="J146" s="175" t="str">
        <f t="shared" si="36"/>
        <v xml:space="preserve"> </v>
      </c>
      <c r="K146" s="169">
        <v>0</v>
      </c>
      <c r="L146" s="169"/>
      <c r="M146" s="173">
        <f t="shared" si="38"/>
        <v>0</v>
      </c>
      <c r="N146" s="169"/>
      <c r="O146" s="153" t="str">
        <f t="shared" si="37"/>
        <v xml:space="preserve"> </v>
      </c>
    </row>
    <row r="147" spans="1:15" hidden="1" x14ac:dyDescent="0.2">
      <c r="A147" s="223" t="s">
        <v>261</v>
      </c>
      <c r="B147" s="224"/>
      <c r="C147" s="3" t="s">
        <v>262</v>
      </c>
      <c r="D147" s="16" t="s">
        <v>256</v>
      </c>
      <c r="E147" s="16"/>
      <c r="F147" s="19"/>
      <c r="G147" s="19"/>
      <c r="H147" s="173"/>
      <c r="I147" s="173"/>
      <c r="J147" s="175" t="str">
        <f t="shared" si="36"/>
        <v xml:space="preserve"> </v>
      </c>
      <c r="K147" s="169">
        <v>0</v>
      </c>
      <c r="L147" s="169"/>
      <c r="M147" s="173">
        <f t="shared" si="38"/>
        <v>0</v>
      </c>
      <c r="N147" s="169"/>
      <c r="O147" s="153" t="str">
        <f t="shared" si="37"/>
        <v xml:space="preserve"> </v>
      </c>
    </row>
    <row r="148" spans="1:15" hidden="1" x14ac:dyDescent="0.2">
      <c r="A148" s="223" t="s">
        <v>263</v>
      </c>
      <c r="B148" s="224"/>
      <c r="C148" s="3" t="s">
        <v>264</v>
      </c>
      <c r="D148" s="14" t="s">
        <v>265</v>
      </c>
      <c r="E148" s="14"/>
      <c r="F148" s="17"/>
      <c r="G148" s="17"/>
      <c r="H148" s="173"/>
      <c r="I148" s="173"/>
      <c r="J148" s="175" t="str">
        <f t="shared" si="36"/>
        <v xml:space="preserve"> </v>
      </c>
      <c r="K148" s="169">
        <v>0</v>
      </c>
      <c r="L148" s="169"/>
      <c r="M148" s="173">
        <f t="shared" si="38"/>
        <v>0</v>
      </c>
      <c r="N148" s="169"/>
      <c r="O148" s="153" t="str">
        <f t="shared" si="37"/>
        <v xml:space="preserve"> </v>
      </c>
    </row>
    <row r="149" spans="1:15" hidden="1" x14ac:dyDescent="0.2">
      <c r="A149" s="223" t="s">
        <v>266</v>
      </c>
      <c r="B149" s="224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41">SUM(G150:G153)</f>
        <v>0</v>
      </c>
      <c r="H149" s="173">
        <f t="shared" si="41"/>
        <v>0</v>
      </c>
      <c r="I149" s="173">
        <f t="shared" ref="I149" si="42">SUM(I150:I153)</f>
        <v>0</v>
      </c>
      <c r="J149" s="175" t="str">
        <f t="shared" si="36"/>
        <v xml:space="preserve"> </v>
      </c>
      <c r="K149" s="169">
        <v>0</v>
      </c>
      <c r="L149" s="169"/>
      <c r="M149" s="173">
        <f t="shared" si="38"/>
        <v>0</v>
      </c>
      <c r="N149" s="169"/>
      <c r="O149" s="153" t="str">
        <f t="shared" si="37"/>
        <v xml:space="preserve"> </v>
      </c>
    </row>
    <row r="150" spans="1:15" ht="25.5" hidden="1" x14ac:dyDescent="0.2">
      <c r="A150" s="223" t="s">
        <v>269</v>
      </c>
      <c r="B150" s="224"/>
      <c r="C150" s="3" t="s">
        <v>270</v>
      </c>
      <c r="D150" s="16" t="s">
        <v>268</v>
      </c>
      <c r="E150" s="16"/>
      <c r="F150" s="19"/>
      <c r="G150" s="19"/>
      <c r="H150" s="173"/>
      <c r="I150" s="173"/>
      <c r="J150" s="175" t="str">
        <f t="shared" si="36"/>
        <v xml:space="preserve"> </v>
      </c>
      <c r="K150" s="169">
        <v>0</v>
      </c>
      <c r="L150" s="169"/>
      <c r="M150" s="173">
        <f t="shared" si="38"/>
        <v>0</v>
      </c>
      <c r="N150" s="169"/>
      <c r="O150" s="153" t="str">
        <f t="shared" si="37"/>
        <v xml:space="preserve"> </v>
      </c>
    </row>
    <row r="151" spans="1:15" ht="25.5" hidden="1" x14ac:dyDescent="0.2">
      <c r="A151" s="223" t="s">
        <v>271</v>
      </c>
      <c r="B151" s="224"/>
      <c r="C151" s="3" t="s">
        <v>272</v>
      </c>
      <c r="D151" s="16" t="s">
        <v>268</v>
      </c>
      <c r="E151" s="16"/>
      <c r="F151" s="19"/>
      <c r="G151" s="19"/>
      <c r="H151" s="173"/>
      <c r="I151" s="173"/>
      <c r="J151" s="175" t="str">
        <f t="shared" si="36"/>
        <v xml:space="preserve"> </v>
      </c>
      <c r="K151" s="169">
        <v>0</v>
      </c>
      <c r="L151" s="169"/>
      <c r="M151" s="173">
        <f t="shared" si="38"/>
        <v>0</v>
      </c>
      <c r="N151" s="169"/>
      <c r="O151" s="153" t="str">
        <f t="shared" si="37"/>
        <v xml:space="preserve"> </v>
      </c>
    </row>
    <row r="152" spans="1:15" hidden="1" x14ac:dyDescent="0.2">
      <c r="A152" s="223" t="s">
        <v>273</v>
      </c>
      <c r="B152" s="224"/>
      <c r="C152" s="3" t="s">
        <v>274</v>
      </c>
      <c r="D152" s="16" t="s">
        <v>268</v>
      </c>
      <c r="E152" s="16"/>
      <c r="F152" s="19"/>
      <c r="G152" s="19"/>
      <c r="H152" s="173"/>
      <c r="I152" s="173"/>
      <c r="J152" s="175" t="str">
        <f t="shared" si="36"/>
        <v xml:space="preserve"> </v>
      </c>
      <c r="K152" s="169">
        <v>0</v>
      </c>
      <c r="L152" s="169"/>
      <c r="M152" s="173">
        <f t="shared" si="38"/>
        <v>0</v>
      </c>
      <c r="N152" s="169"/>
      <c r="O152" s="153" t="str">
        <f t="shared" si="37"/>
        <v xml:space="preserve"> </v>
      </c>
    </row>
    <row r="153" spans="1:15" hidden="1" x14ac:dyDescent="0.2">
      <c r="A153" s="223" t="s">
        <v>275</v>
      </c>
      <c r="B153" s="224"/>
      <c r="C153" s="3" t="s">
        <v>276</v>
      </c>
      <c r="D153" s="16" t="s">
        <v>268</v>
      </c>
      <c r="E153" s="16"/>
      <c r="F153" s="19"/>
      <c r="G153" s="19"/>
      <c r="H153" s="173"/>
      <c r="I153" s="173"/>
      <c r="J153" s="175" t="str">
        <f t="shared" si="36"/>
        <v xml:space="preserve"> </v>
      </c>
      <c r="K153" s="169">
        <v>0</v>
      </c>
      <c r="L153" s="169"/>
      <c r="M153" s="173">
        <f t="shared" si="38"/>
        <v>0</v>
      </c>
      <c r="N153" s="169"/>
      <c r="O153" s="153" t="str">
        <f t="shared" si="37"/>
        <v xml:space="preserve"> </v>
      </c>
    </row>
    <row r="154" spans="1:15" hidden="1" x14ac:dyDescent="0.2">
      <c r="A154" s="223" t="s">
        <v>277</v>
      </c>
      <c r="B154" s="224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43">SUM(G155:G169)</f>
        <v>0</v>
      </c>
      <c r="H154" s="173">
        <f t="shared" si="43"/>
        <v>0</v>
      </c>
      <c r="I154" s="173">
        <f t="shared" ref="I154" si="44">SUM(I155:I169)</f>
        <v>0</v>
      </c>
      <c r="J154" s="175" t="str">
        <f t="shared" si="36"/>
        <v xml:space="preserve"> </v>
      </c>
      <c r="K154" s="169">
        <v>0</v>
      </c>
      <c r="L154" s="169"/>
      <c r="M154" s="173">
        <f t="shared" si="38"/>
        <v>0</v>
      </c>
      <c r="N154" s="169"/>
      <c r="O154" s="153" t="str">
        <f t="shared" si="37"/>
        <v xml:space="preserve"> </v>
      </c>
    </row>
    <row r="155" spans="1:15" hidden="1" x14ac:dyDescent="0.2">
      <c r="A155" s="223" t="s">
        <v>280</v>
      </c>
      <c r="B155" s="224"/>
      <c r="C155" s="3" t="s">
        <v>281</v>
      </c>
      <c r="D155" s="16" t="s">
        <v>279</v>
      </c>
      <c r="E155" s="16"/>
      <c r="F155" s="19"/>
      <c r="G155" s="19"/>
      <c r="H155" s="173"/>
      <c r="I155" s="173"/>
      <c r="J155" s="175" t="str">
        <f t="shared" si="36"/>
        <v xml:space="preserve"> </v>
      </c>
      <c r="K155" s="169">
        <v>0</v>
      </c>
      <c r="L155" s="169"/>
      <c r="M155" s="173">
        <f t="shared" si="38"/>
        <v>0</v>
      </c>
      <c r="N155" s="169"/>
      <c r="O155" s="153" t="str">
        <f t="shared" si="37"/>
        <v xml:space="preserve"> </v>
      </c>
    </row>
    <row r="156" spans="1:15" hidden="1" x14ac:dyDescent="0.2">
      <c r="A156" s="223" t="s">
        <v>282</v>
      </c>
      <c r="B156" s="224"/>
      <c r="C156" s="3" t="s">
        <v>283</v>
      </c>
      <c r="D156" s="16" t="s">
        <v>279</v>
      </c>
      <c r="E156" s="16"/>
      <c r="F156" s="19"/>
      <c r="G156" s="19"/>
      <c r="H156" s="173"/>
      <c r="I156" s="173"/>
      <c r="J156" s="175" t="str">
        <f t="shared" si="36"/>
        <v xml:space="preserve"> </v>
      </c>
      <c r="K156" s="169">
        <v>0</v>
      </c>
      <c r="L156" s="169"/>
      <c r="M156" s="173">
        <f t="shared" si="38"/>
        <v>0</v>
      </c>
      <c r="N156" s="169"/>
      <c r="O156" s="153" t="str">
        <f t="shared" si="37"/>
        <v xml:space="preserve"> </v>
      </c>
    </row>
    <row r="157" spans="1:15" ht="25.5" hidden="1" x14ac:dyDescent="0.2">
      <c r="A157" s="223" t="s">
        <v>284</v>
      </c>
      <c r="B157" s="224"/>
      <c r="C157" s="3" t="s">
        <v>285</v>
      </c>
      <c r="D157" s="16" t="s">
        <v>279</v>
      </c>
      <c r="E157" s="16"/>
      <c r="F157" s="19"/>
      <c r="G157" s="19"/>
      <c r="H157" s="173"/>
      <c r="I157" s="173"/>
      <c r="J157" s="175" t="str">
        <f t="shared" si="36"/>
        <v xml:space="preserve"> </v>
      </c>
      <c r="K157" s="169">
        <v>0</v>
      </c>
      <c r="L157" s="169"/>
      <c r="M157" s="173">
        <f t="shared" si="38"/>
        <v>0</v>
      </c>
      <c r="N157" s="169"/>
      <c r="O157" s="153" t="str">
        <f t="shared" si="37"/>
        <v xml:space="preserve"> </v>
      </c>
    </row>
    <row r="158" spans="1:15" hidden="1" x14ac:dyDescent="0.2">
      <c r="A158" s="223" t="s">
        <v>286</v>
      </c>
      <c r="B158" s="224"/>
      <c r="C158" s="3" t="s">
        <v>287</v>
      </c>
      <c r="D158" s="16" t="s">
        <v>279</v>
      </c>
      <c r="E158" s="16"/>
      <c r="F158" s="19"/>
      <c r="G158" s="19"/>
      <c r="H158" s="173"/>
      <c r="I158" s="173"/>
      <c r="J158" s="175" t="str">
        <f t="shared" si="36"/>
        <v xml:space="preserve"> </v>
      </c>
      <c r="K158" s="169">
        <v>0</v>
      </c>
      <c r="L158" s="169"/>
      <c r="M158" s="173">
        <f t="shared" si="38"/>
        <v>0</v>
      </c>
      <c r="N158" s="169"/>
      <c r="O158" s="153" t="str">
        <f t="shared" si="37"/>
        <v xml:space="preserve"> </v>
      </c>
    </row>
    <row r="159" spans="1:15" hidden="1" x14ac:dyDescent="0.2">
      <c r="A159" s="223" t="s">
        <v>288</v>
      </c>
      <c r="B159" s="224"/>
      <c r="C159" s="3" t="s">
        <v>289</v>
      </c>
      <c r="D159" s="16" t="s">
        <v>279</v>
      </c>
      <c r="E159" s="16"/>
      <c r="F159" s="19"/>
      <c r="G159" s="19"/>
      <c r="H159" s="173"/>
      <c r="I159" s="173"/>
      <c r="J159" s="175" t="str">
        <f t="shared" si="36"/>
        <v xml:space="preserve"> </v>
      </c>
      <c r="K159" s="169">
        <v>0</v>
      </c>
      <c r="L159" s="169"/>
      <c r="M159" s="173">
        <f t="shared" si="38"/>
        <v>0</v>
      </c>
      <c r="N159" s="169"/>
      <c r="O159" s="153" t="str">
        <f t="shared" si="37"/>
        <v xml:space="preserve"> </v>
      </c>
    </row>
    <row r="160" spans="1:15" hidden="1" x14ac:dyDescent="0.2">
      <c r="A160" s="223" t="s">
        <v>290</v>
      </c>
      <c r="B160" s="224"/>
      <c r="C160" s="3" t="s">
        <v>291</v>
      </c>
      <c r="D160" s="16" t="s">
        <v>279</v>
      </c>
      <c r="E160" s="16"/>
      <c r="F160" s="19"/>
      <c r="G160" s="19"/>
      <c r="H160" s="173"/>
      <c r="I160" s="173"/>
      <c r="J160" s="175" t="str">
        <f t="shared" si="36"/>
        <v xml:space="preserve"> </v>
      </c>
      <c r="K160" s="169">
        <v>0</v>
      </c>
      <c r="L160" s="169"/>
      <c r="M160" s="173">
        <f t="shared" si="38"/>
        <v>0</v>
      </c>
      <c r="N160" s="169"/>
      <c r="O160" s="153" t="str">
        <f t="shared" si="37"/>
        <v xml:space="preserve"> </v>
      </c>
    </row>
    <row r="161" spans="1:15" hidden="1" x14ac:dyDescent="0.2">
      <c r="A161" s="223" t="s">
        <v>292</v>
      </c>
      <c r="B161" s="224"/>
      <c r="C161" s="3" t="s">
        <v>293</v>
      </c>
      <c r="D161" s="16" t="s">
        <v>279</v>
      </c>
      <c r="E161" s="16"/>
      <c r="F161" s="19"/>
      <c r="G161" s="19"/>
      <c r="H161" s="173"/>
      <c r="I161" s="173"/>
      <c r="J161" s="175" t="str">
        <f t="shared" si="36"/>
        <v xml:space="preserve"> </v>
      </c>
      <c r="K161" s="169">
        <v>0</v>
      </c>
      <c r="L161" s="169"/>
      <c r="M161" s="173">
        <f t="shared" si="38"/>
        <v>0</v>
      </c>
      <c r="N161" s="169"/>
      <c r="O161" s="153" t="str">
        <f t="shared" si="37"/>
        <v xml:space="preserve"> </v>
      </c>
    </row>
    <row r="162" spans="1:15" hidden="1" x14ac:dyDescent="0.2">
      <c r="A162" s="223" t="s">
        <v>294</v>
      </c>
      <c r="B162" s="224"/>
      <c r="C162" s="3" t="s">
        <v>295</v>
      </c>
      <c r="D162" s="16" t="s">
        <v>279</v>
      </c>
      <c r="E162" s="16"/>
      <c r="F162" s="19"/>
      <c r="G162" s="19"/>
      <c r="H162" s="173"/>
      <c r="I162" s="173"/>
      <c r="J162" s="175" t="str">
        <f t="shared" si="36"/>
        <v xml:space="preserve"> </v>
      </c>
      <c r="K162" s="169">
        <v>0</v>
      </c>
      <c r="L162" s="169"/>
      <c r="M162" s="173">
        <f t="shared" si="38"/>
        <v>0</v>
      </c>
      <c r="N162" s="169"/>
      <c r="O162" s="153" t="str">
        <f t="shared" si="37"/>
        <v xml:space="preserve"> </v>
      </c>
    </row>
    <row r="163" spans="1:15" hidden="1" x14ac:dyDescent="0.2">
      <c r="A163" s="223" t="s">
        <v>296</v>
      </c>
      <c r="B163" s="224"/>
      <c r="C163" s="3" t="s">
        <v>297</v>
      </c>
      <c r="D163" s="16" t="s">
        <v>279</v>
      </c>
      <c r="E163" s="16"/>
      <c r="F163" s="19"/>
      <c r="G163" s="19"/>
      <c r="H163" s="173"/>
      <c r="I163" s="173"/>
      <c r="J163" s="175" t="str">
        <f t="shared" si="36"/>
        <v xml:space="preserve"> </v>
      </c>
      <c r="K163" s="169">
        <v>0</v>
      </c>
      <c r="L163" s="169"/>
      <c r="M163" s="173">
        <f t="shared" si="38"/>
        <v>0</v>
      </c>
      <c r="N163" s="169"/>
      <c r="O163" s="153" t="str">
        <f t="shared" si="37"/>
        <v xml:space="preserve"> </v>
      </c>
    </row>
    <row r="164" spans="1:15" hidden="1" x14ac:dyDescent="0.2">
      <c r="A164" s="223" t="s">
        <v>298</v>
      </c>
      <c r="B164" s="224"/>
      <c r="C164" s="3" t="s">
        <v>299</v>
      </c>
      <c r="D164" s="16" t="s">
        <v>279</v>
      </c>
      <c r="E164" s="16"/>
      <c r="F164" s="19"/>
      <c r="G164" s="19"/>
      <c r="H164" s="173"/>
      <c r="I164" s="173"/>
      <c r="J164" s="175" t="str">
        <f t="shared" si="36"/>
        <v xml:space="preserve"> </v>
      </c>
      <c r="K164" s="169">
        <v>0</v>
      </c>
      <c r="L164" s="169"/>
      <c r="M164" s="173">
        <f t="shared" si="38"/>
        <v>0</v>
      </c>
      <c r="N164" s="169"/>
      <c r="O164" s="153" t="str">
        <f t="shared" si="37"/>
        <v xml:space="preserve"> </v>
      </c>
    </row>
    <row r="165" spans="1:15" hidden="1" x14ac:dyDescent="0.2">
      <c r="A165" s="223" t="s">
        <v>300</v>
      </c>
      <c r="B165" s="224"/>
      <c r="C165" s="3" t="s">
        <v>301</v>
      </c>
      <c r="D165" s="16" t="s">
        <v>279</v>
      </c>
      <c r="E165" s="16"/>
      <c r="F165" s="19"/>
      <c r="G165" s="19"/>
      <c r="H165" s="173"/>
      <c r="I165" s="173"/>
      <c r="J165" s="175" t="str">
        <f t="shared" si="36"/>
        <v xml:space="preserve"> </v>
      </c>
      <c r="K165" s="169">
        <v>0</v>
      </c>
      <c r="L165" s="169"/>
      <c r="M165" s="173">
        <f t="shared" si="38"/>
        <v>0</v>
      </c>
      <c r="N165" s="169"/>
      <c r="O165" s="153" t="str">
        <f t="shared" si="37"/>
        <v xml:space="preserve"> </v>
      </c>
    </row>
    <row r="166" spans="1:15" hidden="1" x14ac:dyDescent="0.2">
      <c r="A166" s="223" t="s">
        <v>302</v>
      </c>
      <c r="B166" s="224"/>
      <c r="C166" s="3" t="s">
        <v>303</v>
      </c>
      <c r="D166" s="16" t="s">
        <v>279</v>
      </c>
      <c r="E166" s="16"/>
      <c r="F166" s="19"/>
      <c r="G166" s="19"/>
      <c r="H166" s="173"/>
      <c r="I166" s="173"/>
      <c r="J166" s="175" t="str">
        <f t="shared" si="36"/>
        <v xml:space="preserve"> </v>
      </c>
      <c r="K166" s="169">
        <v>0</v>
      </c>
      <c r="L166" s="169"/>
      <c r="M166" s="173">
        <f t="shared" si="38"/>
        <v>0</v>
      </c>
      <c r="N166" s="169"/>
      <c r="O166" s="153" t="str">
        <f t="shared" si="37"/>
        <v xml:space="preserve"> </v>
      </c>
    </row>
    <row r="167" spans="1:15" hidden="1" x14ac:dyDescent="0.2">
      <c r="A167" s="223" t="s">
        <v>304</v>
      </c>
      <c r="B167" s="224"/>
      <c r="C167" s="3" t="s">
        <v>305</v>
      </c>
      <c r="D167" s="16" t="s">
        <v>279</v>
      </c>
      <c r="E167" s="16"/>
      <c r="F167" s="19"/>
      <c r="G167" s="19"/>
      <c r="H167" s="173"/>
      <c r="I167" s="173"/>
      <c r="J167" s="175" t="str">
        <f t="shared" si="36"/>
        <v xml:space="preserve"> </v>
      </c>
      <c r="K167" s="169">
        <v>0</v>
      </c>
      <c r="L167" s="169"/>
      <c r="M167" s="173">
        <f t="shared" si="38"/>
        <v>0</v>
      </c>
      <c r="N167" s="169"/>
      <c r="O167" s="153" t="str">
        <f t="shared" si="37"/>
        <v xml:space="preserve"> </v>
      </c>
    </row>
    <row r="168" spans="1:15" hidden="1" x14ac:dyDescent="0.2">
      <c r="A168" s="223" t="s">
        <v>306</v>
      </c>
      <c r="B168" s="224"/>
      <c r="C168" s="3" t="s">
        <v>307</v>
      </c>
      <c r="D168" s="16" t="s">
        <v>279</v>
      </c>
      <c r="E168" s="16"/>
      <c r="F168" s="19"/>
      <c r="G168" s="19"/>
      <c r="H168" s="173"/>
      <c r="I168" s="173"/>
      <c r="J168" s="175" t="str">
        <f t="shared" si="36"/>
        <v xml:space="preserve"> </v>
      </c>
      <c r="K168" s="169">
        <v>0</v>
      </c>
      <c r="L168" s="169"/>
      <c r="M168" s="173">
        <f t="shared" si="38"/>
        <v>0</v>
      </c>
      <c r="N168" s="169"/>
      <c r="O168" s="153" t="str">
        <f t="shared" si="37"/>
        <v xml:space="preserve"> </v>
      </c>
    </row>
    <row r="169" spans="1:15" ht="25.5" hidden="1" x14ac:dyDescent="0.2">
      <c r="A169" s="223" t="s">
        <v>308</v>
      </c>
      <c r="B169" s="224"/>
      <c r="C169" s="3" t="s">
        <v>309</v>
      </c>
      <c r="D169" s="16" t="s">
        <v>279</v>
      </c>
      <c r="E169" s="16"/>
      <c r="F169" s="19"/>
      <c r="G169" s="19"/>
      <c r="H169" s="173"/>
      <c r="I169" s="173"/>
      <c r="J169" s="175" t="str">
        <f t="shared" si="36"/>
        <v xml:space="preserve"> </v>
      </c>
      <c r="K169" s="169">
        <v>0</v>
      </c>
      <c r="L169" s="169"/>
      <c r="M169" s="173">
        <f t="shared" si="38"/>
        <v>0</v>
      </c>
      <c r="N169" s="169"/>
      <c r="O169" s="153" t="str">
        <f t="shared" si="37"/>
        <v xml:space="preserve"> </v>
      </c>
    </row>
    <row r="170" spans="1:15" hidden="1" x14ac:dyDescent="0.2">
      <c r="A170" s="225" t="s">
        <v>310</v>
      </c>
      <c r="B170" s="226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45">G124+G144+G149+G154</f>
        <v>0</v>
      </c>
      <c r="H170" s="174">
        <f t="shared" si="45"/>
        <v>0</v>
      </c>
      <c r="I170" s="174">
        <f t="shared" ref="I170" si="46">I124+I144+I149+I154</f>
        <v>0</v>
      </c>
      <c r="J170" s="175" t="str">
        <f t="shared" si="36"/>
        <v xml:space="preserve"> </v>
      </c>
      <c r="K170" s="169">
        <v>0</v>
      </c>
      <c r="L170" s="169"/>
      <c r="M170" s="173">
        <f t="shared" si="38"/>
        <v>0</v>
      </c>
      <c r="N170" s="169"/>
      <c r="O170" s="153" t="str">
        <f t="shared" si="37"/>
        <v xml:space="preserve"> </v>
      </c>
    </row>
    <row r="171" spans="1:15" hidden="1" x14ac:dyDescent="0.2">
      <c r="A171" s="223" t="s">
        <v>313</v>
      </c>
      <c r="B171" s="224"/>
      <c r="C171" s="3" t="s">
        <v>514</v>
      </c>
      <c r="D171" s="14" t="s">
        <v>314</v>
      </c>
      <c r="E171" s="14"/>
      <c r="F171" s="17"/>
      <c r="G171" s="17"/>
      <c r="H171" s="173"/>
      <c r="I171" s="173"/>
      <c r="J171" s="175" t="str">
        <f t="shared" si="36"/>
        <v xml:space="preserve"> </v>
      </c>
      <c r="K171" s="169">
        <v>0</v>
      </c>
      <c r="L171" s="169"/>
      <c r="M171" s="173">
        <f t="shared" si="38"/>
        <v>0</v>
      </c>
      <c r="N171" s="169"/>
      <c r="O171" s="153" t="str">
        <f t="shared" si="37"/>
        <v xml:space="preserve"> </v>
      </c>
    </row>
    <row r="172" spans="1:15" hidden="1" x14ac:dyDescent="0.2">
      <c r="A172" s="223" t="s">
        <v>315</v>
      </c>
      <c r="B172" s="224"/>
      <c r="C172" s="3" t="s">
        <v>316</v>
      </c>
      <c r="D172" s="16" t="s">
        <v>314</v>
      </c>
      <c r="E172" s="16"/>
      <c r="F172" s="19"/>
      <c r="G172" s="19"/>
      <c r="H172" s="173"/>
      <c r="I172" s="173"/>
      <c r="J172" s="175" t="str">
        <f t="shared" si="36"/>
        <v xml:space="preserve"> </v>
      </c>
      <c r="K172" s="169">
        <v>0</v>
      </c>
      <c r="L172" s="169"/>
      <c r="M172" s="173">
        <f t="shared" si="38"/>
        <v>0</v>
      </c>
      <c r="N172" s="169"/>
      <c r="O172" s="153" t="str">
        <f t="shared" si="37"/>
        <v xml:space="preserve"> </v>
      </c>
    </row>
    <row r="173" spans="1:15" hidden="1" x14ac:dyDescent="0.2">
      <c r="A173" s="223" t="s">
        <v>317</v>
      </c>
      <c r="B173" s="224"/>
      <c r="C173" s="3" t="s">
        <v>318</v>
      </c>
      <c r="D173" s="16" t="s">
        <v>314</v>
      </c>
      <c r="E173" s="16"/>
      <c r="F173" s="19"/>
      <c r="G173" s="19"/>
      <c r="H173" s="173"/>
      <c r="I173" s="173"/>
      <c r="J173" s="175" t="str">
        <f t="shared" si="36"/>
        <v xml:space="preserve"> </v>
      </c>
      <c r="K173" s="169">
        <v>0</v>
      </c>
      <c r="L173" s="169"/>
      <c r="M173" s="173">
        <f t="shared" si="38"/>
        <v>0</v>
      </c>
      <c r="N173" s="169"/>
      <c r="O173" s="153" t="str">
        <f t="shared" si="37"/>
        <v xml:space="preserve"> </v>
      </c>
    </row>
    <row r="174" spans="1:15" hidden="1" x14ac:dyDescent="0.2">
      <c r="A174" s="223" t="s">
        <v>319</v>
      </c>
      <c r="B174" s="224"/>
      <c r="C174" s="3" t="s">
        <v>320</v>
      </c>
      <c r="D174" s="16" t="s">
        <v>314</v>
      </c>
      <c r="E174" s="16"/>
      <c r="F174" s="19"/>
      <c r="G174" s="19"/>
      <c r="H174" s="173"/>
      <c r="I174" s="173"/>
      <c r="J174" s="175" t="str">
        <f t="shared" si="36"/>
        <v xml:space="preserve"> </v>
      </c>
      <c r="K174" s="169">
        <v>0</v>
      </c>
      <c r="L174" s="169"/>
      <c r="M174" s="173">
        <f t="shared" si="38"/>
        <v>0</v>
      </c>
      <c r="N174" s="169"/>
      <c r="O174" s="153" t="str">
        <f t="shared" si="37"/>
        <v xml:space="preserve"> </v>
      </c>
    </row>
    <row r="175" spans="1:15" hidden="1" x14ac:dyDescent="0.2">
      <c r="A175" s="223" t="s">
        <v>321</v>
      </c>
      <c r="B175" s="224"/>
      <c r="C175" s="3" t="s">
        <v>322</v>
      </c>
      <c r="D175" s="16" t="s">
        <v>314</v>
      </c>
      <c r="E175" s="16"/>
      <c r="F175" s="19"/>
      <c r="G175" s="19"/>
      <c r="H175" s="173"/>
      <c r="I175" s="173"/>
      <c r="J175" s="175" t="str">
        <f t="shared" si="36"/>
        <v xml:space="preserve"> </v>
      </c>
      <c r="K175" s="169">
        <v>0</v>
      </c>
      <c r="L175" s="169"/>
      <c r="M175" s="173">
        <f t="shared" si="38"/>
        <v>0</v>
      </c>
      <c r="N175" s="169"/>
      <c r="O175" s="153" t="str">
        <f t="shared" si="37"/>
        <v xml:space="preserve"> </v>
      </c>
    </row>
    <row r="176" spans="1:15" hidden="1" x14ac:dyDescent="0.2">
      <c r="A176" s="223" t="s">
        <v>323</v>
      </c>
      <c r="B176" s="224"/>
      <c r="C176" s="3" t="s">
        <v>324</v>
      </c>
      <c r="D176" s="16" t="s">
        <v>314</v>
      </c>
      <c r="E176" s="16"/>
      <c r="F176" s="19"/>
      <c r="G176" s="19"/>
      <c r="H176" s="173"/>
      <c r="I176" s="173"/>
      <c r="J176" s="175" t="str">
        <f t="shared" si="36"/>
        <v xml:space="preserve"> </v>
      </c>
      <c r="K176" s="169">
        <v>0</v>
      </c>
      <c r="L176" s="169"/>
      <c r="M176" s="173">
        <f t="shared" si="38"/>
        <v>0</v>
      </c>
      <c r="N176" s="169"/>
      <c r="O176" s="153" t="str">
        <f t="shared" si="37"/>
        <v xml:space="preserve"> </v>
      </c>
    </row>
    <row r="177" spans="1:15" ht="38.25" hidden="1" x14ac:dyDescent="0.2">
      <c r="A177" s="223" t="s">
        <v>325</v>
      </c>
      <c r="B177" s="224"/>
      <c r="C177" s="3" t="s">
        <v>326</v>
      </c>
      <c r="D177" s="16" t="s">
        <v>314</v>
      </c>
      <c r="E177" s="16"/>
      <c r="F177" s="19"/>
      <c r="G177" s="19"/>
      <c r="H177" s="173"/>
      <c r="I177" s="173"/>
      <c r="J177" s="175" t="str">
        <f t="shared" si="36"/>
        <v xml:space="preserve"> </v>
      </c>
      <c r="K177" s="169">
        <v>0</v>
      </c>
      <c r="L177" s="169"/>
      <c r="M177" s="173">
        <f t="shared" si="38"/>
        <v>0</v>
      </c>
      <c r="N177" s="169"/>
      <c r="O177" s="153" t="str">
        <f t="shared" si="37"/>
        <v xml:space="preserve"> </v>
      </c>
    </row>
    <row r="178" spans="1:15" hidden="1" x14ac:dyDescent="0.2">
      <c r="A178" s="223" t="s">
        <v>327</v>
      </c>
      <c r="B178" s="224"/>
      <c r="C178" s="3" t="s">
        <v>328</v>
      </c>
      <c r="D178" s="16" t="s">
        <v>314</v>
      </c>
      <c r="E178" s="16"/>
      <c r="F178" s="19"/>
      <c r="G178" s="19"/>
      <c r="H178" s="173"/>
      <c r="I178" s="173"/>
      <c r="J178" s="175" t="str">
        <f t="shared" si="36"/>
        <v xml:space="preserve"> </v>
      </c>
      <c r="K178" s="169">
        <v>0</v>
      </c>
      <c r="L178" s="169"/>
      <c r="M178" s="173">
        <f t="shared" si="38"/>
        <v>0</v>
      </c>
      <c r="N178" s="169"/>
      <c r="O178" s="153" t="str">
        <f t="shared" si="37"/>
        <v xml:space="preserve"> </v>
      </c>
    </row>
    <row r="179" spans="1:15" hidden="1" x14ac:dyDescent="0.2">
      <c r="A179" s="223" t="s">
        <v>329</v>
      </c>
      <c r="B179" s="224"/>
      <c r="C179" s="3" t="s">
        <v>330</v>
      </c>
      <c r="D179" s="16" t="s">
        <v>314</v>
      </c>
      <c r="E179" s="16"/>
      <c r="F179" s="19"/>
      <c r="G179" s="19"/>
      <c r="H179" s="173"/>
      <c r="I179" s="173"/>
      <c r="J179" s="175" t="str">
        <f t="shared" si="36"/>
        <v xml:space="preserve"> </v>
      </c>
      <c r="K179" s="169">
        <v>0</v>
      </c>
      <c r="L179" s="169"/>
      <c r="M179" s="173">
        <f t="shared" si="38"/>
        <v>0</v>
      </c>
      <c r="N179" s="169"/>
      <c r="O179" s="153" t="str">
        <f t="shared" si="37"/>
        <v xml:space="preserve"> </v>
      </c>
    </row>
    <row r="180" spans="1:15" hidden="1" x14ac:dyDescent="0.2">
      <c r="A180" s="223" t="s">
        <v>331</v>
      </c>
      <c r="B180" s="224"/>
      <c r="C180" s="3" t="s">
        <v>332</v>
      </c>
      <c r="D180" s="16" t="s">
        <v>314</v>
      </c>
      <c r="E180" s="16"/>
      <c r="F180" s="19"/>
      <c r="G180" s="19"/>
      <c r="H180" s="173"/>
      <c r="I180" s="173"/>
      <c r="J180" s="175" t="str">
        <f t="shared" si="36"/>
        <v xml:space="preserve"> </v>
      </c>
      <c r="K180" s="169">
        <v>0</v>
      </c>
      <c r="L180" s="169"/>
      <c r="M180" s="173">
        <f t="shared" si="38"/>
        <v>0</v>
      </c>
      <c r="N180" s="169"/>
      <c r="O180" s="153" t="str">
        <f t="shared" si="37"/>
        <v xml:space="preserve"> </v>
      </c>
    </row>
    <row r="181" spans="1:15" hidden="1" x14ac:dyDescent="0.2">
      <c r="A181" s="223" t="s">
        <v>333</v>
      </c>
      <c r="B181" s="224"/>
      <c r="C181" s="3" t="s">
        <v>334</v>
      </c>
      <c r="D181" s="16" t="s">
        <v>314</v>
      </c>
      <c r="E181" s="16"/>
      <c r="F181" s="19"/>
      <c r="G181" s="19"/>
      <c r="H181" s="173"/>
      <c r="I181" s="173"/>
      <c r="J181" s="175" t="str">
        <f t="shared" si="36"/>
        <v xml:space="preserve"> </v>
      </c>
      <c r="K181" s="169">
        <v>0</v>
      </c>
      <c r="L181" s="169"/>
      <c r="M181" s="173">
        <f t="shared" si="38"/>
        <v>0</v>
      </c>
      <c r="N181" s="169"/>
      <c r="O181" s="153" t="str">
        <f t="shared" si="37"/>
        <v xml:space="preserve"> </v>
      </c>
    </row>
    <row r="182" spans="1:15" ht="38.25" hidden="1" x14ac:dyDescent="0.2">
      <c r="A182" s="223" t="s">
        <v>335</v>
      </c>
      <c r="B182" s="224"/>
      <c r="C182" s="3" t="s">
        <v>336</v>
      </c>
      <c r="D182" s="16" t="s">
        <v>314</v>
      </c>
      <c r="E182" s="16"/>
      <c r="F182" s="19"/>
      <c r="G182" s="19"/>
      <c r="H182" s="173"/>
      <c r="I182" s="173"/>
      <c r="J182" s="175" t="str">
        <f t="shared" si="36"/>
        <v xml:space="preserve"> </v>
      </c>
      <c r="K182" s="169">
        <v>0</v>
      </c>
      <c r="L182" s="169"/>
      <c r="M182" s="173">
        <f t="shared" si="38"/>
        <v>0</v>
      </c>
      <c r="N182" s="169"/>
      <c r="O182" s="153" t="str">
        <f t="shared" si="37"/>
        <v xml:space="preserve"> </v>
      </c>
    </row>
    <row r="183" spans="1:15" hidden="1" x14ac:dyDescent="0.2">
      <c r="A183" s="223" t="s">
        <v>337</v>
      </c>
      <c r="B183" s="224"/>
      <c r="C183" s="3" t="s">
        <v>338</v>
      </c>
      <c r="D183" s="16" t="s">
        <v>314</v>
      </c>
      <c r="E183" s="16"/>
      <c r="F183" s="19"/>
      <c r="G183" s="19"/>
      <c r="H183" s="173"/>
      <c r="I183" s="173"/>
      <c r="J183" s="175" t="str">
        <f t="shared" si="36"/>
        <v xml:space="preserve"> </v>
      </c>
      <c r="K183" s="169">
        <v>0</v>
      </c>
      <c r="L183" s="169"/>
      <c r="M183" s="173">
        <f t="shared" si="38"/>
        <v>0</v>
      </c>
      <c r="N183" s="169"/>
      <c r="O183" s="153" t="str">
        <f t="shared" si="37"/>
        <v xml:space="preserve"> </v>
      </c>
    </row>
    <row r="184" spans="1:15" hidden="1" x14ac:dyDescent="0.2">
      <c r="A184" s="225" t="s">
        <v>339</v>
      </c>
      <c r="B184" s="226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47">G100+G101+G108+G115+G170+G171</f>
        <v>0</v>
      </c>
      <c r="H184" s="174">
        <f t="shared" si="47"/>
        <v>0</v>
      </c>
      <c r="I184" s="174">
        <f t="shared" ref="I184" si="48">I100+I101+I108+I115+I170+I171</f>
        <v>0</v>
      </c>
      <c r="J184" s="175" t="str">
        <f t="shared" si="36"/>
        <v xml:space="preserve"> </v>
      </c>
      <c r="K184" s="169">
        <v>0</v>
      </c>
      <c r="L184" s="169"/>
      <c r="M184" s="173">
        <f t="shared" si="38"/>
        <v>0</v>
      </c>
      <c r="N184" s="169"/>
      <c r="O184" s="153" t="str">
        <f t="shared" si="37"/>
        <v xml:space="preserve"> </v>
      </c>
    </row>
    <row r="185" spans="1:15" hidden="1" x14ac:dyDescent="0.2">
      <c r="A185" s="223" t="s">
        <v>342</v>
      </c>
      <c r="B185" s="224"/>
      <c r="C185" s="5" t="s">
        <v>343</v>
      </c>
      <c r="D185" s="14" t="s">
        <v>344</v>
      </c>
      <c r="E185" s="14"/>
      <c r="F185" s="17"/>
      <c r="G185" s="17"/>
      <c r="H185" s="173"/>
      <c r="I185" s="173"/>
      <c r="J185" s="175" t="str">
        <f t="shared" si="36"/>
        <v xml:space="preserve"> </v>
      </c>
      <c r="K185" s="169">
        <v>0</v>
      </c>
      <c r="L185" s="169"/>
      <c r="M185" s="173">
        <f t="shared" si="38"/>
        <v>0</v>
      </c>
      <c r="N185" s="169"/>
      <c r="O185" s="153" t="str">
        <f t="shared" si="37"/>
        <v xml:space="preserve"> </v>
      </c>
    </row>
    <row r="186" spans="1:15" hidden="1" x14ac:dyDescent="0.2">
      <c r="A186" s="223" t="s">
        <v>345</v>
      </c>
      <c r="B186" s="224"/>
      <c r="C186" s="5" t="s">
        <v>515</v>
      </c>
      <c r="D186" s="14" t="s">
        <v>346</v>
      </c>
      <c r="E186" s="14"/>
      <c r="F186" s="17"/>
      <c r="G186" s="17"/>
      <c r="H186" s="173"/>
      <c r="I186" s="173"/>
      <c r="J186" s="175" t="str">
        <f t="shared" si="36"/>
        <v xml:space="preserve"> </v>
      </c>
      <c r="K186" s="169">
        <v>0</v>
      </c>
      <c r="L186" s="169"/>
      <c r="M186" s="173">
        <f t="shared" si="38"/>
        <v>0</v>
      </c>
      <c r="N186" s="169"/>
      <c r="O186" s="153" t="str">
        <f t="shared" si="37"/>
        <v xml:space="preserve"> </v>
      </c>
    </row>
    <row r="187" spans="1:15" hidden="1" x14ac:dyDescent="0.2">
      <c r="A187" s="223" t="s">
        <v>347</v>
      </c>
      <c r="B187" s="224"/>
      <c r="C187" s="6" t="s">
        <v>348</v>
      </c>
      <c r="D187" s="16" t="s">
        <v>346</v>
      </c>
      <c r="E187" s="16"/>
      <c r="F187" s="19"/>
      <c r="G187" s="19"/>
      <c r="H187" s="173"/>
      <c r="I187" s="173"/>
      <c r="J187" s="175" t="str">
        <f t="shared" si="36"/>
        <v xml:space="preserve"> </v>
      </c>
      <c r="K187" s="169">
        <v>0</v>
      </c>
      <c r="L187" s="169"/>
      <c r="M187" s="173">
        <f t="shared" si="38"/>
        <v>0</v>
      </c>
      <c r="N187" s="169"/>
      <c r="O187" s="153" t="str">
        <f t="shared" si="37"/>
        <v xml:space="preserve"> </v>
      </c>
    </row>
    <row r="188" spans="1:15" ht="25.5" hidden="1" x14ac:dyDescent="0.2">
      <c r="A188" s="223" t="s">
        <v>349</v>
      </c>
      <c r="B188" s="224"/>
      <c r="C188" s="5" t="s">
        <v>350</v>
      </c>
      <c r="D188" s="16" t="s">
        <v>346</v>
      </c>
      <c r="E188" s="16"/>
      <c r="F188" s="19"/>
      <c r="G188" s="19"/>
      <c r="H188" s="173"/>
      <c r="I188" s="173"/>
      <c r="J188" s="175" t="str">
        <f t="shared" si="36"/>
        <v xml:space="preserve"> </v>
      </c>
      <c r="K188" s="169">
        <v>0</v>
      </c>
      <c r="L188" s="169"/>
      <c r="M188" s="173">
        <f t="shared" si="38"/>
        <v>0</v>
      </c>
      <c r="N188" s="169"/>
      <c r="O188" s="153" t="str">
        <f t="shared" si="37"/>
        <v xml:space="preserve"> </v>
      </c>
    </row>
    <row r="189" spans="1:15" hidden="1" x14ac:dyDescent="0.2">
      <c r="A189" s="223" t="s">
        <v>351</v>
      </c>
      <c r="B189" s="224"/>
      <c r="C189" s="5" t="s">
        <v>352</v>
      </c>
      <c r="D189" s="14" t="s">
        <v>353</v>
      </c>
      <c r="E189" s="14"/>
      <c r="F189" s="17"/>
      <c r="G189" s="17"/>
      <c r="H189" s="173"/>
      <c r="I189" s="173"/>
      <c r="J189" s="175" t="str">
        <f t="shared" si="36"/>
        <v xml:space="preserve"> </v>
      </c>
      <c r="K189" s="169">
        <v>0</v>
      </c>
      <c r="L189" s="169"/>
      <c r="M189" s="173">
        <f t="shared" si="38"/>
        <v>0</v>
      </c>
      <c r="N189" s="169"/>
      <c r="O189" s="153" t="str">
        <f t="shared" si="37"/>
        <v xml:space="preserve"> </v>
      </c>
    </row>
    <row r="190" spans="1:15" hidden="1" x14ac:dyDescent="0.2">
      <c r="A190" s="223" t="s">
        <v>354</v>
      </c>
      <c r="B190" s="224"/>
      <c r="C190" s="5" t="s">
        <v>355</v>
      </c>
      <c r="D190" s="14" t="s">
        <v>353</v>
      </c>
      <c r="E190" s="14"/>
      <c r="F190" s="17"/>
      <c r="G190" s="17"/>
      <c r="H190" s="173"/>
      <c r="I190" s="173"/>
      <c r="J190" s="175" t="str">
        <f t="shared" si="36"/>
        <v xml:space="preserve"> </v>
      </c>
      <c r="K190" s="169">
        <v>0</v>
      </c>
      <c r="L190" s="169"/>
      <c r="M190" s="173">
        <f t="shared" si="38"/>
        <v>0</v>
      </c>
      <c r="N190" s="169"/>
      <c r="O190" s="153" t="str">
        <f t="shared" si="37"/>
        <v xml:space="preserve"> </v>
      </c>
    </row>
    <row r="191" spans="1:15" hidden="1" x14ac:dyDescent="0.2">
      <c r="A191" s="223" t="s">
        <v>356</v>
      </c>
      <c r="B191" s="224"/>
      <c r="C191" s="5" t="s">
        <v>357</v>
      </c>
      <c r="D191" s="14" t="s">
        <v>358</v>
      </c>
      <c r="E191" s="14"/>
      <c r="F191" s="17"/>
      <c r="G191" s="17"/>
      <c r="H191" s="173"/>
      <c r="I191" s="173"/>
      <c r="J191" s="175" t="str">
        <f t="shared" si="36"/>
        <v xml:space="preserve"> </v>
      </c>
      <c r="K191" s="169">
        <v>0</v>
      </c>
      <c r="L191" s="169"/>
      <c r="M191" s="173">
        <f t="shared" si="38"/>
        <v>0</v>
      </c>
      <c r="N191" s="169"/>
      <c r="O191" s="153" t="str">
        <f t="shared" si="37"/>
        <v xml:space="preserve"> </v>
      </c>
    </row>
    <row r="192" spans="1:15" hidden="1" x14ac:dyDescent="0.2">
      <c r="A192" s="223" t="s">
        <v>359</v>
      </c>
      <c r="B192" s="224"/>
      <c r="C192" s="6" t="s">
        <v>360</v>
      </c>
      <c r="D192" s="16" t="s">
        <v>358</v>
      </c>
      <c r="E192" s="16"/>
      <c r="F192" s="19"/>
      <c r="G192" s="19"/>
      <c r="H192" s="173"/>
      <c r="I192" s="173"/>
      <c r="J192" s="175" t="str">
        <f t="shared" si="36"/>
        <v xml:space="preserve"> </v>
      </c>
      <c r="K192" s="169">
        <v>0</v>
      </c>
      <c r="L192" s="169"/>
      <c r="M192" s="173">
        <f t="shared" si="38"/>
        <v>0</v>
      </c>
      <c r="N192" s="169"/>
      <c r="O192" s="153" t="str">
        <f t="shared" si="37"/>
        <v xml:space="preserve"> </v>
      </c>
    </row>
    <row r="193" spans="1:15" ht="25.5" hidden="1" x14ac:dyDescent="0.2">
      <c r="A193" s="223" t="s">
        <v>361</v>
      </c>
      <c r="B193" s="224"/>
      <c r="C193" s="5" t="s">
        <v>362</v>
      </c>
      <c r="D193" s="16" t="s">
        <v>358</v>
      </c>
      <c r="E193" s="16"/>
      <c r="F193" s="19"/>
      <c r="G193" s="19"/>
      <c r="H193" s="173"/>
      <c r="I193" s="173"/>
      <c r="J193" s="175" t="str">
        <f t="shared" si="36"/>
        <v xml:space="preserve"> </v>
      </c>
      <c r="K193" s="169">
        <v>0</v>
      </c>
      <c r="L193" s="169"/>
      <c r="M193" s="173">
        <f t="shared" si="38"/>
        <v>0</v>
      </c>
      <c r="N193" s="169"/>
      <c r="O193" s="153" t="str">
        <f t="shared" si="37"/>
        <v xml:space="preserve"> </v>
      </c>
    </row>
    <row r="194" spans="1:15" ht="25.5" hidden="1" x14ac:dyDescent="0.2">
      <c r="A194" s="223" t="s">
        <v>363</v>
      </c>
      <c r="B194" s="224"/>
      <c r="C194" s="5" t="s">
        <v>364</v>
      </c>
      <c r="D194" s="16" t="s">
        <v>358</v>
      </c>
      <c r="E194" s="16"/>
      <c r="F194" s="19"/>
      <c r="G194" s="19"/>
      <c r="H194" s="173"/>
      <c r="I194" s="173"/>
      <c r="J194" s="175" t="str">
        <f t="shared" si="36"/>
        <v xml:space="preserve"> </v>
      </c>
      <c r="K194" s="169">
        <v>0</v>
      </c>
      <c r="L194" s="169"/>
      <c r="M194" s="173">
        <f t="shared" si="38"/>
        <v>0</v>
      </c>
      <c r="N194" s="169"/>
      <c r="O194" s="153" t="str">
        <f t="shared" si="37"/>
        <v xml:space="preserve"> </v>
      </c>
    </row>
    <row r="195" spans="1:15" hidden="1" x14ac:dyDescent="0.2">
      <c r="A195" s="223" t="s">
        <v>365</v>
      </c>
      <c r="B195" s="224"/>
      <c r="C195" s="5" t="s">
        <v>366</v>
      </c>
      <c r="D195" s="16" t="s">
        <v>358</v>
      </c>
      <c r="E195" s="16"/>
      <c r="F195" s="19"/>
      <c r="G195" s="19"/>
      <c r="H195" s="173"/>
      <c r="I195" s="173"/>
      <c r="J195" s="175" t="str">
        <f t="shared" si="36"/>
        <v xml:space="preserve"> </v>
      </c>
      <c r="K195" s="169">
        <v>0</v>
      </c>
      <c r="L195" s="169"/>
      <c r="M195" s="173">
        <f t="shared" si="38"/>
        <v>0</v>
      </c>
      <c r="N195" s="169"/>
      <c r="O195" s="153" t="str">
        <f t="shared" si="37"/>
        <v xml:space="preserve"> </v>
      </c>
    </row>
    <row r="196" spans="1:15" ht="25.5" hidden="1" x14ac:dyDescent="0.2">
      <c r="A196" s="223" t="s">
        <v>367</v>
      </c>
      <c r="B196" s="224"/>
      <c r="C196" s="5" t="s">
        <v>368</v>
      </c>
      <c r="D196" s="16" t="s">
        <v>358</v>
      </c>
      <c r="E196" s="16"/>
      <c r="F196" s="19"/>
      <c r="G196" s="19"/>
      <c r="H196" s="173"/>
      <c r="I196" s="173"/>
      <c r="J196" s="175" t="str">
        <f t="shared" si="36"/>
        <v xml:space="preserve"> </v>
      </c>
      <c r="K196" s="169">
        <v>0</v>
      </c>
      <c r="L196" s="169"/>
      <c r="M196" s="173">
        <f t="shared" si="38"/>
        <v>0</v>
      </c>
      <c r="N196" s="169"/>
      <c r="O196" s="153" t="str">
        <f t="shared" si="37"/>
        <v xml:space="preserve"> </v>
      </c>
    </row>
    <row r="197" spans="1:15" hidden="1" x14ac:dyDescent="0.2">
      <c r="A197" s="223" t="s">
        <v>369</v>
      </c>
      <c r="B197" s="224"/>
      <c r="C197" s="5" t="s">
        <v>370</v>
      </c>
      <c r="D197" s="16" t="s">
        <v>358</v>
      </c>
      <c r="E197" s="16"/>
      <c r="F197" s="19"/>
      <c r="G197" s="19"/>
      <c r="H197" s="173"/>
      <c r="I197" s="173"/>
      <c r="J197" s="175" t="str">
        <f t="shared" si="36"/>
        <v xml:space="preserve"> </v>
      </c>
      <c r="K197" s="169">
        <v>0</v>
      </c>
      <c r="L197" s="169"/>
      <c r="M197" s="173">
        <f t="shared" si="38"/>
        <v>0</v>
      </c>
      <c r="N197" s="169"/>
      <c r="O197" s="153" t="str">
        <f t="shared" si="37"/>
        <v xml:space="preserve"> </v>
      </c>
    </row>
    <row r="198" spans="1:15" hidden="1" x14ac:dyDescent="0.2">
      <c r="A198" s="223" t="s">
        <v>371</v>
      </c>
      <c r="B198" s="224"/>
      <c r="C198" s="5" t="s">
        <v>372</v>
      </c>
      <c r="D198" s="14" t="s">
        <v>373</v>
      </c>
      <c r="E198" s="14"/>
      <c r="F198" s="17"/>
      <c r="G198" s="17"/>
      <c r="H198" s="173"/>
      <c r="I198" s="173"/>
      <c r="J198" s="175" t="str">
        <f t="shared" si="36"/>
        <v xml:space="preserve"> </v>
      </c>
      <c r="K198" s="169">
        <v>0</v>
      </c>
      <c r="L198" s="169"/>
      <c r="M198" s="173">
        <f t="shared" si="38"/>
        <v>0</v>
      </c>
      <c r="N198" s="169"/>
      <c r="O198" s="153" t="str">
        <f t="shared" si="37"/>
        <v xml:space="preserve"> </v>
      </c>
    </row>
    <row r="199" spans="1:15" hidden="1" x14ac:dyDescent="0.2">
      <c r="A199" s="223" t="s">
        <v>374</v>
      </c>
      <c r="B199" s="224"/>
      <c r="C199" s="5" t="s">
        <v>375</v>
      </c>
      <c r="D199" s="14" t="s">
        <v>376</v>
      </c>
      <c r="E199" s="14"/>
      <c r="F199" s="17"/>
      <c r="G199" s="17"/>
      <c r="H199" s="173"/>
      <c r="I199" s="173"/>
      <c r="J199" s="175" t="str">
        <f t="shared" si="36"/>
        <v xml:space="preserve"> </v>
      </c>
      <c r="K199" s="169">
        <v>0</v>
      </c>
      <c r="L199" s="169"/>
      <c r="M199" s="173">
        <f t="shared" si="38"/>
        <v>0</v>
      </c>
      <c r="N199" s="169"/>
      <c r="O199" s="153" t="str">
        <f t="shared" si="37"/>
        <v xml:space="preserve"> </v>
      </c>
    </row>
    <row r="200" spans="1:15" hidden="1" x14ac:dyDescent="0.2">
      <c r="A200" s="223" t="s">
        <v>377</v>
      </c>
      <c r="B200" s="224"/>
      <c r="C200" s="5" t="s">
        <v>378</v>
      </c>
      <c r="D200" s="14" t="s">
        <v>379</v>
      </c>
      <c r="E200" s="14"/>
      <c r="F200" s="17"/>
      <c r="G200" s="17"/>
      <c r="H200" s="173"/>
      <c r="I200" s="173"/>
      <c r="J200" s="175" t="str">
        <f t="shared" ref="J200:J263" si="49">IF(H200=0," ",I200/H200)</f>
        <v xml:space="preserve"> </v>
      </c>
      <c r="K200" s="169">
        <v>0</v>
      </c>
      <c r="L200" s="169"/>
      <c r="M200" s="173">
        <f t="shared" si="38"/>
        <v>0</v>
      </c>
      <c r="N200" s="169"/>
      <c r="O200" s="153" t="str">
        <f t="shared" ref="O200:O263" si="50">IF(M200=0," ",N200/M200)</f>
        <v xml:space="preserve"> </v>
      </c>
    </row>
    <row r="201" spans="1:15" hidden="1" x14ac:dyDescent="0.2">
      <c r="A201" s="223" t="s">
        <v>380</v>
      </c>
      <c r="B201" s="224"/>
      <c r="C201" s="5" t="s">
        <v>381</v>
      </c>
      <c r="D201" s="14" t="s">
        <v>382</v>
      </c>
      <c r="E201" s="14"/>
      <c r="F201" s="17"/>
      <c r="G201" s="17"/>
      <c r="H201" s="173"/>
      <c r="I201" s="173"/>
      <c r="J201" s="175" t="str">
        <f t="shared" si="49"/>
        <v xml:space="preserve"> </v>
      </c>
      <c r="K201" s="169">
        <v>0</v>
      </c>
      <c r="L201" s="169"/>
      <c r="M201" s="173">
        <f t="shared" ref="M201:M264" si="51">SUM(K201:L201)</f>
        <v>0</v>
      </c>
      <c r="N201" s="169"/>
      <c r="O201" s="153" t="str">
        <f t="shared" si="50"/>
        <v xml:space="preserve"> </v>
      </c>
    </row>
    <row r="202" spans="1:15" hidden="1" x14ac:dyDescent="0.2">
      <c r="A202" s="223" t="s">
        <v>383</v>
      </c>
      <c r="B202" s="224"/>
      <c r="C202" s="5" t="s">
        <v>355</v>
      </c>
      <c r="D202" s="14" t="s">
        <v>382</v>
      </c>
      <c r="E202" s="14"/>
      <c r="F202" s="17"/>
      <c r="G202" s="17"/>
      <c r="H202" s="173"/>
      <c r="I202" s="173"/>
      <c r="J202" s="175" t="str">
        <f t="shared" si="49"/>
        <v xml:space="preserve"> </v>
      </c>
      <c r="K202" s="169">
        <v>0</v>
      </c>
      <c r="L202" s="169"/>
      <c r="M202" s="173">
        <f t="shared" si="51"/>
        <v>0</v>
      </c>
      <c r="N202" s="169"/>
      <c r="O202" s="153" t="str">
        <f t="shared" si="50"/>
        <v xml:space="preserve"> </v>
      </c>
    </row>
    <row r="203" spans="1:15" hidden="1" x14ac:dyDescent="0.2">
      <c r="A203" s="223" t="s">
        <v>384</v>
      </c>
      <c r="B203" s="224"/>
      <c r="C203" s="5" t="s">
        <v>385</v>
      </c>
      <c r="D203" s="14" t="s">
        <v>382</v>
      </c>
      <c r="E203" s="14"/>
      <c r="F203" s="17"/>
      <c r="G203" s="17"/>
      <c r="H203" s="173"/>
      <c r="I203" s="173"/>
      <c r="J203" s="175" t="str">
        <f t="shared" si="49"/>
        <v xml:space="preserve"> </v>
      </c>
      <c r="K203" s="169">
        <v>0</v>
      </c>
      <c r="L203" s="169"/>
      <c r="M203" s="173">
        <f t="shared" si="51"/>
        <v>0</v>
      </c>
      <c r="N203" s="169"/>
      <c r="O203" s="153" t="str">
        <f t="shared" si="50"/>
        <v xml:space="preserve"> </v>
      </c>
    </row>
    <row r="204" spans="1:15" hidden="1" x14ac:dyDescent="0.2">
      <c r="A204" s="223" t="s">
        <v>386</v>
      </c>
      <c r="B204" s="224"/>
      <c r="C204" s="5" t="s">
        <v>387</v>
      </c>
      <c r="D204" s="14" t="s">
        <v>382</v>
      </c>
      <c r="E204" s="14"/>
      <c r="F204" s="17"/>
      <c r="G204" s="17"/>
      <c r="H204" s="173"/>
      <c r="I204" s="173"/>
      <c r="J204" s="175" t="str">
        <f t="shared" si="49"/>
        <v xml:space="preserve"> </v>
      </c>
      <c r="K204" s="169">
        <v>0</v>
      </c>
      <c r="L204" s="169"/>
      <c r="M204" s="173">
        <f t="shared" si="51"/>
        <v>0</v>
      </c>
      <c r="N204" s="169"/>
      <c r="O204" s="153" t="str">
        <f t="shared" si="50"/>
        <v xml:space="preserve"> </v>
      </c>
    </row>
    <row r="205" spans="1:15" hidden="1" x14ac:dyDescent="0.2">
      <c r="A205" s="223" t="s">
        <v>388</v>
      </c>
      <c r="B205" s="224"/>
      <c r="C205" s="5" t="s">
        <v>389</v>
      </c>
      <c r="D205" s="14" t="s">
        <v>390</v>
      </c>
      <c r="E205" s="14"/>
      <c r="F205" s="17"/>
      <c r="G205" s="17"/>
      <c r="H205" s="173"/>
      <c r="I205" s="173"/>
      <c r="J205" s="175" t="str">
        <f t="shared" si="49"/>
        <v xml:space="preserve"> </v>
      </c>
      <c r="K205" s="169">
        <v>0</v>
      </c>
      <c r="L205" s="169"/>
      <c r="M205" s="173">
        <f t="shared" si="51"/>
        <v>0</v>
      </c>
      <c r="N205" s="169"/>
      <c r="O205" s="153" t="str">
        <f t="shared" si="50"/>
        <v xml:space="preserve"> </v>
      </c>
    </row>
    <row r="206" spans="1:15" ht="25.5" hidden="1" x14ac:dyDescent="0.2">
      <c r="A206" s="223" t="s">
        <v>391</v>
      </c>
      <c r="B206" s="224"/>
      <c r="C206" s="5" t="s">
        <v>392</v>
      </c>
      <c r="D206" s="14" t="s">
        <v>390</v>
      </c>
      <c r="E206" s="14"/>
      <c r="F206" s="17"/>
      <c r="G206" s="17"/>
      <c r="H206" s="173"/>
      <c r="I206" s="173"/>
      <c r="J206" s="175" t="str">
        <f t="shared" si="49"/>
        <v xml:space="preserve"> </v>
      </c>
      <c r="K206" s="169">
        <v>0</v>
      </c>
      <c r="L206" s="169"/>
      <c r="M206" s="173">
        <f t="shared" si="51"/>
        <v>0</v>
      </c>
      <c r="N206" s="169"/>
      <c r="O206" s="153" t="str">
        <f t="shared" si="50"/>
        <v xml:space="preserve"> </v>
      </c>
    </row>
    <row r="207" spans="1:15" ht="25.5" hidden="1" x14ac:dyDescent="0.2">
      <c r="A207" s="223" t="s">
        <v>393</v>
      </c>
      <c r="B207" s="224"/>
      <c r="C207" s="5" t="s">
        <v>394</v>
      </c>
      <c r="D207" s="14" t="s">
        <v>390</v>
      </c>
      <c r="E207" s="14"/>
      <c r="F207" s="17"/>
      <c r="G207" s="17"/>
      <c r="H207" s="173"/>
      <c r="I207" s="173"/>
      <c r="J207" s="175" t="str">
        <f t="shared" si="49"/>
        <v xml:space="preserve"> </v>
      </c>
      <c r="K207" s="169">
        <v>0</v>
      </c>
      <c r="L207" s="169"/>
      <c r="M207" s="173">
        <f t="shared" si="51"/>
        <v>0</v>
      </c>
      <c r="N207" s="169"/>
      <c r="O207" s="153" t="str">
        <f t="shared" si="50"/>
        <v xml:space="preserve"> </v>
      </c>
    </row>
    <row r="208" spans="1:15" ht="25.5" hidden="1" x14ac:dyDescent="0.2">
      <c r="A208" s="223" t="s">
        <v>395</v>
      </c>
      <c r="B208" s="224"/>
      <c r="C208" s="5" t="s">
        <v>396</v>
      </c>
      <c r="D208" s="14" t="s">
        <v>390</v>
      </c>
      <c r="E208" s="14"/>
      <c r="F208" s="17"/>
      <c r="G208" s="17"/>
      <c r="H208" s="173"/>
      <c r="I208" s="173"/>
      <c r="J208" s="175" t="str">
        <f t="shared" si="49"/>
        <v xml:space="preserve"> </v>
      </c>
      <c r="K208" s="169">
        <v>0</v>
      </c>
      <c r="L208" s="169"/>
      <c r="M208" s="173">
        <f t="shared" si="51"/>
        <v>0</v>
      </c>
      <c r="N208" s="169"/>
      <c r="O208" s="153" t="str">
        <f t="shared" si="50"/>
        <v xml:space="preserve"> </v>
      </c>
    </row>
    <row r="209" spans="1:15" hidden="1" x14ac:dyDescent="0.2">
      <c r="A209" s="223" t="s">
        <v>397</v>
      </c>
      <c r="B209" s="224"/>
      <c r="C209" s="5" t="s">
        <v>398</v>
      </c>
      <c r="D209" s="14" t="s">
        <v>390</v>
      </c>
      <c r="E209" s="14"/>
      <c r="F209" s="17"/>
      <c r="G209" s="17"/>
      <c r="H209" s="173"/>
      <c r="I209" s="173"/>
      <c r="J209" s="175" t="str">
        <f t="shared" si="49"/>
        <v xml:space="preserve"> </v>
      </c>
      <c r="K209" s="169">
        <v>0</v>
      </c>
      <c r="L209" s="169"/>
      <c r="M209" s="173">
        <f t="shared" si="51"/>
        <v>0</v>
      </c>
      <c r="N209" s="169"/>
      <c r="O209" s="153" t="str">
        <f t="shared" si="50"/>
        <v xml:space="preserve"> </v>
      </c>
    </row>
    <row r="210" spans="1:15" hidden="1" x14ac:dyDescent="0.2">
      <c r="A210" s="223" t="s">
        <v>399</v>
      </c>
      <c r="B210" s="224"/>
      <c r="C210" s="5" t="s">
        <v>400</v>
      </c>
      <c r="D210" s="14" t="s">
        <v>401</v>
      </c>
      <c r="E210" s="14"/>
      <c r="F210" s="17"/>
      <c r="G210" s="17"/>
      <c r="H210" s="173"/>
      <c r="I210" s="173"/>
      <c r="J210" s="175" t="str">
        <f t="shared" si="49"/>
        <v xml:space="preserve"> </v>
      </c>
      <c r="K210" s="169">
        <v>0</v>
      </c>
      <c r="L210" s="169"/>
      <c r="M210" s="173">
        <f t="shared" si="51"/>
        <v>0</v>
      </c>
      <c r="N210" s="169"/>
      <c r="O210" s="153" t="str">
        <f t="shared" si="50"/>
        <v xml:space="preserve"> </v>
      </c>
    </row>
    <row r="211" spans="1:15" hidden="1" x14ac:dyDescent="0.2">
      <c r="A211" s="223" t="s">
        <v>402</v>
      </c>
      <c r="B211" s="224"/>
      <c r="C211" s="5" t="s">
        <v>403</v>
      </c>
      <c r="D211" s="14" t="s">
        <v>401</v>
      </c>
      <c r="E211" s="14"/>
      <c r="F211" s="17"/>
      <c r="G211" s="17"/>
      <c r="H211" s="173"/>
      <c r="I211" s="173"/>
      <c r="J211" s="175" t="str">
        <f t="shared" si="49"/>
        <v xml:space="preserve"> </v>
      </c>
      <c r="K211" s="169">
        <v>0</v>
      </c>
      <c r="L211" s="169"/>
      <c r="M211" s="173">
        <f t="shared" si="51"/>
        <v>0</v>
      </c>
      <c r="N211" s="169"/>
      <c r="O211" s="153" t="str">
        <f t="shared" si="50"/>
        <v xml:space="preserve"> </v>
      </c>
    </row>
    <row r="212" spans="1:15" ht="51" hidden="1" x14ac:dyDescent="0.2">
      <c r="A212" s="223" t="s">
        <v>404</v>
      </c>
      <c r="B212" s="224"/>
      <c r="C212" s="5" t="s">
        <v>405</v>
      </c>
      <c r="D212" s="14" t="s">
        <v>401</v>
      </c>
      <c r="E212" s="14"/>
      <c r="F212" s="17"/>
      <c r="G212" s="17"/>
      <c r="H212" s="173"/>
      <c r="I212" s="173"/>
      <c r="J212" s="175" t="str">
        <f t="shared" si="49"/>
        <v xml:space="preserve"> </v>
      </c>
      <c r="K212" s="169">
        <v>0</v>
      </c>
      <c r="L212" s="169"/>
      <c r="M212" s="173">
        <f t="shared" si="51"/>
        <v>0</v>
      </c>
      <c r="N212" s="169"/>
      <c r="O212" s="153" t="str">
        <f t="shared" si="50"/>
        <v xml:space="preserve"> </v>
      </c>
    </row>
    <row r="213" spans="1:15" hidden="1" x14ac:dyDescent="0.2">
      <c r="A213" s="223" t="s">
        <v>406</v>
      </c>
      <c r="B213" s="224"/>
      <c r="C213" s="5" t="s">
        <v>407</v>
      </c>
      <c r="D213" s="14" t="s">
        <v>401</v>
      </c>
      <c r="E213" s="14"/>
      <c r="F213" s="17"/>
      <c r="G213" s="17"/>
      <c r="H213" s="173"/>
      <c r="I213" s="173"/>
      <c r="J213" s="175" t="str">
        <f t="shared" si="49"/>
        <v xml:space="preserve"> </v>
      </c>
      <c r="K213" s="169">
        <v>0</v>
      </c>
      <c r="L213" s="169"/>
      <c r="M213" s="173">
        <f t="shared" si="51"/>
        <v>0</v>
      </c>
      <c r="N213" s="169"/>
      <c r="O213" s="153" t="str">
        <f t="shared" si="50"/>
        <v xml:space="preserve"> </v>
      </c>
    </row>
    <row r="214" spans="1:15" ht="25.5" hidden="1" x14ac:dyDescent="0.2">
      <c r="A214" s="225" t="s">
        <v>408</v>
      </c>
      <c r="B214" s="226"/>
      <c r="C214" s="7" t="s">
        <v>409</v>
      </c>
      <c r="D214" s="15" t="s">
        <v>410</v>
      </c>
      <c r="E214" s="15"/>
      <c r="F214" s="18">
        <f>F185+F186+F189+F191+F198+F199+F200+F201+F205+F210</f>
        <v>0</v>
      </c>
      <c r="G214" s="18">
        <f t="shared" ref="G214:M214" si="52">G185+G186+G189+G191+G198+G199+G200+G201+G205+G210</f>
        <v>0</v>
      </c>
      <c r="H214" s="174">
        <f t="shared" si="52"/>
        <v>0</v>
      </c>
      <c r="I214" s="174">
        <f t="shared" si="52"/>
        <v>0</v>
      </c>
      <c r="J214" s="174" t="e">
        <f t="shared" si="52"/>
        <v>#VALUE!</v>
      </c>
      <c r="K214" s="174">
        <f t="shared" si="52"/>
        <v>0</v>
      </c>
      <c r="L214" s="174">
        <f t="shared" si="52"/>
        <v>0</v>
      </c>
      <c r="M214" s="174">
        <f t="shared" si="52"/>
        <v>0</v>
      </c>
      <c r="N214" s="169"/>
      <c r="O214" s="153" t="str">
        <f t="shared" si="50"/>
        <v xml:space="preserve"> </v>
      </c>
    </row>
    <row r="215" spans="1:15" hidden="1" x14ac:dyDescent="0.2">
      <c r="A215" s="223" t="s">
        <v>411</v>
      </c>
      <c r="B215" s="224"/>
      <c r="C215" s="5" t="s">
        <v>412</v>
      </c>
      <c r="D215" s="14" t="s">
        <v>413</v>
      </c>
      <c r="E215" s="14"/>
      <c r="F215" s="17"/>
      <c r="G215" s="17"/>
      <c r="H215" s="173"/>
      <c r="I215" s="173"/>
      <c r="J215" s="175" t="str">
        <f t="shared" si="49"/>
        <v xml:space="preserve"> </v>
      </c>
      <c r="K215" s="169">
        <v>0</v>
      </c>
      <c r="L215" s="169"/>
      <c r="M215" s="173">
        <f t="shared" si="51"/>
        <v>0</v>
      </c>
      <c r="N215" s="169"/>
      <c r="O215" s="153" t="str">
        <f t="shared" si="50"/>
        <v xml:space="preserve"> </v>
      </c>
    </row>
    <row r="216" spans="1:15" ht="25.5" hidden="1" x14ac:dyDescent="0.2">
      <c r="A216" s="223" t="s">
        <v>414</v>
      </c>
      <c r="B216" s="224"/>
      <c r="C216" s="5" t="s">
        <v>415</v>
      </c>
      <c r="D216" s="14" t="s">
        <v>413</v>
      </c>
      <c r="E216" s="14"/>
      <c r="F216" s="17"/>
      <c r="G216" s="17"/>
      <c r="H216" s="173"/>
      <c r="I216" s="173"/>
      <c r="J216" s="175" t="str">
        <f t="shared" si="49"/>
        <v xml:space="preserve"> </v>
      </c>
      <c r="K216" s="169">
        <v>0</v>
      </c>
      <c r="L216" s="169"/>
      <c r="M216" s="173">
        <f t="shared" si="51"/>
        <v>0</v>
      </c>
      <c r="N216" s="169"/>
      <c r="O216" s="153" t="str">
        <f t="shared" si="50"/>
        <v xml:space="preserve"> </v>
      </c>
    </row>
    <row r="217" spans="1:15" hidden="1" x14ac:dyDescent="0.2">
      <c r="A217" s="223" t="s">
        <v>416</v>
      </c>
      <c r="B217" s="224"/>
      <c r="C217" s="5" t="s">
        <v>417</v>
      </c>
      <c r="D217" s="14" t="s">
        <v>418</v>
      </c>
      <c r="E217" s="14"/>
      <c r="F217" s="17"/>
      <c r="G217" s="17"/>
      <c r="H217" s="173"/>
      <c r="I217" s="173"/>
      <c r="J217" s="175" t="str">
        <f t="shared" si="49"/>
        <v xml:space="preserve"> </v>
      </c>
      <c r="K217" s="169">
        <v>0</v>
      </c>
      <c r="L217" s="169"/>
      <c r="M217" s="173">
        <f t="shared" si="51"/>
        <v>0</v>
      </c>
      <c r="N217" s="169"/>
      <c r="O217" s="153" t="str">
        <f t="shared" si="50"/>
        <v xml:space="preserve"> </v>
      </c>
    </row>
    <row r="218" spans="1:15" hidden="1" x14ac:dyDescent="0.2">
      <c r="A218" s="223" t="s">
        <v>419</v>
      </c>
      <c r="B218" s="224"/>
      <c r="C218" s="5" t="s">
        <v>420</v>
      </c>
      <c r="D218" s="14" t="s">
        <v>418</v>
      </c>
      <c r="E218" s="14"/>
      <c r="F218" s="17"/>
      <c r="G218" s="17"/>
      <c r="H218" s="173"/>
      <c r="I218" s="173"/>
      <c r="J218" s="175" t="str">
        <f t="shared" si="49"/>
        <v xml:space="preserve"> </v>
      </c>
      <c r="K218" s="169">
        <v>0</v>
      </c>
      <c r="L218" s="169"/>
      <c r="M218" s="173">
        <f t="shared" si="51"/>
        <v>0</v>
      </c>
      <c r="N218" s="169"/>
      <c r="O218" s="153" t="str">
        <f t="shared" si="50"/>
        <v xml:space="preserve"> </v>
      </c>
    </row>
    <row r="219" spans="1:15" hidden="1" x14ac:dyDescent="0.2">
      <c r="A219" s="223" t="s">
        <v>421</v>
      </c>
      <c r="B219" s="224"/>
      <c r="C219" s="5" t="s">
        <v>422</v>
      </c>
      <c r="D219" s="14" t="s">
        <v>423</v>
      </c>
      <c r="E219" s="14"/>
      <c r="F219" s="17"/>
      <c r="G219" s="17"/>
      <c r="H219" s="173"/>
      <c r="I219" s="173"/>
      <c r="J219" s="175" t="str">
        <f t="shared" si="49"/>
        <v xml:space="preserve"> </v>
      </c>
      <c r="K219" s="169">
        <v>0</v>
      </c>
      <c r="L219" s="169"/>
      <c r="M219" s="173">
        <f t="shared" si="51"/>
        <v>0</v>
      </c>
      <c r="N219" s="169"/>
      <c r="O219" s="153" t="str">
        <f t="shared" si="50"/>
        <v xml:space="preserve"> </v>
      </c>
    </row>
    <row r="220" spans="1:15" hidden="1" x14ac:dyDescent="0.2">
      <c r="A220" s="223" t="s">
        <v>424</v>
      </c>
      <c r="B220" s="224"/>
      <c r="C220" s="5" t="s">
        <v>425</v>
      </c>
      <c r="D220" s="14" t="s">
        <v>426</v>
      </c>
      <c r="E220" s="14"/>
      <c r="F220" s="17"/>
      <c r="G220" s="17"/>
      <c r="H220" s="173"/>
      <c r="I220" s="173"/>
      <c r="J220" s="175" t="str">
        <f t="shared" si="49"/>
        <v xml:space="preserve"> </v>
      </c>
      <c r="K220" s="169">
        <v>0</v>
      </c>
      <c r="L220" s="169"/>
      <c r="M220" s="173">
        <f t="shared" si="51"/>
        <v>0</v>
      </c>
      <c r="N220" s="169"/>
      <c r="O220" s="153" t="str">
        <f t="shared" si="50"/>
        <v xml:space="preserve"> </v>
      </c>
    </row>
    <row r="221" spans="1:15" hidden="1" x14ac:dyDescent="0.2">
      <c r="A221" s="223" t="s">
        <v>427</v>
      </c>
      <c r="B221" s="224"/>
      <c r="C221" s="5" t="s">
        <v>428</v>
      </c>
      <c r="D221" s="14" t="s">
        <v>426</v>
      </c>
      <c r="E221" s="14"/>
      <c r="F221" s="17"/>
      <c r="G221" s="17"/>
      <c r="H221" s="173"/>
      <c r="I221" s="173"/>
      <c r="J221" s="175" t="str">
        <f t="shared" si="49"/>
        <v xml:space="preserve"> </v>
      </c>
      <c r="K221" s="169">
        <v>0</v>
      </c>
      <c r="L221" s="169"/>
      <c r="M221" s="173">
        <f t="shared" si="51"/>
        <v>0</v>
      </c>
      <c r="N221" s="169"/>
      <c r="O221" s="153" t="str">
        <f t="shared" si="50"/>
        <v xml:space="preserve"> </v>
      </c>
    </row>
    <row r="222" spans="1:15" hidden="1" x14ac:dyDescent="0.2">
      <c r="A222" s="223" t="s">
        <v>429</v>
      </c>
      <c r="B222" s="224"/>
      <c r="C222" s="5" t="s">
        <v>430</v>
      </c>
      <c r="D222" s="14" t="s">
        <v>431</v>
      </c>
      <c r="E222" s="14"/>
      <c r="F222" s="17"/>
      <c r="G222" s="17"/>
      <c r="H222" s="173"/>
      <c r="I222" s="173"/>
      <c r="J222" s="175" t="str">
        <f t="shared" si="49"/>
        <v xml:space="preserve"> </v>
      </c>
      <c r="K222" s="169">
        <v>0</v>
      </c>
      <c r="L222" s="169"/>
      <c r="M222" s="173">
        <f t="shared" si="51"/>
        <v>0</v>
      </c>
      <c r="N222" s="169"/>
      <c r="O222" s="153" t="str">
        <f t="shared" si="50"/>
        <v xml:space="preserve"> </v>
      </c>
    </row>
    <row r="223" spans="1:15" hidden="1" x14ac:dyDescent="0.2">
      <c r="A223" s="225" t="s">
        <v>432</v>
      </c>
      <c r="B223" s="226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L223" si="53">G215+G217+G219+G220+G222</f>
        <v>0</v>
      </c>
      <c r="H223" s="174">
        <f t="shared" si="53"/>
        <v>0</v>
      </c>
      <c r="I223" s="174">
        <f t="shared" si="53"/>
        <v>0</v>
      </c>
      <c r="J223" s="174" t="e">
        <f t="shared" si="53"/>
        <v>#VALUE!</v>
      </c>
      <c r="K223" s="174">
        <f t="shared" si="53"/>
        <v>0</v>
      </c>
      <c r="L223" s="174">
        <f t="shared" si="53"/>
        <v>0</v>
      </c>
      <c r="M223" s="173">
        <f t="shared" si="51"/>
        <v>0</v>
      </c>
      <c r="N223" s="169"/>
      <c r="O223" s="153" t="str">
        <f t="shared" si="50"/>
        <v xml:space="preserve"> </v>
      </c>
    </row>
    <row r="224" spans="1:15" ht="25.5" hidden="1" x14ac:dyDescent="0.2">
      <c r="A224" s="223" t="s">
        <v>435</v>
      </c>
      <c r="B224" s="224"/>
      <c r="C224" s="5" t="s">
        <v>436</v>
      </c>
      <c r="D224" s="14" t="s">
        <v>437</v>
      </c>
      <c r="E224" s="14"/>
      <c r="F224" s="17"/>
      <c r="G224" s="17"/>
      <c r="H224" s="173"/>
      <c r="I224" s="173"/>
      <c r="J224" s="175" t="str">
        <f t="shared" si="49"/>
        <v xml:space="preserve"> </v>
      </c>
      <c r="K224" s="169">
        <v>0</v>
      </c>
      <c r="L224" s="169"/>
      <c r="M224" s="173">
        <f t="shared" si="51"/>
        <v>0</v>
      </c>
      <c r="N224" s="169"/>
      <c r="O224" s="153" t="str">
        <f t="shared" si="50"/>
        <v xml:space="preserve"> </v>
      </c>
    </row>
    <row r="225" spans="1:15" ht="25.5" hidden="1" x14ac:dyDescent="0.2">
      <c r="A225" s="223" t="s">
        <v>438</v>
      </c>
      <c r="B225" s="224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M225" si="54">SUM(G226:G235)</f>
        <v>0</v>
      </c>
      <c r="H225" s="173">
        <f t="shared" si="54"/>
        <v>0</v>
      </c>
      <c r="I225" s="173">
        <f t="shared" si="54"/>
        <v>0</v>
      </c>
      <c r="J225" s="173">
        <f t="shared" si="54"/>
        <v>0</v>
      </c>
      <c r="K225" s="173">
        <f t="shared" si="54"/>
        <v>0</v>
      </c>
      <c r="L225" s="173">
        <f t="shared" si="54"/>
        <v>0</v>
      </c>
      <c r="M225" s="173">
        <f t="shared" si="54"/>
        <v>0</v>
      </c>
      <c r="N225" s="169"/>
      <c r="O225" s="153" t="str">
        <f t="shared" si="50"/>
        <v xml:space="preserve"> </v>
      </c>
    </row>
    <row r="226" spans="1:15" hidden="1" x14ac:dyDescent="0.2">
      <c r="A226" s="223" t="s">
        <v>441</v>
      </c>
      <c r="B226" s="224"/>
      <c r="C226" s="5" t="s">
        <v>442</v>
      </c>
      <c r="D226" s="16" t="s">
        <v>440</v>
      </c>
      <c r="E226" s="16"/>
      <c r="F226" s="19"/>
      <c r="G226" s="19"/>
      <c r="H226" s="173"/>
      <c r="I226" s="173"/>
      <c r="J226" s="175" t="str">
        <f t="shared" si="49"/>
        <v xml:space="preserve"> </v>
      </c>
      <c r="K226" s="169">
        <v>0</v>
      </c>
      <c r="L226" s="169"/>
      <c r="M226" s="173">
        <f t="shared" si="51"/>
        <v>0</v>
      </c>
      <c r="N226" s="169"/>
      <c r="O226" s="153" t="str">
        <f t="shared" si="50"/>
        <v xml:space="preserve"> </v>
      </c>
    </row>
    <row r="227" spans="1:15" hidden="1" x14ac:dyDescent="0.2">
      <c r="A227" s="223" t="s">
        <v>443</v>
      </c>
      <c r="B227" s="224"/>
      <c r="C227" s="5" t="s">
        <v>444</v>
      </c>
      <c r="D227" s="16" t="s">
        <v>440</v>
      </c>
      <c r="E227" s="16"/>
      <c r="F227" s="19"/>
      <c r="G227" s="19"/>
      <c r="H227" s="173"/>
      <c r="I227" s="173"/>
      <c r="J227" s="175" t="str">
        <f t="shared" si="49"/>
        <v xml:space="preserve"> </v>
      </c>
      <c r="K227" s="169">
        <v>0</v>
      </c>
      <c r="L227" s="169"/>
      <c r="M227" s="173">
        <f t="shared" si="51"/>
        <v>0</v>
      </c>
      <c r="N227" s="169"/>
      <c r="O227" s="153" t="str">
        <f t="shared" si="50"/>
        <v xml:space="preserve"> </v>
      </c>
    </row>
    <row r="228" spans="1:15" hidden="1" x14ac:dyDescent="0.2">
      <c r="A228" s="223" t="s">
        <v>445</v>
      </c>
      <c r="B228" s="224"/>
      <c r="C228" s="5" t="s">
        <v>446</v>
      </c>
      <c r="D228" s="16" t="s">
        <v>440</v>
      </c>
      <c r="E228" s="16"/>
      <c r="F228" s="19"/>
      <c r="G228" s="19"/>
      <c r="H228" s="173"/>
      <c r="I228" s="173"/>
      <c r="J228" s="175" t="str">
        <f t="shared" si="49"/>
        <v xml:space="preserve"> </v>
      </c>
      <c r="K228" s="169">
        <v>0</v>
      </c>
      <c r="L228" s="169"/>
      <c r="M228" s="173">
        <f t="shared" si="51"/>
        <v>0</v>
      </c>
      <c r="N228" s="169"/>
      <c r="O228" s="153" t="str">
        <f t="shared" si="50"/>
        <v xml:space="preserve"> </v>
      </c>
    </row>
    <row r="229" spans="1:15" hidden="1" x14ac:dyDescent="0.2">
      <c r="A229" s="223" t="s">
        <v>447</v>
      </c>
      <c r="B229" s="224"/>
      <c r="C229" s="3" t="s">
        <v>448</v>
      </c>
      <c r="D229" s="16" t="s">
        <v>440</v>
      </c>
      <c r="E229" s="16"/>
      <c r="F229" s="19"/>
      <c r="G229" s="19"/>
      <c r="H229" s="173"/>
      <c r="I229" s="173"/>
      <c r="J229" s="175" t="str">
        <f t="shared" si="49"/>
        <v xml:space="preserve"> </v>
      </c>
      <c r="K229" s="169">
        <v>0</v>
      </c>
      <c r="L229" s="169"/>
      <c r="M229" s="173">
        <f t="shared" si="51"/>
        <v>0</v>
      </c>
      <c r="N229" s="169"/>
      <c r="O229" s="153" t="str">
        <f t="shared" si="50"/>
        <v xml:space="preserve"> </v>
      </c>
    </row>
    <row r="230" spans="1:15" hidden="1" x14ac:dyDescent="0.2">
      <c r="A230" s="223" t="s">
        <v>449</v>
      </c>
      <c r="B230" s="224"/>
      <c r="C230" s="3" t="s">
        <v>450</v>
      </c>
      <c r="D230" s="16" t="s">
        <v>440</v>
      </c>
      <c r="E230" s="16"/>
      <c r="F230" s="19"/>
      <c r="G230" s="19"/>
      <c r="H230" s="173"/>
      <c r="I230" s="173"/>
      <c r="J230" s="175" t="str">
        <f t="shared" si="49"/>
        <v xml:space="preserve"> </v>
      </c>
      <c r="K230" s="169">
        <v>0</v>
      </c>
      <c r="L230" s="169"/>
      <c r="M230" s="173">
        <f t="shared" si="51"/>
        <v>0</v>
      </c>
      <c r="N230" s="169"/>
      <c r="O230" s="153" t="str">
        <f t="shared" si="50"/>
        <v xml:space="preserve"> </v>
      </c>
    </row>
    <row r="231" spans="1:15" ht="25.5" hidden="1" x14ac:dyDescent="0.2">
      <c r="A231" s="223" t="s">
        <v>451</v>
      </c>
      <c r="B231" s="224"/>
      <c r="C231" s="3" t="s">
        <v>452</v>
      </c>
      <c r="D231" s="16" t="s">
        <v>440</v>
      </c>
      <c r="E231" s="16"/>
      <c r="F231" s="19"/>
      <c r="G231" s="19"/>
      <c r="H231" s="173"/>
      <c r="I231" s="173"/>
      <c r="J231" s="175" t="str">
        <f t="shared" si="49"/>
        <v xml:space="preserve"> </v>
      </c>
      <c r="K231" s="169">
        <v>0</v>
      </c>
      <c r="L231" s="169"/>
      <c r="M231" s="173">
        <f t="shared" si="51"/>
        <v>0</v>
      </c>
      <c r="N231" s="169"/>
      <c r="O231" s="153" t="str">
        <f t="shared" si="50"/>
        <v xml:space="preserve"> </v>
      </c>
    </row>
    <row r="232" spans="1:15" hidden="1" x14ac:dyDescent="0.2">
      <c r="A232" s="223" t="s">
        <v>453</v>
      </c>
      <c r="B232" s="224"/>
      <c r="C232" s="5" t="s">
        <v>454</v>
      </c>
      <c r="D232" s="16" t="s">
        <v>440</v>
      </c>
      <c r="E232" s="16"/>
      <c r="F232" s="19"/>
      <c r="G232" s="19"/>
      <c r="H232" s="173"/>
      <c r="I232" s="173"/>
      <c r="J232" s="175" t="str">
        <f t="shared" si="49"/>
        <v xml:space="preserve"> </v>
      </c>
      <c r="K232" s="169">
        <v>0</v>
      </c>
      <c r="L232" s="169"/>
      <c r="M232" s="173">
        <f t="shared" si="51"/>
        <v>0</v>
      </c>
      <c r="N232" s="169"/>
      <c r="O232" s="153" t="str">
        <f t="shared" si="50"/>
        <v xml:space="preserve"> </v>
      </c>
    </row>
    <row r="233" spans="1:15" hidden="1" x14ac:dyDescent="0.2">
      <c r="A233" s="223" t="s">
        <v>455</v>
      </c>
      <c r="B233" s="224"/>
      <c r="C233" s="5" t="s">
        <v>456</v>
      </c>
      <c r="D233" s="16" t="s">
        <v>440</v>
      </c>
      <c r="E233" s="16"/>
      <c r="F233" s="19"/>
      <c r="G233" s="19"/>
      <c r="H233" s="173"/>
      <c r="I233" s="173"/>
      <c r="J233" s="175" t="str">
        <f t="shared" si="49"/>
        <v xml:space="preserve"> </v>
      </c>
      <c r="K233" s="169">
        <v>0</v>
      </c>
      <c r="L233" s="169"/>
      <c r="M233" s="173">
        <f t="shared" si="51"/>
        <v>0</v>
      </c>
      <c r="N233" s="169"/>
      <c r="O233" s="153" t="str">
        <f t="shared" si="50"/>
        <v xml:space="preserve"> </v>
      </c>
    </row>
    <row r="234" spans="1:15" hidden="1" x14ac:dyDescent="0.2">
      <c r="A234" s="223" t="s">
        <v>457</v>
      </c>
      <c r="B234" s="224"/>
      <c r="C234" s="5" t="s">
        <v>458</v>
      </c>
      <c r="D234" s="16" t="s">
        <v>440</v>
      </c>
      <c r="E234" s="16"/>
      <c r="F234" s="19"/>
      <c r="G234" s="19"/>
      <c r="H234" s="173"/>
      <c r="I234" s="173"/>
      <c r="J234" s="175" t="str">
        <f t="shared" si="49"/>
        <v xml:space="preserve"> </v>
      </c>
      <c r="K234" s="169">
        <v>0</v>
      </c>
      <c r="L234" s="169"/>
      <c r="M234" s="173">
        <f t="shared" si="51"/>
        <v>0</v>
      </c>
      <c r="N234" s="198"/>
      <c r="O234" s="153" t="str">
        <f t="shared" si="50"/>
        <v xml:space="preserve"> </v>
      </c>
    </row>
    <row r="235" spans="1:15" hidden="1" x14ac:dyDescent="0.2">
      <c r="A235" s="223" t="s">
        <v>459</v>
      </c>
      <c r="B235" s="224"/>
      <c r="C235" s="5" t="s">
        <v>460</v>
      </c>
      <c r="D235" s="16" t="s">
        <v>440</v>
      </c>
      <c r="E235" s="16"/>
      <c r="F235" s="19"/>
      <c r="G235" s="19"/>
      <c r="H235" s="173"/>
      <c r="I235" s="173"/>
      <c r="J235" s="175" t="str">
        <f t="shared" si="49"/>
        <v xml:space="preserve"> </v>
      </c>
      <c r="K235" s="169">
        <v>0</v>
      </c>
      <c r="L235" s="169"/>
      <c r="M235" s="173">
        <f t="shared" si="51"/>
        <v>0</v>
      </c>
      <c r="N235" s="169"/>
      <c r="O235" s="153" t="str">
        <f t="shared" si="50"/>
        <v xml:space="preserve"> </v>
      </c>
    </row>
    <row r="236" spans="1:15" hidden="1" x14ac:dyDescent="0.2">
      <c r="A236" s="223" t="s">
        <v>461</v>
      </c>
      <c r="B236" s="224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55">SUM(G237:G246)</f>
        <v>0</v>
      </c>
      <c r="H236" s="173">
        <f t="shared" si="55"/>
        <v>0</v>
      </c>
      <c r="I236" s="173">
        <f t="shared" ref="I236" si="56">SUM(I237:I246)</f>
        <v>0</v>
      </c>
      <c r="J236" s="175" t="str">
        <f t="shared" si="49"/>
        <v xml:space="preserve"> </v>
      </c>
      <c r="K236" s="169">
        <v>0</v>
      </c>
      <c r="L236" s="169"/>
      <c r="M236" s="173">
        <f t="shared" si="51"/>
        <v>0</v>
      </c>
      <c r="N236" s="169"/>
      <c r="O236" s="153" t="str">
        <f t="shared" si="50"/>
        <v xml:space="preserve"> </v>
      </c>
    </row>
    <row r="237" spans="1:15" hidden="1" x14ac:dyDescent="0.2">
      <c r="A237" s="223" t="s">
        <v>464</v>
      </c>
      <c r="B237" s="224"/>
      <c r="C237" s="5" t="s">
        <v>442</v>
      </c>
      <c r="D237" s="16" t="s">
        <v>463</v>
      </c>
      <c r="E237" s="16"/>
      <c r="F237" s="19"/>
      <c r="G237" s="19"/>
      <c r="H237" s="173"/>
      <c r="I237" s="173"/>
      <c r="J237" s="175" t="str">
        <f t="shared" si="49"/>
        <v xml:space="preserve"> </v>
      </c>
      <c r="K237" s="169">
        <v>0</v>
      </c>
      <c r="L237" s="169"/>
      <c r="M237" s="173">
        <f t="shared" si="51"/>
        <v>0</v>
      </c>
      <c r="N237" s="169"/>
      <c r="O237" s="153" t="str">
        <f t="shared" si="50"/>
        <v xml:space="preserve"> </v>
      </c>
    </row>
    <row r="238" spans="1:15" hidden="1" x14ac:dyDescent="0.2">
      <c r="A238" s="223" t="s">
        <v>465</v>
      </c>
      <c r="B238" s="224"/>
      <c r="C238" s="5" t="s">
        <v>444</v>
      </c>
      <c r="D238" s="16" t="s">
        <v>463</v>
      </c>
      <c r="E238" s="16"/>
      <c r="F238" s="19"/>
      <c r="G238" s="19"/>
      <c r="H238" s="173"/>
      <c r="I238" s="173"/>
      <c r="J238" s="175" t="str">
        <f t="shared" si="49"/>
        <v xml:space="preserve"> </v>
      </c>
      <c r="K238" s="169">
        <v>0</v>
      </c>
      <c r="L238" s="169"/>
      <c r="M238" s="173">
        <f t="shared" si="51"/>
        <v>0</v>
      </c>
      <c r="N238" s="169"/>
      <c r="O238" s="153" t="str">
        <f t="shared" si="50"/>
        <v xml:space="preserve"> </v>
      </c>
    </row>
    <row r="239" spans="1:15" hidden="1" x14ac:dyDescent="0.2">
      <c r="A239" s="223" t="s">
        <v>466</v>
      </c>
      <c r="B239" s="224"/>
      <c r="C239" s="5" t="s">
        <v>446</v>
      </c>
      <c r="D239" s="16" t="s">
        <v>463</v>
      </c>
      <c r="E239" s="16"/>
      <c r="F239" s="19"/>
      <c r="G239" s="19"/>
      <c r="H239" s="173"/>
      <c r="I239" s="173"/>
      <c r="J239" s="175" t="str">
        <f t="shared" si="49"/>
        <v xml:space="preserve"> </v>
      </c>
      <c r="K239" s="169">
        <v>0</v>
      </c>
      <c r="L239" s="169"/>
      <c r="M239" s="173">
        <f t="shared" si="51"/>
        <v>0</v>
      </c>
      <c r="N239" s="169"/>
      <c r="O239" s="153" t="str">
        <f t="shared" si="50"/>
        <v xml:space="preserve"> </v>
      </c>
    </row>
    <row r="240" spans="1:15" hidden="1" x14ac:dyDescent="0.2">
      <c r="A240" s="223" t="s">
        <v>467</v>
      </c>
      <c r="B240" s="224"/>
      <c r="C240" s="3" t="s">
        <v>448</v>
      </c>
      <c r="D240" s="16" t="s">
        <v>463</v>
      </c>
      <c r="E240" s="16"/>
      <c r="F240" s="19"/>
      <c r="G240" s="19"/>
      <c r="H240" s="173"/>
      <c r="I240" s="173"/>
      <c r="J240" s="175" t="str">
        <f t="shared" si="49"/>
        <v xml:space="preserve"> </v>
      </c>
      <c r="K240" s="169">
        <v>0</v>
      </c>
      <c r="L240" s="169"/>
      <c r="M240" s="173">
        <f t="shared" si="51"/>
        <v>0</v>
      </c>
      <c r="N240" s="169"/>
      <c r="O240" s="153" t="str">
        <f t="shared" si="50"/>
        <v xml:space="preserve"> </v>
      </c>
    </row>
    <row r="241" spans="1:15" hidden="1" x14ac:dyDescent="0.2">
      <c r="A241" s="223" t="s">
        <v>468</v>
      </c>
      <c r="B241" s="224"/>
      <c r="C241" s="3" t="s">
        <v>450</v>
      </c>
      <c r="D241" s="16" t="s">
        <v>463</v>
      </c>
      <c r="E241" s="16"/>
      <c r="F241" s="19"/>
      <c r="G241" s="19"/>
      <c r="H241" s="173"/>
      <c r="I241" s="173"/>
      <c r="J241" s="175" t="str">
        <f t="shared" si="49"/>
        <v xml:space="preserve"> </v>
      </c>
      <c r="K241" s="169">
        <v>0</v>
      </c>
      <c r="L241" s="169"/>
      <c r="M241" s="173">
        <f t="shared" si="51"/>
        <v>0</v>
      </c>
      <c r="N241" s="169"/>
      <c r="O241" s="153" t="str">
        <f t="shared" si="50"/>
        <v xml:space="preserve"> </v>
      </c>
    </row>
    <row r="242" spans="1:15" ht="25.5" hidden="1" x14ac:dyDescent="0.2">
      <c r="A242" s="223" t="s">
        <v>469</v>
      </c>
      <c r="B242" s="224"/>
      <c r="C242" s="3" t="s">
        <v>452</v>
      </c>
      <c r="D242" s="16" t="s">
        <v>463</v>
      </c>
      <c r="E242" s="16"/>
      <c r="F242" s="19"/>
      <c r="G242" s="19"/>
      <c r="H242" s="173"/>
      <c r="I242" s="173"/>
      <c r="J242" s="175" t="str">
        <f t="shared" si="49"/>
        <v xml:space="preserve"> </v>
      </c>
      <c r="K242" s="169">
        <v>0</v>
      </c>
      <c r="L242" s="169"/>
      <c r="M242" s="173">
        <f t="shared" si="51"/>
        <v>0</v>
      </c>
      <c r="N242" s="169"/>
      <c r="O242" s="153" t="str">
        <f t="shared" si="50"/>
        <v xml:space="preserve"> </v>
      </c>
    </row>
    <row r="243" spans="1:15" hidden="1" x14ac:dyDescent="0.2">
      <c r="A243" s="223" t="s">
        <v>470</v>
      </c>
      <c r="B243" s="224"/>
      <c r="C243" s="5" t="s">
        <v>454</v>
      </c>
      <c r="D243" s="16" t="s">
        <v>463</v>
      </c>
      <c r="E243" s="16"/>
      <c r="F243" s="19"/>
      <c r="G243" s="19"/>
      <c r="H243" s="173"/>
      <c r="I243" s="173"/>
      <c r="J243" s="175" t="str">
        <f t="shared" si="49"/>
        <v xml:space="preserve"> </v>
      </c>
      <c r="K243" s="169">
        <v>0</v>
      </c>
      <c r="L243" s="169"/>
      <c r="M243" s="173">
        <f t="shared" si="51"/>
        <v>0</v>
      </c>
      <c r="N243" s="169"/>
      <c r="O243" s="153" t="str">
        <f t="shared" si="50"/>
        <v xml:space="preserve"> </v>
      </c>
    </row>
    <row r="244" spans="1:15" hidden="1" x14ac:dyDescent="0.2">
      <c r="A244" s="223" t="s">
        <v>471</v>
      </c>
      <c r="B244" s="224"/>
      <c r="C244" s="5" t="s">
        <v>456</v>
      </c>
      <c r="D244" s="16" t="s">
        <v>463</v>
      </c>
      <c r="E244" s="16"/>
      <c r="F244" s="19"/>
      <c r="G244" s="19"/>
      <c r="H244" s="173"/>
      <c r="I244" s="173"/>
      <c r="J244" s="175" t="str">
        <f t="shared" si="49"/>
        <v xml:space="preserve"> </v>
      </c>
      <c r="K244" s="169">
        <v>0</v>
      </c>
      <c r="L244" s="169"/>
      <c r="M244" s="173">
        <f t="shared" si="51"/>
        <v>0</v>
      </c>
      <c r="N244" s="169"/>
      <c r="O244" s="153" t="str">
        <f t="shared" si="50"/>
        <v xml:space="preserve"> </v>
      </c>
    </row>
    <row r="245" spans="1:15" hidden="1" x14ac:dyDescent="0.2">
      <c r="A245" s="223" t="s">
        <v>472</v>
      </c>
      <c r="B245" s="224"/>
      <c r="C245" s="5" t="s">
        <v>458</v>
      </c>
      <c r="D245" s="16" t="s">
        <v>463</v>
      </c>
      <c r="E245" s="16"/>
      <c r="F245" s="19"/>
      <c r="G245" s="19"/>
      <c r="H245" s="173"/>
      <c r="I245" s="173"/>
      <c r="J245" s="175" t="str">
        <f t="shared" si="49"/>
        <v xml:space="preserve"> </v>
      </c>
      <c r="K245" s="169">
        <v>0</v>
      </c>
      <c r="L245" s="169"/>
      <c r="M245" s="173">
        <f t="shared" si="51"/>
        <v>0</v>
      </c>
      <c r="N245" s="169"/>
      <c r="O245" s="153" t="str">
        <f t="shared" si="50"/>
        <v xml:space="preserve"> </v>
      </c>
    </row>
    <row r="246" spans="1:15" hidden="1" x14ac:dyDescent="0.2">
      <c r="A246" s="223" t="s">
        <v>473</v>
      </c>
      <c r="B246" s="224"/>
      <c r="C246" s="5" t="s">
        <v>460</v>
      </c>
      <c r="D246" s="16" t="s">
        <v>463</v>
      </c>
      <c r="E246" s="16"/>
      <c r="F246" s="19"/>
      <c r="G246" s="19"/>
      <c r="H246" s="173"/>
      <c r="I246" s="173"/>
      <c r="J246" s="175" t="str">
        <f t="shared" si="49"/>
        <v xml:space="preserve"> </v>
      </c>
      <c r="K246" s="169">
        <v>0</v>
      </c>
      <c r="L246" s="169"/>
      <c r="M246" s="173">
        <f t="shared" si="51"/>
        <v>0</v>
      </c>
      <c r="N246" s="169"/>
      <c r="O246" s="153" t="str">
        <f t="shared" si="50"/>
        <v xml:space="preserve"> </v>
      </c>
    </row>
    <row r="247" spans="1:15" hidden="1" x14ac:dyDescent="0.2">
      <c r="A247" s="225" t="s">
        <v>474</v>
      </c>
      <c r="B247" s="226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57">G224+G225+G236</f>
        <v>0</v>
      </c>
      <c r="H247" s="174">
        <f t="shared" si="57"/>
        <v>0</v>
      </c>
      <c r="I247" s="174">
        <f t="shared" ref="I247" si="58">I224+I225+I236</f>
        <v>0</v>
      </c>
      <c r="J247" s="175" t="str">
        <f t="shared" si="49"/>
        <v xml:space="preserve"> </v>
      </c>
      <c r="K247" s="169">
        <v>0</v>
      </c>
      <c r="L247" s="169"/>
      <c r="M247" s="173">
        <f t="shared" si="51"/>
        <v>0</v>
      </c>
      <c r="N247" s="169"/>
      <c r="O247" s="153" t="str">
        <f t="shared" si="50"/>
        <v xml:space="preserve"> </v>
      </c>
    </row>
    <row r="248" spans="1:15" ht="25.5" hidden="1" x14ac:dyDescent="0.2">
      <c r="A248" s="223" t="s">
        <v>477</v>
      </c>
      <c r="B248" s="224"/>
      <c r="C248" s="5" t="s">
        <v>478</v>
      </c>
      <c r="D248" s="14" t="s">
        <v>479</v>
      </c>
      <c r="E248" s="14"/>
      <c r="F248" s="17"/>
      <c r="G248" s="17"/>
      <c r="H248" s="173"/>
      <c r="I248" s="173"/>
      <c r="J248" s="175" t="str">
        <f t="shared" si="49"/>
        <v xml:space="preserve"> </v>
      </c>
      <c r="K248" s="169">
        <v>0</v>
      </c>
      <c r="L248" s="169"/>
      <c r="M248" s="173">
        <f t="shared" si="51"/>
        <v>0</v>
      </c>
      <c r="N248" s="169"/>
      <c r="O248" s="153" t="str">
        <f t="shared" si="50"/>
        <v xml:space="preserve"> </v>
      </c>
    </row>
    <row r="249" spans="1:15" ht="25.5" hidden="1" x14ac:dyDescent="0.2">
      <c r="A249" s="223" t="s">
        <v>480</v>
      </c>
      <c r="B249" s="224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59">SUM(G250:G259)</f>
        <v>0</v>
      </c>
      <c r="H249" s="173">
        <f t="shared" si="59"/>
        <v>0</v>
      </c>
      <c r="I249" s="173">
        <f t="shared" ref="I249" si="60">SUM(I250:I259)</f>
        <v>0</v>
      </c>
      <c r="J249" s="175" t="str">
        <f t="shared" si="49"/>
        <v xml:space="preserve"> </v>
      </c>
      <c r="K249" s="169">
        <v>0</v>
      </c>
      <c r="L249" s="169"/>
      <c r="M249" s="173">
        <f t="shared" si="51"/>
        <v>0</v>
      </c>
      <c r="N249" s="169"/>
      <c r="O249" s="153" t="str">
        <f t="shared" si="50"/>
        <v xml:space="preserve"> </v>
      </c>
    </row>
    <row r="250" spans="1:15" hidden="1" x14ac:dyDescent="0.2">
      <c r="A250" s="223" t="s">
        <v>483</v>
      </c>
      <c r="B250" s="224"/>
      <c r="C250" s="5" t="s">
        <v>442</v>
      </c>
      <c r="D250" s="16" t="s">
        <v>482</v>
      </c>
      <c r="E250" s="16"/>
      <c r="F250" s="19"/>
      <c r="G250" s="19"/>
      <c r="H250" s="173"/>
      <c r="I250" s="173"/>
      <c r="J250" s="175" t="str">
        <f t="shared" si="49"/>
        <v xml:space="preserve"> </v>
      </c>
      <c r="K250" s="169">
        <v>0</v>
      </c>
      <c r="L250" s="169"/>
      <c r="M250" s="173">
        <f t="shared" si="51"/>
        <v>0</v>
      </c>
      <c r="N250" s="169"/>
      <c r="O250" s="153" t="str">
        <f t="shared" si="50"/>
        <v xml:space="preserve"> </v>
      </c>
    </row>
    <row r="251" spans="1:15" hidden="1" x14ac:dyDescent="0.2">
      <c r="A251" s="223" t="s">
        <v>484</v>
      </c>
      <c r="B251" s="224"/>
      <c r="C251" s="5" t="s">
        <v>444</v>
      </c>
      <c r="D251" s="16" t="s">
        <v>482</v>
      </c>
      <c r="E251" s="16"/>
      <c r="F251" s="19"/>
      <c r="G251" s="19"/>
      <c r="H251" s="173"/>
      <c r="I251" s="173"/>
      <c r="J251" s="175" t="str">
        <f t="shared" si="49"/>
        <v xml:space="preserve"> </v>
      </c>
      <c r="K251" s="169">
        <v>0</v>
      </c>
      <c r="L251" s="169"/>
      <c r="M251" s="173">
        <f t="shared" si="51"/>
        <v>0</v>
      </c>
      <c r="N251" s="169"/>
      <c r="O251" s="153" t="str">
        <f t="shared" si="50"/>
        <v xml:space="preserve"> </v>
      </c>
    </row>
    <row r="252" spans="1:15" hidden="1" x14ac:dyDescent="0.2">
      <c r="A252" s="223" t="s">
        <v>485</v>
      </c>
      <c r="B252" s="224"/>
      <c r="C252" s="5" t="s">
        <v>446</v>
      </c>
      <c r="D252" s="16" t="s">
        <v>482</v>
      </c>
      <c r="E252" s="16"/>
      <c r="F252" s="19"/>
      <c r="G252" s="19"/>
      <c r="H252" s="173"/>
      <c r="I252" s="173"/>
      <c r="J252" s="175" t="str">
        <f t="shared" si="49"/>
        <v xml:space="preserve"> </v>
      </c>
      <c r="K252" s="169">
        <v>0</v>
      </c>
      <c r="L252" s="169"/>
      <c r="M252" s="173">
        <f t="shared" si="51"/>
        <v>0</v>
      </c>
      <c r="N252" s="169"/>
      <c r="O252" s="153" t="str">
        <f t="shared" si="50"/>
        <v xml:space="preserve"> </v>
      </c>
    </row>
    <row r="253" spans="1:15" hidden="1" x14ac:dyDescent="0.2">
      <c r="A253" s="223" t="s">
        <v>486</v>
      </c>
      <c r="B253" s="224"/>
      <c r="C253" s="3" t="s">
        <v>448</v>
      </c>
      <c r="D253" s="16" t="s">
        <v>482</v>
      </c>
      <c r="E253" s="16"/>
      <c r="F253" s="19"/>
      <c r="G253" s="19"/>
      <c r="H253" s="173"/>
      <c r="I253" s="173"/>
      <c r="J253" s="175" t="str">
        <f t="shared" si="49"/>
        <v xml:space="preserve"> </v>
      </c>
      <c r="K253" s="169">
        <v>0</v>
      </c>
      <c r="L253" s="169"/>
      <c r="M253" s="173">
        <f t="shared" si="51"/>
        <v>0</v>
      </c>
      <c r="N253" s="169"/>
      <c r="O253" s="153" t="str">
        <f t="shared" si="50"/>
        <v xml:space="preserve"> </v>
      </c>
    </row>
    <row r="254" spans="1:15" hidden="1" x14ac:dyDescent="0.2">
      <c r="A254" s="223" t="s">
        <v>487</v>
      </c>
      <c r="B254" s="224"/>
      <c r="C254" s="3" t="s">
        <v>450</v>
      </c>
      <c r="D254" s="16" t="s">
        <v>482</v>
      </c>
      <c r="E254" s="16"/>
      <c r="F254" s="19"/>
      <c r="G254" s="19"/>
      <c r="H254" s="173"/>
      <c r="I254" s="173"/>
      <c r="J254" s="175" t="str">
        <f t="shared" si="49"/>
        <v xml:space="preserve"> </v>
      </c>
      <c r="K254" s="169">
        <v>0</v>
      </c>
      <c r="L254" s="169"/>
      <c r="M254" s="173">
        <f t="shared" si="51"/>
        <v>0</v>
      </c>
      <c r="N254" s="169"/>
      <c r="O254" s="153" t="str">
        <f t="shared" si="50"/>
        <v xml:space="preserve"> </v>
      </c>
    </row>
    <row r="255" spans="1:15" ht="25.5" hidden="1" x14ac:dyDescent="0.2">
      <c r="A255" s="223" t="s">
        <v>488</v>
      </c>
      <c r="B255" s="224"/>
      <c r="C255" s="3" t="s">
        <v>452</v>
      </c>
      <c r="D255" s="16" t="s">
        <v>482</v>
      </c>
      <c r="E255" s="16"/>
      <c r="F255" s="19"/>
      <c r="G255" s="19"/>
      <c r="H255" s="173"/>
      <c r="I255" s="173"/>
      <c r="J255" s="175" t="str">
        <f t="shared" si="49"/>
        <v xml:space="preserve"> </v>
      </c>
      <c r="K255" s="169">
        <v>0</v>
      </c>
      <c r="L255" s="169"/>
      <c r="M255" s="173">
        <f t="shared" si="51"/>
        <v>0</v>
      </c>
      <c r="N255" s="169"/>
      <c r="O255" s="153" t="str">
        <f t="shared" si="50"/>
        <v xml:space="preserve"> </v>
      </c>
    </row>
    <row r="256" spans="1:15" hidden="1" x14ac:dyDescent="0.2">
      <c r="A256" s="223" t="s">
        <v>489</v>
      </c>
      <c r="B256" s="224"/>
      <c r="C256" s="5" t="s">
        <v>454</v>
      </c>
      <c r="D256" s="16" t="s">
        <v>482</v>
      </c>
      <c r="E256" s="16"/>
      <c r="F256" s="19"/>
      <c r="G256" s="19"/>
      <c r="H256" s="173"/>
      <c r="I256" s="173"/>
      <c r="J256" s="175" t="str">
        <f t="shared" si="49"/>
        <v xml:space="preserve"> </v>
      </c>
      <c r="K256" s="169">
        <v>0</v>
      </c>
      <c r="L256" s="169"/>
      <c r="M256" s="173">
        <f t="shared" si="51"/>
        <v>0</v>
      </c>
      <c r="N256" s="169"/>
      <c r="O256" s="153" t="str">
        <f t="shared" si="50"/>
        <v xml:space="preserve"> </v>
      </c>
    </row>
    <row r="257" spans="1:15" hidden="1" x14ac:dyDescent="0.2">
      <c r="A257" s="223" t="s">
        <v>490</v>
      </c>
      <c r="B257" s="224"/>
      <c r="C257" s="5" t="s">
        <v>456</v>
      </c>
      <c r="D257" s="16" t="s">
        <v>482</v>
      </c>
      <c r="E257" s="16"/>
      <c r="F257" s="19"/>
      <c r="G257" s="19"/>
      <c r="H257" s="173"/>
      <c r="I257" s="173"/>
      <c r="J257" s="175" t="str">
        <f t="shared" si="49"/>
        <v xml:space="preserve"> </v>
      </c>
      <c r="K257" s="169">
        <v>0</v>
      </c>
      <c r="L257" s="169"/>
      <c r="M257" s="173">
        <f t="shared" si="51"/>
        <v>0</v>
      </c>
      <c r="N257" s="169"/>
      <c r="O257" s="153" t="str">
        <f t="shared" si="50"/>
        <v xml:space="preserve"> </v>
      </c>
    </row>
    <row r="258" spans="1:15" hidden="1" x14ac:dyDescent="0.2">
      <c r="A258" s="223" t="s">
        <v>491</v>
      </c>
      <c r="B258" s="224"/>
      <c r="C258" s="5" t="s">
        <v>458</v>
      </c>
      <c r="D258" s="16" t="s">
        <v>482</v>
      </c>
      <c r="E258" s="16"/>
      <c r="F258" s="19"/>
      <c r="G258" s="19"/>
      <c r="H258" s="173"/>
      <c r="I258" s="173"/>
      <c r="J258" s="175" t="str">
        <f t="shared" si="49"/>
        <v xml:space="preserve"> </v>
      </c>
      <c r="K258" s="169">
        <v>0</v>
      </c>
      <c r="L258" s="169"/>
      <c r="M258" s="173">
        <f t="shared" si="51"/>
        <v>0</v>
      </c>
      <c r="N258" s="169"/>
      <c r="O258" s="153" t="str">
        <f t="shared" si="50"/>
        <v xml:space="preserve"> </v>
      </c>
    </row>
    <row r="259" spans="1:15" hidden="1" x14ac:dyDescent="0.2">
      <c r="A259" s="223" t="s">
        <v>492</v>
      </c>
      <c r="B259" s="224"/>
      <c r="C259" s="5" t="s">
        <v>460</v>
      </c>
      <c r="D259" s="16" t="s">
        <v>482</v>
      </c>
      <c r="E259" s="16"/>
      <c r="F259" s="19"/>
      <c r="G259" s="19"/>
      <c r="H259" s="173"/>
      <c r="I259" s="173"/>
      <c r="J259" s="175" t="str">
        <f t="shared" si="49"/>
        <v xml:space="preserve"> </v>
      </c>
      <c r="K259" s="169">
        <v>0</v>
      </c>
      <c r="L259" s="169"/>
      <c r="M259" s="173">
        <f t="shared" si="51"/>
        <v>0</v>
      </c>
      <c r="N259" s="169"/>
      <c r="O259" s="153" t="str">
        <f t="shared" si="50"/>
        <v xml:space="preserve"> </v>
      </c>
    </row>
    <row r="260" spans="1:15" hidden="1" x14ac:dyDescent="0.2">
      <c r="A260" s="223" t="s">
        <v>493</v>
      </c>
      <c r="B260" s="224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61">SUM(G261:G270)</f>
        <v>0</v>
      </c>
      <c r="H260" s="173">
        <f t="shared" si="61"/>
        <v>0</v>
      </c>
      <c r="I260" s="173">
        <f t="shared" ref="I260" si="62">SUM(I261:I270)</f>
        <v>0</v>
      </c>
      <c r="J260" s="175" t="str">
        <f t="shared" si="49"/>
        <v xml:space="preserve"> </v>
      </c>
      <c r="K260" s="169">
        <v>0</v>
      </c>
      <c r="L260" s="169"/>
      <c r="M260" s="173">
        <f t="shared" si="51"/>
        <v>0</v>
      </c>
      <c r="N260" s="169"/>
      <c r="O260" s="153" t="str">
        <f t="shared" si="50"/>
        <v xml:space="preserve"> </v>
      </c>
    </row>
    <row r="261" spans="1:15" hidden="1" x14ac:dyDescent="0.2">
      <c r="A261" s="223" t="s">
        <v>496</v>
      </c>
      <c r="B261" s="224"/>
      <c r="C261" s="5" t="s">
        <v>442</v>
      </c>
      <c r="D261" s="16" t="s">
        <v>495</v>
      </c>
      <c r="E261" s="16"/>
      <c r="F261" s="19"/>
      <c r="G261" s="19"/>
      <c r="H261" s="173"/>
      <c r="I261" s="173"/>
      <c r="J261" s="175" t="str">
        <f t="shared" si="49"/>
        <v xml:space="preserve"> </v>
      </c>
      <c r="K261" s="169">
        <v>0</v>
      </c>
      <c r="L261" s="169"/>
      <c r="M261" s="173">
        <f t="shared" si="51"/>
        <v>0</v>
      </c>
      <c r="N261" s="169"/>
      <c r="O261" s="153" t="str">
        <f t="shared" si="50"/>
        <v xml:space="preserve"> </v>
      </c>
    </row>
    <row r="262" spans="1:15" hidden="1" x14ac:dyDescent="0.2">
      <c r="A262" s="223" t="s">
        <v>497</v>
      </c>
      <c r="B262" s="224"/>
      <c r="C262" s="5" t="s">
        <v>444</v>
      </c>
      <c r="D262" s="16" t="s">
        <v>495</v>
      </c>
      <c r="E262" s="16"/>
      <c r="F262" s="19"/>
      <c r="G262" s="19"/>
      <c r="H262" s="173"/>
      <c r="I262" s="173"/>
      <c r="J262" s="175" t="str">
        <f t="shared" si="49"/>
        <v xml:space="preserve"> </v>
      </c>
      <c r="K262" s="169">
        <v>0</v>
      </c>
      <c r="L262" s="169"/>
      <c r="M262" s="173">
        <f t="shared" si="51"/>
        <v>0</v>
      </c>
      <c r="N262" s="169"/>
      <c r="O262" s="153" t="str">
        <f t="shared" si="50"/>
        <v xml:space="preserve"> </v>
      </c>
    </row>
    <row r="263" spans="1:15" hidden="1" x14ac:dyDescent="0.2">
      <c r="A263" s="223" t="s">
        <v>498</v>
      </c>
      <c r="B263" s="224"/>
      <c r="C263" s="5" t="s">
        <v>446</v>
      </c>
      <c r="D263" s="16" t="s">
        <v>495</v>
      </c>
      <c r="E263" s="16"/>
      <c r="F263" s="19"/>
      <c r="G263" s="19"/>
      <c r="H263" s="173"/>
      <c r="I263" s="173"/>
      <c r="J263" s="175" t="str">
        <f t="shared" si="49"/>
        <v xml:space="preserve"> </v>
      </c>
      <c r="K263" s="169">
        <v>0</v>
      </c>
      <c r="L263" s="169"/>
      <c r="M263" s="173">
        <f t="shared" si="51"/>
        <v>0</v>
      </c>
      <c r="N263" s="169"/>
      <c r="O263" s="153" t="str">
        <f t="shared" si="50"/>
        <v xml:space="preserve"> </v>
      </c>
    </row>
    <row r="264" spans="1:15" hidden="1" x14ac:dyDescent="0.2">
      <c r="A264" s="223" t="s">
        <v>499</v>
      </c>
      <c r="B264" s="224"/>
      <c r="C264" s="3" t="s">
        <v>448</v>
      </c>
      <c r="D264" s="16" t="s">
        <v>495</v>
      </c>
      <c r="E264" s="16"/>
      <c r="F264" s="19"/>
      <c r="G264" s="19"/>
      <c r="H264" s="173"/>
      <c r="I264" s="173"/>
      <c r="J264" s="175" t="str">
        <f t="shared" ref="J264:J271" si="63">IF(H264=0," ",I264/H264)</f>
        <v xml:space="preserve"> </v>
      </c>
      <c r="K264" s="169">
        <v>0</v>
      </c>
      <c r="L264" s="169"/>
      <c r="M264" s="173">
        <f t="shared" si="51"/>
        <v>0</v>
      </c>
      <c r="N264" s="169"/>
      <c r="O264" s="153" t="str">
        <f t="shared" ref="O264:O272" si="64">IF(M264=0," ",N264/M264)</f>
        <v xml:space="preserve"> </v>
      </c>
    </row>
    <row r="265" spans="1:15" hidden="1" x14ac:dyDescent="0.2">
      <c r="A265" s="223" t="s">
        <v>500</v>
      </c>
      <c r="B265" s="224"/>
      <c r="C265" s="3" t="s">
        <v>450</v>
      </c>
      <c r="D265" s="16" t="s">
        <v>495</v>
      </c>
      <c r="E265" s="16"/>
      <c r="F265" s="19"/>
      <c r="G265" s="19"/>
      <c r="H265" s="173"/>
      <c r="I265" s="173"/>
      <c r="J265" s="175" t="str">
        <f t="shared" si="63"/>
        <v xml:space="preserve"> </v>
      </c>
      <c r="K265" s="169">
        <v>0</v>
      </c>
      <c r="L265" s="169"/>
      <c r="M265" s="173">
        <f t="shared" ref="M265:M271" si="65">SUM(K265:L265)</f>
        <v>0</v>
      </c>
      <c r="N265" s="169"/>
      <c r="O265" s="153" t="str">
        <f t="shared" si="64"/>
        <v xml:space="preserve"> </v>
      </c>
    </row>
    <row r="266" spans="1:15" ht="25.5" hidden="1" x14ac:dyDescent="0.2">
      <c r="A266" s="223" t="s">
        <v>501</v>
      </c>
      <c r="B266" s="224"/>
      <c r="C266" s="3" t="s">
        <v>452</v>
      </c>
      <c r="D266" s="16" t="s">
        <v>495</v>
      </c>
      <c r="E266" s="16"/>
      <c r="F266" s="19"/>
      <c r="G266" s="19"/>
      <c r="H266" s="173"/>
      <c r="I266" s="173"/>
      <c r="J266" s="175" t="str">
        <f t="shared" si="63"/>
        <v xml:space="preserve"> </v>
      </c>
      <c r="K266" s="169">
        <v>0</v>
      </c>
      <c r="L266" s="169"/>
      <c r="M266" s="173">
        <f t="shared" si="65"/>
        <v>0</v>
      </c>
      <c r="N266" s="169"/>
      <c r="O266" s="153" t="str">
        <f t="shared" si="64"/>
        <v xml:space="preserve"> </v>
      </c>
    </row>
    <row r="267" spans="1:15" hidden="1" x14ac:dyDescent="0.2">
      <c r="A267" s="223" t="s">
        <v>502</v>
      </c>
      <c r="B267" s="224"/>
      <c r="C267" s="5" t="s">
        <v>454</v>
      </c>
      <c r="D267" s="16" t="s">
        <v>495</v>
      </c>
      <c r="E267" s="16"/>
      <c r="F267" s="19"/>
      <c r="G267" s="19"/>
      <c r="H267" s="173"/>
      <c r="I267" s="173"/>
      <c r="J267" s="175" t="str">
        <f t="shared" si="63"/>
        <v xml:space="preserve"> </v>
      </c>
      <c r="K267" s="169">
        <v>0</v>
      </c>
      <c r="L267" s="169"/>
      <c r="M267" s="173">
        <f t="shared" si="65"/>
        <v>0</v>
      </c>
      <c r="N267" s="169"/>
      <c r="O267" s="153" t="str">
        <f t="shared" si="64"/>
        <v xml:space="preserve"> </v>
      </c>
    </row>
    <row r="268" spans="1:15" hidden="1" x14ac:dyDescent="0.2">
      <c r="A268" s="223" t="s">
        <v>503</v>
      </c>
      <c r="B268" s="224"/>
      <c r="C268" s="5" t="s">
        <v>456</v>
      </c>
      <c r="D268" s="16" t="s">
        <v>495</v>
      </c>
      <c r="E268" s="16"/>
      <c r="F268" s="19"/>
      <c r="G268" s="19"/>
      <c r="H268" s="173"/>
      <c r="I268" s="173"/>
      <c r="J268" s="175" t="str">
        <f t="shared" si="63"/>
        <v xml:space="preserve"> </v>
      </c>
      <c r="K268" s="169">
        <v>0</v>
      </c>
      <c r="L268" s="169"/>
      <c r="M268" s="173">
        <f t="shared" si="65"/>
        <v>0</v>
      </c>
      <c r="N268" s="169"/>
      <c r="O268" s="153" t="str">
        <f t="shared" si="64"/>
        <v xml:space="preserve"> </v>
      </c>
    </row>
    <row r="269" spans="1:15" hidden="1" x14ac:dyDescent="0.2">
      <c r="A269" s="223" t="s">
        <v>504</v>
      </c>
      <c r="B269" s="224"/>
      <c r="C269" s="5" t="s">
        <v>458</v>
      </c>
      <c r="D269" s="16" t="s">
        <v>495</v>
      </c>
      <c r="E269" s="16"/>
      <c r="F269" s="19"/>
      <c r="G269" s="19"/>
      <c r="H269" s="173"/>
      <c r="I269" s="173"/>
      <c r="J269" s="175" t="str">
        <f t="shared" si="63"/>
        <v xml:space="preserve"> </v>
      </c>
      <c r="K269" s="169">
        <v>0</v>
      </c>
      <c r="L269" s="169"/>
      <c r="M269" s="173">
        <f t="shared" si="65"/>
        <v>0</v>
      </c>
      <c r="N269" s="169"/>
      <c r="O269" s="153" t="str">
        <f t="shared" si="64"/>
        <v xml:space="preserve"> </v>
      </c>
    </row>
    <row r="270" spans="1:15" hidden="1" x14ac:dyDescent="0.2">
      <c r="A270" s="223" t="s">
        <v>505</v>
      </c>
      <c r="B270" s="224"/>
      <c r="C270" s="5" t="s">
        <v>460</v>
      </c>
      <c r="D270" s="16" t="s">
        <v>495</v>
      </c>
      <c r="E270" s="16"/>
      <c r="F270" s="19"/>
      <c r="G270" s="19"/>
      <c r="H270" s="173"/>
      <c r="I270" s="173"/>
      <c r="J270" s="175" t="str">
        <f t="shared" si="63"/>
        <v xml:space="preserve"> </v>
      </c>
      <c r="K270" s="169">
        <v>0</v>
      </c>
      <c r="L270" s="169"/>
      <c r="M270" s="173">
        <f t="shared" si="65"/>
        <v>0</v>
      </c>
      <c r="N270" s="169"/>
      <c r="O270" s="153" t="str">
        <f t="shared" si="64"/>
        <v xml:space="preserve"> </v>
      </c>
    </row>
    <row r="271" spans="1:15" hidden="1" x14ac:dyDescent="0.2">
      <c r="A271" s="225" t="s">
        <v>506</v>
      </c>
      <c r="B271" s="226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66">G248+G249+G260</f>
        <v>0</v>
      </c>
      <c r="H271" s="174">
        <f t="shared" si="66"/>
        <v>0</v>
      </c>
      <c r="I271" s="174">
        <f t="shared" ref="I271" si="67">I248+I249+I260</f>
        <v>0</v>
      </c>
      <c r="J271" s="175" t="str">
        <f t="shared" si="63"/>
        <v xml:space="preserve"> </v>
      </c>
      <c r="K271" s="169">
        <v>0</v>
      </c>
      <c r="L271" s="169"/>
      <c r="M271" s="173">
        <f t="shared" si="65"/>
        <v>0</v>
      </c>
      <c r="N271" s="169"/>
      <c r="O271" s="153" t="str">
        <f t="shared" si="64"/>
        <v xml:space="preserve"> </v>
      </c>
    </row>
    <row r="272" spans="1:15" x14ac:dyDescent="0.2">
      <c r="A272" s="225" t="s">
        <v>509</v>
      </c>
      <c r="B272" s="226"/>
      <c r="C272" s="7" t="s">
        <v>510</v>
      </c>
      <c r="D272" s="15" t="s">
        <v>511</v>
      </c>
      <c r="E272" s="15"/>
      <c r="F272" s="18">
        <f>F50+F86+F184+F214+F223+F247+F271</f>
        <v>289</v>
      </c>
      <c r="G272" s="18">
        <f t="shared" ref="G272:N272" si="68">G50+G86+G184+G214+G223+G247+G271</f>
        <v>-289</v>
      </c>
      <c r="H272" s="174">
        <f t="shared" si="68"/>
        <v>0</v>
      </c>
      <c r="I272" s="174">
        <f t="shared" si="68"/>
        <v>0</v>
      </c>
      <c r="J272" s="174" t="e">
        <f t="shared" si="68"/>
        <v>#VALUE!</v>
      </c>
      <c r="K272" s="174">
        <v>288</v>
      </c>
      <c r="L272" s="174">
        <f t="shared" si="68"/>
        <v>0</v>
      </c>
      <c r="M272" s="174">
        <f t="shared" si="68"/>
        <v>288</v>
      </c>
      <c r="N272" s="174">
        <f t="shared" si="68"/>
        <v>202</v>
      </c>
      <c r="O272" s="153">
        <f t="shared" si="64"/>
        <v>0.70138888888888884</v>
      </c>
    </row>
    <row r="274" spans="1:15" ht="25.5" customHeight="1" x14ac:dyDescent="0.2">
      <c r="A274" s="210" t="s">
        <v>0</v>
      </c>
      <c r="B274" s="210"/>
      <c r="C274" s="211" t="s">
        <v>836</v>
      </c>
      <c r="D274" s="213" t="s">
        <v>2</v>
      </c>
      <c r="E274" s="21"/>
      <c r="F274" s="210" t="s">
        <v>512</v>
      </c>
      <c r="G274" s="210" t="s">
        <v>856</v>
      </c>
      <c r="H274" s="210" t="s">
        <v>862</v>
      </c>
      <c r="I274" s="234" t="s">
        <v>864</v>
      </c>
      <c r="J274" s="230" t="s">
        <v>865</v>
      </c>
      <c r="K274" s="230" t="s">
        <v>873</v>
      </c>
      <c r="L274" s="210" t="s">
        <v>856</v>
      </c>
      <c r="M274" s="210" t="s">
        <v>874</v>
      </c>
      <c r="N274" s="230" t="s">
        <v>875</v>
      </c>
      <c r="O274" s="230" t="s">
        <v>865</v>
      </c>
    </row>
    <row r="275" spans="1:15" x14ac:dyDescent="0.2">
      <c r="A275" s="210"/>
      <c r="B275" s="210"/>
      <c r="C275" s="212"/>
      <c r="D275" s="214"/>
      <c r="E275" s="22"/>
      <c r="F275" s="210"/>
      <c r="G275" s="210"/>
      <c r="H275" s="210"/>
      <c r="I275" s="235"/>
      <c r="J275" s="231"/>
      <c r="K275" s="231"/>
      <c r="L275" s="210"/>
      <c r="M275" s="210"/>
      <c r="N275" s="231"/>
      <c r="O275" s="231"/>
    </row>
    <row r="276" spans="1:15" x14ac:dyDescent="0.2">
      <c r="A276" s="209" t="s">
        <v>3</v>
      </c>
      <c r="B276" s="209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1" t="s">
        <v>867</v>
      </c>
      <c r="K276" s="189" t="s">
        <v>866</v>
      </c>
      <c r="L276" s="189" t="s">
        <v>867</v>
      </c>
      <c r="M276" s="189" t="s">
        <v>880</v>
      </c>
      <c r="N276" s="189" t="s">
        <v>881</v>
      </c>
      <c r="O276" s="189" t="s">
        <v>882</v>
      </c>
    </row>
    <row r="277" spans="1:15" hidden="1" x14ac:dyDescent="0.2">
      <c r="A277" s="206" t="s">
        <v>6</v>
      </c>
      <c r="B277" s="206"/>
      <c r="C277" s="3" t="s">
        <v>516</v>
      </c>
      <c r="D277" s="23" t="s">
        <v>517</v>
      </c>
      <c r="E277" s="24"/>
      <c r="F277" s="36"/>
      <c r="G277" s="46"/>
      <c r="N277" s="195"/>
    </row>
    <row r="278" spans="1:15" hidden="1" x14ac:dyDescent="0.2">
      <c r="A278" s="206" t="s">
        <v>9</v>
      </c>
      <c r="B278" s="206"/>
      <c r="C278" s="3" t="s">
        <v>518</v>
      </c>
      <c r="D278" s="23" t="s">
        <v>519</v>
      </c>
      <c r="E278" s="24"/>
      <c r="F278" s="36"/>
      <c r="G278" s="46"/>
    </row>
    <row r="279" spans="1:15" hidden="1" x14ac:dyDescent="0.2">
      <c r="A279" s="206" t="s">
        <v>12</v>
      </c>
      <c r="B279" s="206"/>
      <c r="C279" s="3" t="s">
        <v>520</v>
      </c>
      <c r="D279" s="23" t="s">
        <v>521</v>
      </c>
      <c r="E279" s="24"/>
      <c r="F279" s="36"/>
      <c r="G279" s="46"/>
    </row>
    <row r="280" spans="1:15" hidden="1" x14ac:dyDescent="0.2">
      <c r="A280" s="206" t="s">
        <v>15</v>
      </c>
      <c r="B280" s="206"/>
      <c r="C280" s="3" t="s">
        <v>522</v>
      </c>
      <c r="D280" s="23" t="s">
        <v>523</v>
      </c>
      <c r="E280" s="24"/>
      <c r="F280" s="36"/>
      <c r="G280" s="46"/>
    </row>
    <row r="281" spans="1:15" hidden="1" x14ac:dyDescent="0.2">
      <c r="A281" s="206" t="s">
        <v>18</v>
      </c>
      <c r="B281" s="206"/>
      <c r="C281" s="3" t="s">
        <v>524</v>
      </c>
      <c r="D281" s="23" t="s">
        <v>525</v>
      </c>
      <c r="E281" s="24"/>
      <c r="F281" s="36"/>
      <c r="G281" s="46"/>
    </row>
    <row r="282" spans="1:15" hidden="1" x14ac:dyDescent="0.2">
      <c r="A282" s="206" t="s">
        <v>21</v>
      </c>
      <c r="B282" s="206"/>
      <c r="C282" s="3" t="s">
        <v>526</v>
      </c>
      <c r="D282" s="23" t="s">
        <v>527</v>
      </c>
      <c r="E282" s="24"/>
      <c r="F282" s="36"/>
      <c r="G282" s="46"/>
    </row>
    <row r="283" spans="1:15" hidden="1" x14ac:dyDescent="0.2">
      <c r="A283" s="206" t="s">
        <v>24</v>
      </c>
      <c r="B283" s="206"/>
      <c r="C283" s="3" t="s">
        <v>528</v>
      </c>
      <c r="D283" s="23" t="s">
        <v>529</v>
      </c>
      <c r="E283" s="24"/>
      <c r="F283" s="36"/>
      <c r="G283" s="46"/>
    </row>
    <row r="284" spans="1:15" hidden="1" x14ac:dyDescent="0.2">
      <c r="A284" s="206" t="s">
        <v>27</v>
      </c>
      <c r="B284" s="206"/>
      <c r="C284" s="3" t="s">
        <v>530</v>
      </c>
      <c r="D284" s="23" t="s">
        <v>531</v>
      </c>
      <c r="E284" s="24"/>
      <c r="F284" s="36"/>
      <c r="G284" s="46"/>
    </row>
    <row r="285" spans="1:15" hidden="1" x14ac:dyDescent="0.2">
      <c r="A285" s="206" t="s">
        <v>30</v>
      </c>
      <c r="B285" s="206"/>
      <c r="C285" s="3" t="s">
        <v>532</v>
      </c>
      <c r="D285" s="23" t="s">
        <v>533</v>
      </c>
      <c r="E285" s="24"/>
      <c r="F285" s="36"/>
      <c r="G285" s="46"/>
    </row>
    <row r="286" spans="1:15" hidden="1" x14ac:dyDescent="0.2">
      <c r="A286" s="206" t="s">
        <v>33</v>
      </c>
      <c r="B286" s="206"/>
      <c r="C286" s="3" t="s">
        <v>534</v>
      </c>
      <c r="D286" s="23" t="s">
        <v>535</v>
      </c>
      <c r="E286" s="24"/>
      <c r="F286" s="36"/>
      <c r="G286" s="46"/>
    </row>
    <row r="287" spans="1:15" hidden="1" x14ac:dyDescent="0.2">
      <c r="A287" s="206" t="s">
        <v>36</v>
      </c>
      <c r="B287" s="206"/>
      <c r="C287" s="3" t="s">
        <v>536</v>
      </c>
      <c r="D287" s="23" t="s">
        <v>537</v>
      </c>
      <c r="E287" s="24"/>
      <c r="F287" s="36"/>
      <c r="G287" s="46"/>
    </row>
    <row r="288" spans="1:15" hidden="1" x14ac:dyDescent="0.2">
      <c r="A288" s="206" t="s">
        <v>38</v>
      </c>
      <c r="B288" s="206"/>
      <c r="C288" s="3" t="s">
        <v>538</v>
      </c>
      <c r="D288" s="23" t="s">
        <v>539</v>
      </c>
      <c r="E288" s="24"/>
      <c r="F288" s="36"/>
      <c r="G288" s="46"/>
    </row>
    <row r="289" spans="1:9" hidden="1" x14ac:dyDescent="0.2">
      <c r="A289" s="206" t="s">
        <v>40</v>
      </c>
      <c r="B289" s="206"/>
      <c r="C289" s="3" t="s">
        <v>540</v>
      </c>
      <c r="D289" s="23" t="s">
        <v>541</v>
      </c>
      <c r="E289" s="24"/>
      <c r="F289" s="36"/>
      <c r="G289" s="46"/>
    </row>
    <row r="290" spans="1:9" hidden="1" x14ac:dyDescent="0.2">
      <c r="A290" s="206" t="s">
        <v>42</v>
      </c>
      <c r="B290" s="206"/>
      <c r="C290" s="25" t="s">
        <v>542</v>
      </c>
      <c r="D290" s="23" t="s">
        <v>541</v>
      </c>
      <c r="E290" s="26"/>
      <c r="F290" s="37"/>
      <c r="G290" s="47"/>
    </row>
    <row r="291" spans="1:9" hidden="1" x14ac:dyDescent="0.2">
      <c r="A291" s="207" t="s">
        <v>44</v>
      </c>
      <c r="B291" s="207"/>
      <c r="C291" s="4" t="s">
        <v>543</v>
      </c>
      <c r="D291" s="20" t="s">
        <v>544</v>
      </c>
      <c r="E291" s="27"/>
      <c r="F291" s="38">
        <f>SUM(F277:F289)</f>
        <v>0</v>
      </c>
      <c r="G291" s="48"/>
      <c r="I291"/>
    </row>
    <row r="292" spans="1:9" hidden="1" x14ac:dyDescent="0.2">
      <c r="A292" s="206" t="s">
        <v>46</v>
      </c>
      <c r="B292" s="206"/>
      <c r="C292" s="3" t="s">
        <v>545</v>
      </c>
      <c r="D292" s="23" t="s">
        <v>546</v>
      </c>
      <c r="E292" s="24"/>
      <c r="F292" s="36"/>
      <c r="G292" s="46"/>
    </row>
    <row r="293" spans="1:9" ht="25.5" hidden="1" x14ac:dyDescent="0.2">
      <c r="A293" s="206" t="s">
        <v>48</v>
      </c>
      <c r="B293" s="206"/>
      <c r="C293" s="3" t="s">
        <v>547</v>
      </c>
      <c r="D293" s="23" t="s">
        <v>548</v>
      </c>
      <c r="E293" s="24"/>
      <c r="F293" s="36"/>
      <c r="G293" s="46"/>
    </row>
    <row r="294" spans="1:9" hidden="1" x14ac:dyDescent="0.2">
      <c r="A294" s="206" t="s">
        <v>50</v>
      </c>
      <c r="B294" s="206"/>
      <c r="C294" s="3" t="s">
        <v>549</v>
      </c>
      <c r="D294" s="23" t="s">
        <v>550</v>
      </c>
      <c r="E294" s="24"/>
      <c r="F294" s="36"/>
      <c r="G294" s="46"/>
    </row>
    <row r="295" spans="1:9" hidden="1" x14ac:dyDescent="0.2">
      <c r="A295" s="207" t="s">
        <v>52</v>
      </c>
      <c r="B295" s="207"/>
      <c r="C295" s="4" t="s">
        <v>551</v>
      </c>
      <c r="D295" s="20" t="s">
        <v>552</v>
      </c>
      <c r="E295" s="27"/>
      <c r="F295" s="38">
        <f>SUM(F292:F294)</f>
        <v>0</v>
      </c>
      <c r="G295" s="48"/>
      <c r="I295"/>
    </row>
    <row r="296" spans="1:9" hidden="1" x14ac:dyDescent="0.2">
      <c r="A296" s="207" t="s">
        <v>54</v>
      </c>
      <c r="B296" s="207"/>
      <c r="C296" s="4" t="s">
        <v>553</v>
      </c>
      <c r="D296" s="20" t="s">
        <v>554</v>
      </c>
      <c r="E296" s="27"/>
      <c r="F296" s="38">
        <f>F291+F295</f>
        <v>0</v>
      </c>
      <c r="G296" s="48"/>
      <c r="I296"/>
    </row>
    <row r="297" spans="1:9" ht="25.5" hidden="1" x14ac:dyDescent="0.2">
      <c r="A297" s="207">
        <v>21</v>
      </c>
      <c r="B297" s="207"/>
      <c r="C297" s="4" t="s">
        <v>555</v>
      </c>
      <c r="D297" s="20" t="s">
        <v>556</v>
      </c>
      <c r="E297" s="27"/>
      <c r="F297" s="55">
        <f>SUM(F298:F304)</f>
        <v>0</v>
      </c>
      <c r="G297" s="48"/>
      <c r="I297"/>
    </row>
    <row r="298" spans="1:9" hidden="1" x14ac:dyDescent="0.2">
      <c r="A298" s="206">
        <v>22</v>
      </c>
      <c r="B298" s="206"/>
      <c r="C298" s="25" t="s">
        <v>168</v>
      </c>
      <c r="D298" s="23" t="s">
        <v>556</v>
      </c>
      <c r="E298" s="26"/>
      <c r="F298" s="37"/>
      <c r="G298" s="47"/>
    </row>
    <row r="299" spans="1:9" hidden="1" x14ac:dyDescent="0.2">
      <c r="A299" s="206">
        <v>23</v>
      </c>
      <c r="B299" s="206"/>
      <c r="C299" s="25" t="s">
        <v>185</v>
      </c>
      <c r="D299" s="23" t="s">
        <v>556</v>
      </c>
      <c r="E299" s="26"/>
      <c r="F299" s="37"/>
      <c r="G299" s="47"/>
    </row>
    <row r="300" spans="1:9" hidden="1" x14ac:dyDescent="0.2">
      <c r="A300" s="206">
        <v>24</v>
      </c>
      <c r="B300" s="206"/>
      <c r="C300" s="25" t="s">
        <v>172</v>
      </c>
      <c r="D300" s="23" t="s">
        <v>556</v>
      </c>
      <c r="E300" s="26"/>
      <c r="F300" s="37"/>
      <c r="G300" s="47"/>
    </row>
    <row r="301" spans="1:9" hidden="1" x14ac:dyDescent="0.2">
      <c r="A301" s="206">
        <v>25</v>
      </c>
      <c r="B301" s="206"/>
      <c r="C301" s="25" t="s">
        <v>189</v>
      </c>
      <c r="D301" s="23" t="s">
        <v>556</v>
      </c>
      <c r="E301" s="26"/>
      <c r="F301" s="37"/>
      <c r="G301" s="47"/>
    </row>
    <row r="302" spans="1:9" hidden="1" x14ac:dyDescent="0.2">
      <c r="A302" s="206">
        <v>26</v>
      </c>
      <c r="B302" s="206"/>
      <c r="C302" s="25" t="s">
        <v>557</v>
      </c>
      <c r="D302" s="23" t="s">
        <v>556</v>
      </c>
      <c r="E302" s="26"/>
      <c r="F302" s="37"/>
      <c r="G302" s="47"/>
    </row>
    <row r="303" spans="1:9" ht="38.25" hidden="1" x14ac:dyDescent="0.2">
      <c r="A303" s="206">
        <v>27</v>
      </c>
      <c r="B303" s="206"/>
      <c r="C303" s="25" t="s">
        <v>558</v>
      </c>
      <c r="D303" s="23" t="s">
        <v>556</v>
      </c>
      <c r="E303" s="26"/>
      <c r="F303" s="37"/>
      <c r="G303" s="47"/>
    </row>
    <row r="304" spans="1:9" hidden="1" x14ac:dyDescent="0.2">
      <c r="A304" s="206">
        <v>28</v>
      </c>
      <c r="B304" s="206"/>
      <c r="C304" s="25" t="s">
        <v>559</v>
      </c>
      <c r="D304" s="23" t="s">
        <v>556</v>
      </c>
      <c r="E304" s="26"/>
      <c r="F304" s="37"/>
      <c r="G304" s="47"/>
    </row>
    <row r="305" spans="1:15" x14ac:dyDescent="0.2">
      <c r="A305" s="206" t="s">
        <v>66</v>
      </c>
      <c r="B305" s="206"/>
      <c r="C305" s="3" t="s">
        <v>560</v>
      </c>
      <c r="D305" s="23" t="s">
        <v>561</v>
      </c>
      <c r="E305" s="24"/>
      <c r="F305" s="36"/>
      <c r="G305" s="36"/>
      <c r="H305" s="164"/>
      <c r="I305" s="156"/>
      <c r="J305" s="180" t="str">
        <f t="shared" ref="J305:J368" si="69">IF(H305=0," ",I305/H305)</f>
        <v xml:space="preserve"> </v>
      </c>
      <c r="K305" s="156">
        <v>0</v>
      </c>
      <c r="L305" s="156"/>
      <c r="M305" s="115">
        <f>SUM(K305:L305)</f>
        <v>0</v>
      </c>
      <c r="N305" s="156"/>
      <c r="O305" s="153" t="str">
        <f t="shared" ref="O305:O368" si="70">IF(M305=0," ",N305/M305)</f>
        <v xml:space="preserve"> </v>
      </c>
    </row>
    <row r="306" spans="1:15" x14ac:dyDescent="0.2">
      <c r="A306" s="206" t="s">
        <v>67</v>
      </c>
      <c r="B306" s="206"/>
      <c r="C306" s="3" t="s">
        <v>562</v>
      </c>
      <c r="D306" s="23" t="s">
        <v>563</v>
      </c>
      <c r="E306" s="24"/>
      <c r="F306" s="58">
        <v>50</v>
      </c>
      <c r="G306" s="58">
        <v>44</v>
      </c>
      <c r="H306" s="115">
        <f>SUM(F306:G306)</f>
        <v>94</v>
      </c>
      <c r="I306" s="156">
        <v>94</v>
      </c>
      <c r="J306" s="180">
        <f t="shared" si="69"/>
        <v>1</v>
      </c>
      <c r="K306" s="156">
        <v>50</v>
      </c>
      <c r="L306" s="156"/>
      <c r="M306" s="115">
        <f t="shared" ref="M306:M369" si="71">SUM(K306:L306)</f>
        <v>50</v>
      </c>
      <c r="N306" s="156"/>
      <c r="O306" s="153">
        <f t="shared" si="70"/>
        <v>0</v>
      </c>
    </row>
    <row r="307" spans="1:15" x14ac:dyDescent="0.2">
      <c r="A307" s="206" t="s">
        <v>68</v>
      </c>
      <c r="B307" s="206"/>
      <c r="C307" s="3" t="s">
        <v>564</v>
      </c>
      <c r="D307" s="23" t="s">
        <v>565</v>
      </c>
      <c r="E307" s="24"/>
      <c r="F307" s="58"/>
      <c r="G307" s="58"/>
      <c r="H307" s="115"/>
      <c r="I307" s="156"/>
      <c r="J307" s="180" t="str">
        <f t="shared" si="69"/>
        <v xml:space="preserve"> </v>
      </c>
      <c r="K307" s="156">
        <v>0</v>
      </c>
      <c r="L307" s="156"/>
      <c r="M307" s="115">
        <f t="shared" si="71"/>
        <v>0</v>
      </c>
      <c r="N307" s="156"/>
      <c r="O307" s="153" t="str">
        <f t="shared" si="70"/>
        <v xml:space="preserve"> </v>
      </c>
    </row>
    <row r="308" spans="1:15" x14ac:dyDescent="0.2">
      <c r="A308" s="207" t="s">
        <v>69</v>
      </c>
      <c r="B308" s="207"/>
      <c r="C308" s="4" t="s">
        <v>566</v>
      </c>
      <c r="D308" s="20" t="s">
        <v>567</v>
      </c>
      <c r="E308" s="27"/>
      <c r="F308" s="59">
        <f>SUM(F305:F307)</f>
        <v>50</v>
      </c>
      <c r="G308" s="59">
        <f t="shared" ref="G308:N308" si="72">SUM(G305:G307)</f>
        <v>44</v>
      </c>
      <c r="H308" s="116">
        <f t="shared" si="72"/>
        <v>94</v>
      </c>
      <c r="I308" s="116">
        <f t="shared" si="72"/>
        <v>94</v>
      </c>
      <c r="J308" s="116">
        <f t="shared" si="72"/>
        <v>1</v>
      </c>
      <c r="K308" s="116">
        <f t="shared" si="72"/>
        <v>50</v>
      </c>
      <c r="L308" s="116">
        <f t="shared" si="72"/>
        <v>0</v>
      </c>
      <c r="M308" s="116">
        <f t="shared" si="72"/>
        <v>50</v>
      </c>
      <c r="N308" s="116">
        <f t="shared" si="72"/>
        <v>0</v>
      </c>
      <c r="O308" s="153">
        <f t="shared" si="70"/>
        <v>0</v>
      </c>
    </row>
    <row r="309" spans="1:15" x14ac:dyDescent="0.2">
      <c r="A309" s="206" t="s">
        <v>72</v>
      </c>
      <c r="B309" s="206"/>
      <c r="C309" s="3" t="s">
        <v>568</v>
      </c>
      <c r="D309" s="23" t="s">
        <v>569</v>
      </c>
      <c r="E309" s="24"/>
      <c r="F309" s="58"/>
      <c r="G309" s="58"/>
      <c r="H309" s="115"/>
      <c r="I309" s="156"/>
      <c r="J309" s="180" t="str">
        <f t="shared" si="69"/>
        <v xml:space="preserve"> </v>
      </c>
      <c r="K309" s="156">
        <v>0</v>
      </c>
      <c r="L309" s="156"/>
      <c r="M309" s="115">
        <f t="shared" si="71"/>
        <v>0</v>
      </c>
      <c r="N309" s="156"/>
      <c r="O309" s="153" t="str">
        <f t="shared" si="70"/>
        <v xml:space="preserve"> </v>
      </c>
    </row>
    <row r="310" spans="1:15" x14ac:dyDescent="0.2">
      <c r="A310" s="206" t="s">
        <v>73</v>
      </c>
      <c r="B310" s="206"/>
      <c r="C310" s="3" t="s">
        <v>570</v>
      </c>
      <c r="D310" s="23" t="s">
        <v>571</v>
      </c>
      <c r="E310" s="24"/>
      <c r="F310" s="58"/>
      <c r="G310" s="58"/>
      <c r="H310" s="115"/>
      <c r="I310" s="156"/>
      <c r="J310" s="180" t="str">
        <f t="shared" si="69"/>
        <v xml:space="preserve"> </v>
      </c>
      <c r="K310" s="156">
        <v>0</v>
      </c>
      <c r="L310" s="156"/>
      <c r="M310" s="115">
        <f t="shared" si="71"/>
        <v>0</v>
      </c>
      <c r="N310" s="156"/>
      <c r="O310" s="153" t="str">
        <f t="shared" si="70"/>
        <v xml:space="preserve"> </v>
      </c>
    </row>
    <row r="311" spans="1:15" x14ac:dyDescent="0.2">
      <c r="A311" s="207" t="s">
        <v>74</v>
      </c>
      <c r="B311" s="207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N311" si="73">SUM(G309:G310)</f>
        <v>0</v>
      </c>
      <c r="H311" s="116">
        <f t="shared" si="73"/>
        <v>0</v>
      </c>
      <c r="I311" s="116">
        <f t="shared" si="73"/>
        <v>0</v>
      </c>
      <c r="J311" s="116">
        <f t="shared" si="73"/>
        <v>0</v>
      </c>
      <c r="K311" s="116">
        <f t="shared" si="73"/>
        <v>0</v>
      </c>
      <c r="L311" s="116">
        <f t="shared" si="73"/>
        <v>0</v>
      </c>
      <c r="M311" s="116">
        <f t="shared" si="73"/>
        <v>0</v>
      </c>
      <c r="N311" s="116">
        <f t="shared" si="73"/>
        <v>0</v>
      </c>
      <c r="O311" s="153" t="str">
        <f t="shared" si="70"/>
        <v xml:space="preserve"> </v>
      </c>
    </row>
    <row r="312" spans="1:15" x14ac:dyDescent="0.2">
      <c r="A312" s="206" t="s">
        <v>75</v>
      </c>
      <c r="B312" s="206"/>
      <c r="C312" s="3" t="s">
        <v>574</v>
      </c>
      <c r="D312" s="23" t="s">
        <v>575</v>
      </c>
      <c r="E312" s="24"/>
      <c r="F312" s="58"/>
      <c r="G312" s="58"/>
      <c r="H312" s="115"/>
      <c r="I312" s="156"/>
      <c r="J312" s="180" t="str">
        <f t="shared" si="69"/>
        <v xml:space="preserve"> </v>
      </c>
      <c r="K312" s="156">
        <v>0</v>
      </c>
      <c r="L312" s="156"/>
      <c r="M312" s="115">
        <f t="shared" si="71"/>
        <v>0</v>
      </c>
      <c r="N312" s="156"/>
      <c r="O312" s="153" t="str">
        <f t="shared" si="70"/>
        <v xml:space="preserve"> </v>
      </c>
    </row>
    <row r="313" spans="1:15" x14ac:dyDescent="0.2">
      <c r="A313" s="206" t="s">
        <v>76</v>
      </c>
      <c r="B313" s="206"/>
      <c r="C313" s="3" t="s">
        <v>576</v>
      </c>
      <c r="D313" s="23" t="s">
        <v>577</v>
      </c>
      <c r="E313" s="24"/>
      <c r="F313" s="58"/>
      <c r="G313" s="58"/>
      <c r="H313" s="115"/>
      <c r="I313" s="156"/>
      <c r="J313" s="180" t="str">
        <f t="shared" si="69"/>
        <v xml:space="preserve"> </v>
      </c>
      <c r="K313" s="156">
        <v>0</v>
      </c>
      <c r="L313" s="156"/>
      <c r="M313" s="115">
        <f t="shared" si="71"/>
        <v>0</v>
      </c>
      <c r="N313" s="156"/>
      <c r="O313" s="153" t="str">
        <f t="shared" si="70"/>
        <v xml:space="preserve"> </v>
      </c>
    </row>
    <row r="314" spans="1:15" x14ac:dyDescent="0.2">
      <c r="A314" s="206" t="s">
        <v>77</v>
      </c>
      <c r="B314" s="206"/>
      <c r="C314" s="3" t="s">
        <v>578</v>
      </c>
      <c r="D314" s="23" t="s">
        <v>579</v>
      </c>
      <c r="E314" s="24"/>
      <c r="F314" s="58"/>
      <c r="G314" s="58"/>
      <c r="H314" s="115"/>
      <c r="I314" s="156"/>
      <c r="J314" s="180" t="str">
        <f t="shared" si="69"/>
        <v xml:space="preserve"> </v>
      </c>
      <c r="K314" s="156">
        <v>0</v>
      </c>
      <c r="L314" s="156"/>
      <c r="M314" s="115">
        <f t="shared" si="71"/>
        <v>0</v>
      </c>
      <c r="N314" s="156"/>
      <c r="O314" s="153" t="str">
        <f t="shared" si="70"/>
        <v xml:space="preserve"> </v>
      </c>
    </row>
    <row r="315" spans="1:15" ht="25.5" x14ac:dyDescent="0.2">
      <c r="A315" s="206" t="s">
        <v>78</v>
      </c>
      <c r="B315" s="206"/>
      <c r="C315" s="25" t="s">
        <v>580</v>
      </c>
      <c r="D315" s="23" t="s">
        <v>579</v>
      </c>
      <c r="E315" s="26"/>
      <c r="F315" s="58"/>
      <c r="G315" s="58"/>
      <c r="H315" s="115"/>
      <c r="I315" s="156"/>
      <c r="J315" s="180" t="str">
        <f t="shared" si="69"/>
        <v xml:space="preserve"> </v>
      </c>
      <c r="K315" s="156">
        <v>0</v>
      </c>
      <c r="L315" s="156"/>
      <c r="M315" s="115">
        <f t="shared" si="71"/>
        <v>0</v>
      </c>
      <c r="N315" s="156"/>
      <c r="O315" s="153" t="str">
        <f t="shared" si="70"/>
        <v xml:space="preserve"> </v>
      </c>
    </row>
    <row r="316" spans="1:15" x14ac:dyDescent="0.2">
      <c r="A316" s="206" t="s">
        <v>79</v>
      </c>
      <c r="B316" s="206"/>
      <c r="C316" s="3" t="s">
        <v>581</v>
      </c>
      <c r="D316" s="23" t="s">
        <v>582</v>
      </c>
      <c r="E316" s="24"/>
      <c r="F316" s="58">
        <v>30</v>
      </c>
      <c r="G316" s="58">
        <v>-30</v>
      </c>
      <c r="H316" s="115">
        <f>SUM(F316:G316)</f>
        <v>0</v>
      </c>
      <c r="I316" s="156"/>
      <c r="J316" s="180" t="str">
        <f t="shared" si="69"/>
        <v xml:space="preserve"> </v>
      </c>
      <c r="K316" s="156">
        <v>30</v>
      </c>
      <c r="L316" s="156"/>
      <c r="M316" s="115">
        <f t="shared" si="71"/>
        <v>30</v>
      </c>
      <c r="N316" s="156"/>
      <c r="O316" s="153">
        <f t="shared" si="70"/>
        <v>0</v>
      </c>
    </row>
    <row r="317" spans="1:15" x14ac:dyDescent="0.2">
      <c r="A317" s="206" t="s">
        <v>80</v>
      </c>
      <c r="B317" s="206"/>
      <c r="C317" s="28" t="s">
        <v>583</v>
      </c>
      <c r="D317" s="23" t="s">
        <v>584</v>
      </c>
      <c r="E317" s="29"/>
      <c r="F317" s="60"/>
      <c r="G317" s="60"/>
      <c r="H317" s="185"/>
      <c r="I317" s="156"/>
      <c r="J317" s="180" t="str">
        <f t="shared" si="69"/>
        <v xml:space="preserve"> </v>
      </c>
      <c r="K317" s="156">
        <v>0</v>
      </c>
      <c r="L317" s="156"/>
      <c r="M317" s="115">
        <f t="shared" si="71"/>
        <v>0</v>
      </c>
      <c r="N317" s="156"/>
      <c r="O317" s="153" t="str">
        <f t="shared" si="70"/>
        <v xml:space="preserve"> </v>
      </c>
    </row>
    <row r="318" spans="1:15" x14ac:dyDescent="0.2">
      <c r="A318" s="206" t="s">
        <v>81</v>
      </c>
      <c r="B318" s="206"/>
      <c r="C318" s="25" t="s">
        <v>355</v>
      </c>
      <c r="D318" s="23" t="s">
        <v>584</v>
      </c>
      <c r="E318" s="26"/>
      <c r="F318" s="58"/>
      <c r="G318" s="58"/>
      <c r="H318" s="115"/>
      <c r="I318" s="156"/>
      <c r="J318" s="180" t="str">
        <f t="shared" si="69"/>
        <v xml:space="preserve"> </v>
      </c>
      <c r="K318" s="156">
        <v>0</v>
      </c>
      <c r="L318" s="156"/>
      <c r="M318" s="115">
        <f t="shared" si="71"/>
        <v>0</v>
      </c>
      <c r="N318" s="156"/>
      <c r="O318" s="153" t="str">
        <f t="shared" si="70"/>
        <v xml:space="preserve"> </v>
      </c>
    </row>
    <row r="319" spans="1:15" x14ac:dyDescent="0.2">
      <c r="A319" s="206" t="s">
        <v>82</v>
      </c>
      <c r="B319" s="206"/>
      <c r="C319" s="3" t="s">
        <v>585</v>
      </c>
      <c r="D319" s="23" t="s">
        <v>586</v>
      </c>
      <c r="E319" s="24"/>
      <c r="F319" s="58"/>
      <c r="G319" s="58"/>
      <c r="H319" s="115"/>
      <c r="I319" s="156"/>
      <c r="J319" s="180" t="str">
        <f t="shared" si="69"/>
        <v xml:space="preserve"> </v>
      </c>
      <c r="K319" s="156">
        <v>0</v>
      </c>
      <c r="L319" s="156"/>
      <c r="M319" s="115">
        <f t="shared" si="71"/>
        <v>0</v>
      </c>
      <c r="N319" s="156"/>
      <c r="O319" s="153" t="str">
        <f t="shared" si="70"/>
        <v xml:space="preserve"> </v>
      </c>
    </row>
    <row r="320" spans="1:15" x14ac:dyDescent="0.2">
      <c r="A320" s="206" t="s">
        <v>85</v>
      </c>
      <c r="B320" s="206"/>
      <c r="C320" s="3" t="s">
        <v>587</v>
      </c>
      <c r="D320" s="23" t="s">
        <v>588</v>
      </c>
      <c r="E320" s="24"/>
      <c r="F320" s="58">
        <v>800</v>
      </c>
      <c r="G320" s="58">
        <v>-800</v>
      </c>
      <c r="H320" s="115">
        <f>SUM(F320:G320)</f>
        <v>0</v>
      </c>
      <c r="I320" s="156"/>
      <c r="J320" s="180" t="str">
        <f t="shared" si="69"/>
        <v xml:space="preserve"> </v>
      </c>
      <c r="K320" s="156">
        <v>800</v>
      </c>
      <c r="L320" s="156"/>
      <c r="M320" s="115">
        <f t="shared" si="71"/>
        <v>800</v>
      </c>
      <c r="N320" s="156">
        <v>202</v>
      </c>
      <c r="O320" s="153">
        <f t="shared" si="70"/>
        <v>0.2525</v>
      </c>
    </row>
    <row r="321" spans="1:15" x14ac:dyDescent="0.2">
      <c r="A321" s="206" t="s">
        <v>88</v>
      </c>
      <c r="B321" s="206"/>
      <c r="C321" s="25" t="s">
        <v>589</v>
      </c>
      <c r="D321" s="23" t="s">
        <v>588</v>
      </c>
      <c r="E321" s="26"/>
      <c r="F321" s="58"/>
      <c r="G321" s="58"/>
      <c r="H321" s="115"/>
      <c r="I321" s="156"/>
      <c r="J321" s="180" t="str">
        <f t="shared" si="69"/>
        <v xml:space="preserve"> </v>
      </c>
      <c r="K321" s="156">
        <v>0</v>
      </c>
      <c r="L321" s="156"/>
      <c r="M321" s="115">
        <f t="shared" si="71"/>
        <v>0</v>
      </c>
      <c r="N321" s="156"/>
      <c r="O321" s="153" t="str">
        <f t="shared" si="70"/>
        <v xml:space="preserve"> </v>
      </c>
    </row>
    <row r="322" spans="1:15" x14ac:dyDescent="0.2">
      <c r="A322" s="207" t="s">
        <v>91</v>
      </c>
      <c r="B322" s="207"/>
      <c r="C322" s="4" t="s">
        <v>590</v>
      </c>
      <c r="D322" s="20" t="s">
        <v>591</v>
      </c>
      <c r="E322" s="27"/>
      <c r="F322" s="59">
        <f>SUM(F312:F320)</f>
        <v>830</v>
      </c>
      <c r="G322" s="59">
        <f t="shared" ref="G322:N322" si="74">SUM(G312:G320)</f>
        <v>-830</v>
      </c>
      <c r="H322" s="116">
        <f t="shared" si="74"/>
        <v>0</v>
      </c>
      <c r="I322" s="116">
        <f t="shared" si="74"/>
        <v>0</v>
      </c>
      <c r="J322" s="116">
        <f t="shared" si="74"/>
        <v>0</v>
      </c>
      <c r="K322" s="116">
        <f t="shared" si="74"/>
        <v>830</v>
      </c>
      <c r="L322" s="116">
        <f t="shared" si="74"/>
        <v>0</v>
      </c>
      <c r="M322" s="116">
        <f t="shared" si="74"/>
        <v>830</v>
      </c>
      <c r="N322" s="116">
        <f t="shared" si="74"/>
        <v>202</v>
      </c>
      <c r="O322" s="153">
        <f t="shared" si="70"/>
        <v>0.2433734939759036</v>
      </c>
    </row>
    <row r="323" spans="1:15" x14ac:dyDescent="0.2">
      <c r="A323" s="206" t="s">
        <v>94</v>
      </c>
      <c r="B323" s="206"/>
      <c r="C323" s="3" t="s">
        <v>592</v>
      </c>
      <c r="D323" s="23" t="s">
        <v>593</v>
      </c>
      <c r="E323" s="24"/>
      <c r="F323" s="58"/>
      <c r="G323" s="58"/>
      <c r="H323" s="115"/>
      <c r="I323" s="156"/>
      <c r="J323" s="180" t="str">
        <f t="shared" si="69"/>
        <v xml:space="preserve"> </v>
      </c>
      <c r="K323" s="156">
        <v>0</v>
      </c>
      <c r="L323" s="156"/>
      <c r="M323" s="115">
        <f t="shared" si="71"/>
        <v>0</v>
      </c>
      <c r="N323" s="156"/>
      <c r="O323" s="153" t="str">
        <f t="shared" si="70"/>
        <v xml:space="preserve"> </v>
      </c>
    </row>
    <row r="324" spans="1:15" x14ac:dyDescent="0.2">
      <c r="A324" s="206" t="s">
        <v>95</v>
      </c>
      <c r="B324" s="206"/>
      <c r="C324" s="3" t="s">
        <v>594</v>
      </c>
      <c r="D324" s="23" t="s">
        <v>595</v>
      </c>
      <c r="E324" s="24"/>
      <c r="F324" s="58"/>
      <c r="G324" s="58"/>
      <c r="H324" s="115"/>
      <c r="I324" s="156"/>
      <c r="J324" s="180" t="str">
        <f t="shared" si="69"/>
        <v xml:space="preserve"> </v>
      </c>
      <c r="K324" s="156">
        <v>0</v>
      </c>
      <c r="L324" s="156"/>
      <c r="M324" s="115">
        <f t="shared" si="71"/>
        <v>0</v>
      </c>
      <c r="N324" s="156"/>
      <c r="O324" s="153" t="str">
        <f t="shared" si="70"/>
        <v xml:space="preserve"> </v>
      </c>
    </row>
    <row r="325" spans="1:15" x14ac:dyDescent="0.2">
      <c r="A325" s="207" t="s">
        <v>96</v>
      </c>
      <c r="B325" s="207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75">SUM(G323:G324)</f>
        <v>0</v>
      </c>
      <c r="H325" s="116">
        <f t="shared" si="75"/>
        <v>0</v>
      </c>
      <c r="I325" s="116">
        <f t="shared" si="75"/>
        <v>0</v>
      </c>
      <c r="J325" s="116">
        <f t="shared" si="75"/>
        <v>0</v>
      </c>
      <c r="K325" s="116">
        <f t="shared" si="75"/>
        <v>0</v>
      </c>
      <c r="L325" s="116">
        <f t="shared" si="75"/>
        <v>0</v>
      </c>
      <c r="M325" s="116">
        <f t="shared" si="75"/>
        <v>0</v>
      </c>
      <c r="N325" s="156"/>
      <c r="O325" s="153" t="str">
        <f t="shared" si="70"/>
        <v xml:space="preserve"> </v>
      </c>
    </row>
    <row r="326" spans="1:15" x14ac:dyDescent="0.2">
      <c r="A326" s="206" t="s">
        <v>97</v>
      </c>
      <c r="B326" s="206"/>
      <c r="C326" s="3" t="s">
        <v>598</v>
      </c>
      <c r="D326" s="23" t="s">
        <v>599</v>
      </c>
      <c r="E326" s="24"/>
      <c r="F326" s="58">
        <f>22+216</f>
        <v>238</v>
      </c>
      <c r="G326" s="58">
        <v>-212</v>
      </c>
      <c r="H326" s="115">
        <f>SUM(F326:G326)</f>
        <v>26</v>
      </c>
      <c r="I326" s="156">
        <v>26</v>
      </c>
      <c r="J326" s="180">
        <f t="shared" si="69"/>
        <v>1</v>
      </c>
      <c r="K326" s="156">
        <v>238</v>
      </c>
      <c r="L326" s="156"/>
      <c r="M326" s="115">
        <f t="shared" si="71"/>
        <v>238</v>
      </c>
      <c r="N326" s="156"/>
      <c r="O326" s="153">
        <f t="shared" si="70"/>
        <v>0</v>
      </c>
    </row>
    <row r="327" spans="1:15" hidden="1" x14ac:dyDescent="0.2">
      <c r="A327" s="206" t="s">
        <v>98</v>
      </c>
      <c r="B327" s="206"/>
      <c r="C327" s="3" t="s">
        <v>600</v>
      </c>
      <c r="D327" s="23" t="s">
        <v>601</v>
      </c>
      <c r="E327" s="24"/>
      <c r="F327" s="58"/>
      <c r="G327" s="58"/>
      <c r="H327" s="115"/>
      <c r="I327" s="156"/>
      <c r="J327" s="180" t="str">
        <f t="shared" si="69"/>
        <v xml:space="preserve"> </v>
      </c>
      <c r="K327" s="156">
        <v>0</v>
      </c>
      <c r="L327" s="156"/>
      <c r="M327" s="115">
        <f t="shared" si="71"/>
        <v>0</v>
      </c>
      <c r="N327" s="156"/>
      <c r="O327" s="153" t="str">
        <f t="shared" si="70"/>
        <v xml:space="preserve"> </v>
      </c>
    </row>
    <row r="328" spans="1:15" hidden="1" x14ac:dyDescent="0.2">
      <c r="A328" s="206" t="s">
        <v>99</v>
      </c>
      <c r="B328" s="206"/>
      <c r="C328" s="3" t="s">
        <v>602</v>
      </c>
      <c r="D328" s="23" t="s">
        <v>603</v>
      </c>
      <c r="E328" s="24"/>
      <c r="F328" s="58"/>
      <c r="G328" s="58"/>
      <c r="H328" s="115"/>
      <c r="I328" s="156"/>
      <c r="J328" s="180" t="str">
        <f t="shared" si="69"/>
        <v xml:space="preserve"> </v>
      </c>
      <c r="K328" s="156">
        <v>0</v>
      </c>
      <c r="L328" s="156"/>
      <c r="M328" s="115">
        <f t="shared" si="71"/>
        <v>0</v>
      </c>
      <c r="N328" s="156"/>
      <c r="O328" s="153" t="str">
        <f t="shared" si="70"/>
        <v xml:space="preserve"> </v>
      </c>
    </row>
    <row r="329" spans="1:15" hidden="1" x14ac:dyDescent="0.2">
      <c r="A329" s="206" t="s">
        <v>100</v>
      </c>
      <c r="B329" s="206"/>
      <c r="C329" s="25" t="s">
        <v>355</v>
      </c>
      <c r="D329" s="23" t="s">
        <v>603</v>
      </c>
      <c r="E329" s="26"/>
      <c r="F329" s="58"/>
      <c r="G329" s="58"/>
      <c r="H329" s="115"/>
      <c r="I329" s="156"/>
      <c r="J329" s="180" t="str">
        <f t="shared" si="69"/>
        <v xml:space="preserve"> </v>
      </c>
      <c r="K329" s="156">
        <v>0</v>
      </c>
      <c r="L329" s="156"/>
      <c r="M329" s="115">
        <f t="shared" si="71"/>
        <v>0</v>
      </c>
      <c r="N329" s="156"/>
      <c r="O329" s="153" t="str">
        <f t="shared" si="70"/>
        <v xml:space="preserve"> </v>
      </c>
    </row>
    <row r="330" spans="1:15" hidden="1" x14ac:dyDescent="0.2">
      <c r="A330" s="206" t="s">
        <v>101</v>
      </c>
      <c r="B330" s="206"/>
      <c r="C330" s="25" t="s">
        <v>604</v>
      </c>
      <c r="D330" s="23" t="s">
        <v>603</v>
      </c>
      <c r="E330" s="26"/>
      <c r="F330" s="58"/>
      <c r="G330" s="58"/>
      <c r="H330" s="115"/>
      <c r="I330" s="156"/>
      <c r="J330" s="180" t="str">
        <f t="shared" si="69"/>
        <v xml:space="preserve"> </v>
      </c>
      <c r="K330" s="156">
        <v>0</v>
      </c>
      <c r="L330" s="156"/>
      <c r="M330" s="115">
        <f t="shared" si="71"/>
        <v>0</v>
      </c>
      <c r="N330" s="156"/>
      <c r="O330" s="153" t="str">
        <f t="shared" si="70"/>
        <v xml:space="preserve"> </v>
      </c>
    </row>
    <row r="331" spans="1:15" hidden="1" x14ac:dyDescent="0.2">
      <c r="A331" s="206" t="s">
        <v>102</v>
      </c>
      <c r="B331" s="206"/>
      <c r="C331" s="3" t="s">
        <v>605</v>
      </c>
      <c r="D331" s="23" t="s">
        <v>606</v>
      </c>
      <c r="E331" s="24"/>
      <c r="F331" s="58"/>
      <c r="G331" s="58"/>
      <c r="H331" s="115"/>
      <c r="I331" s="156"/>
      <c r="J331" s="180" t="str">
        <f t="shared" si="69"/>
        <v xml:space="preserve"> </v>
      </c>
      <c r="K331" s="156">
        <v>0</v>
      </c>
      <c r="L331" s="156"/>
      <c r="M331" s="115">
        <f t="shared" si="71"/>
        <v>0</v>
      </c>
      <c r="N331" s="156"/>
      <c r="O331" s="153" t="str">
        <f t="shared" si="70"/>
        <v xml:space="preserve"> </v>
      </c>
    </row>
    <row r="332" spans="1:15" hidden="1" x14ac:dyDescent="0.2">
      <c r="A332" s="206" t="s">
        <v>103</v>
      </c>
      <c r="B332" s="206"/>
      <c r="C332" s="25" t="s">
        <v>607</v>
      </c>
      <c r="D332" s="23" t="s">
        <v>606</v>
      </c>
      <c r="E332" s="26"/>
      <c r="F332" s="58"/>
      <c r="G332" s="58"/>
      <c r="H332" s="115"/>
      <c r="I332" s="156"/>
      <c r="J332" s="180" t="str">
        <f t="shared" si="69"/>
        <v xml:space="preserve"> </v>
      </c>
      <c r="K332" s="156">
        <v>0</v>
      </c>
      <c r="L332" s="156"/>
      <c r="M332" s="115">
        <f t="shared" si="71"/>
        <v>0</v>
      </c>
      <c r="N332" s="156"/>
      <c r="O332" s="153" t="str">
        <f t="shared" si="70"/>
        <v xml:space="preserve"> </v>
      </c>
    </row>
    <row r="333" spans="1:15" ht="25.5" hidden="1" x14ac:dyDescent="0.2">
      <c r="A333" s="206" t="s">
        <v>104</v>
      </c>
      <c r="B333" s="206"/>
      <c r="C333" s="25" t="s">
        <v>608</v>
      </c>
      <c r="D333" s="23" t="s">
        <v>606</v>
      </c>
      <c r="E333" s="26"/>
      <c r="F333" s="58"/>
      <c r="G333" s="58"/>
      <c r="H333" s="115"/>
      <c r="I333" s="156"/>
      <c r="J333" s="180" t="str">
        <f t="shared" si="69"/>
        <v xml:space="preserve"> </v>
      </c>
      <c r="K333" s="156">
        <v>0</v>
      </c>
      <c r="L333" s="156"/>
      <c r="M333" s="115">
        <f t="shared" si="71"/>
        <v>0</v>
      </c>
      <c r="N333" s="156"/>
      <c r="O333" s="153" t="str">
        <f t="shared" si="70"/>
        <v xml:space="preserve"> </v>
      </c>
    </row>
    <row r="334" spans="1:15" hidden="1" x14ac:dyDescent="0.2">
      <c r="A334" s="206" t="s">
        <v>107</v>
      </c>
      <c r="B334" s="206"/>
      <c r="C334" s="25" t="s">
        <v>609</v>
      </c>
      <c r="D334" s="23" t="s">
        <v>606</v>
      </c>
      <c r="E334" s="26"/>
      <c r="F334" s="58"/>
      <c r="G334" s="58"/>
      <c r="H334" s="115"/>
      <c r="I334" s="156"/>
      <c r="J334" s="180" t="str">
        <f t="shared" si="69"/>
        <v xml:space="preserve"> </v>
      </c>
      <c r="K334" s="156">
        <v>0</v>
      </c>
      <c r="L334" s="156"/>
      <c r="M334" s="115">
        <f t="shared" si="71"/>
        <v>0</v>
      </c>
      <c r="N334" s="156"/>
      <c r="O334" s="153" t="str">
        <f t="shared" si="70"/>
        <v xml:space="preserve"> </v>
      </c>
    </row>
    <row r="335" spans="1:15" hidden="1" x14ac:dyDescent="0.2">
      <c r="A335" s="206" t="s">
        <v>108</v>
      </c>
      <c r="B335" s="206"/>
      <c r="C335" s="3" t="s">
        <v>610</v>
      </c>
      <c r="D335" s="23" t="s">
        <v>611</v>
      </c>
      <c r="E335" s="24"/>
      <c r="F335" s="58"/>
      <c r="G335" s="58"/>
      <c r="H335" s="115"/>
      <c r="I335" s="156"/>
      <c r="J335" s="180" t="str">
        <f t="shared" si="69"/>
        <v xml:space="preserve"> </v>
      </c>
      <c r="K335" s="156">
        <v>0</v>
      </c>
      <c r="L335" s="156"/>
      <c r="M335" s="115">
        <f t="shared" si="71"/>
        <v>0</v>
      </c>
      <c r="N335" s="156"/>
      <c r="O335" s="153" t="str">
        <f t="shared" si="70"/>
        <v xml:space="preserve"> </v>
      </c>
    </row>
    <row r="336" spans="1:15" ht="25.5" x14ac:dyDescent="0.2">
      <c r="A336" s="207" t="s">
        <v>109</v>
      </c>
      <c r="B336" s="207"/>
      <c r="C336" s="4" t="s">
        <v>612</v>
      </c>
      <c r="D336" s="20" t="s">
        <v>613</v>
      </c>
      <c r="E336" s="27"/>
      <c r="F336" s="59">
        <f>F326+F327+F328+F331+F335</f>
        <v>238</v>
      </c>
      <c r="G336" s="59">
        <f t="shared" ref="G336:N336" si="76">G326+G327+G328+G331+G335</f>
        <v>-212</v>
      </c>
      <c r="H336" s="116">
        <f>H326+H327+H328+H331+H335</f>
        <v>26</v>
      </c>
      <c r="I336" s="116">
        <f t="shared" ref="I336:M336" si="77">I326+I327+I328+I331+I335</f>
        <v>26</v>
      </c>
      <c r="J336" s="116" t="e">
        <f t="shared" si="77"/>
        <v>#VALUE!</v>
      </c>
      <c r="K336" s="116">
        <f t="shared" si="77"/>
        <v>238</v>
      </c>
      <c r="L336" s="116">
        <f t="shared" si="77"/>
        <v>0</v>
      </c>
      <c r="M336" s="116">
        <f t="shared" si="77"/>
        <v>238</v>
      </c>
      <c r="N336" s="116">
        <f t="shared" si="76"/>
        <v>0</v>
      </c>
      <c r="O336" s="153">
        <f t="shared" si="70"/>
        <v>0</v>
      </c>
    </row>
    <row r="337" spans="1:15" x14ac:dyDescent="0.2">
      <c r="A337" s="207" t="s">
        <v>110</v>
      </c>
      <c r="B337" s="207"/>
      <c r="C337" s="4" t="s">
        <v>614</v>
      </c>
      <c r="D337" s="20" t="s">
        <v>615</v>
      </c>
      <c r="E337" s="27"/>
      <c r="F337" s="59">
        <f>F308+F311+F322+F325+F336</f>
        <v>1118</v>
      </c>
      <c r="G337" s="59">
        <f t="shared" ref="G337:N337" si="78">G308+G311+G322+G325+G336</f>
        <v>-998</v>
      </c>
      <c r="H337" s="116">
        <f t="shared" si="78"/>
        <v>120</v>
      </c>
      <c r="I337" s="116">
        <f t="shared" ref="I337:M337" si="79">I308+I311+I322+I325+I336</f>
        <v>120</v>
      </c>
      <c r="J337" s="116" t="e">
        <f t="shared" si="79"/>
        <v>#VALUE!</v>
      </c>
      <c r="K337" s="116">
        <f t="shared" si="79"/>
        <v>1118</v>
      </c>
      <c r="L337" s="116">
        <f t="shared" si="79"/>
        <v>0</v>
      </c>
      <c r="M337" s="116">
        <f t="shared" si="79"/>
        <v>1118</v>
      </c>
      <c r="N337" s="116">
        <f t="shared" si="78"/>
        <v>202</v>
      </c>
      <c r="O337" s="153">
        <f t="shared" si="70"/>
        <v>0.18067978533094811</v>
      </c>
    </row>
    <row r="338" spans="1:15" hidden="1" x14ac:dyDescent="0.2">
      <c r="A338" s="206" t="s">
        <v>111</v>
      </c>
      <c r="B338" s="206"/>
      <c r="C338" s="5" t="s">
        <v>616</v>
      </c>
      <c r="D338" s="23" t="s">
        <v>617</v>
      </c>
      <c r="E338" s="30"/>
      <c r="F338" s="61"/>
      <c r="G338" s="61"/>
      <c r="H338" s="181"/>
      <c r="I338" s="156"/>
      <c r="J338" s="180" t="str">
        <f t="shared" si="69"/>
        <v xml:space="preserve"> </v>
      </c>
      <c r="K338" s="156">
        <v>0</v>
      </c>
      <c r="L338" s="156"/>
      <c r="M338" s="115">
        <f t="shared" si="71"/>
        <v>0</v>
      </c>
      <c r="N338" s="156"/>
      <c r="O338" s="153" t="str">
        <f t="shared" si="70"/>
        <v xml:space="preserve"> </v>
      </c>
    </row>
    <row r="339" spans="1:15" hidden="1" x14ac:dyDescent="0.2">
      <c r="A339" s="208" t="s">
        <v>112</v>
      </c>
      <c r="B339" s="208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80">SUM(G340:G355)</f>
        <v>0</v>
      </c>
      <c r="H339" s="181">
        <f t="shared" si="80"/>
        <v>0</v>
      </c>
      <c r="I339" s="156"/>
      <c r="J339" s="180" t="str">
        <f t="shared" si="69"/>
        <v xml:space="preserve"> </v>
      </c>
      <c r="K339" s="156">
        <v>0</v>
      </c>
      <c r="L339" s="156"/>
      <c r="M339" s="115">
        <f t="shared" si="71"/>
        <v>0</v>
      </c>
      <c r="N339" s="156"/>
      <c r="O339" s="153" t="str">
        <f t="shared" si="70"/>
        <v xml:space="preserve"> </v>
      </c>
    </row>
    <row r="340" spans="1:15" hidden="1" x14ac:dyDescent="0.2">
      <c r="A340" s="206" t="s">
        <v>113</v>
      </c>
      <c r="B340" s="206"/>
      <c r="C340" s="5" t="s">
        <v>620</v>
      </c>
      <c r="D340" s="23" t="s">
        <v>619</v>
      </c>
      <c r="E340" s="30"/>
      <c r="F340" s="61"/>
      <c r="G340" s="61"/>
      <c r="H340" s="181"/>
      <c r="I340" s="156"/>
      <c r="J340" s="180" t="str">
        <f t="shared" si="69"/>
        <v xml:space="preserve"> </v>
      </c>
      <c r="K340" s="156">
        <v>0</v>
      </c>
      <c r="L340" s="156"/>
      <c r="M340" s="115">
        <f t="shared" si="71"/>
        <v>0</v>
      </c>
      <c r="N340" s="156"/>
      <c r="O340" s="153" t="str">
        <f t="shared" si="70"/>
        <v xml:space="preserve"> </v>
      </c>
    </row>
    <row r="341" spans="1:15" hidden="1" x14ac:dyDescent="0.2">
      <c r="A341" s="206" t="s">
        <v>114</v>
      </c>
      <c r="B341" s="206"/>
      <c r="C341" s="5" t="s">
        <v>621</v>
      </c>
      <c r="D341" s="23" t="s">
        <v>619</v>
      </c>
      <c r="E341" s="30"/>
      <c r="F341" s="61"/>
      <c r="G341" s="61"/>
      <c r="H341" s="181"/>
      <c r="I341" s="156"/>
      <c r="J341" s="180" t="str">
        <f t="shared" si="69"/>
        <v xml:space="preserve"> </v>
      </c>
      <c r="K341" s="156">
        <v>0</v>
      </c>
      <c r="L341" s="156"/>
      <c r="M341" s="115">
        <f t="shared" si="71"/>
        <v>0</v>
      </c>
      <c r="N341" s="156"/>
      <c r="O341" s="153" t="str">
        <f t="shared" si="70"/>
        <v xml:space="preserve"> </v>
      </c>
    </row>
    <row r="342" spans="1:15" hidden="1" x14ac:dyDescent="0.2">
      <c r="A342" s="206" t="s">
        <v>115</v>
      </c>
      <c r="B342" s="206"/>
      <c r="C342" s="5" t="s">
        <v>622</v>
      </c>
      <c r="D342" s="23" t="s">
        <v>619</v>
      </c>
      <c r="E342" s="30"/>
      <c r="F342" s="61"/>
      <c r="G342" s="61"/>
      <c r="H342" s="181"/>
      <c r="I342" s="156"/>
      <c r="J342" s="180" t="str">
        <f t="shared" si="69"/>
        <v xml:space="preserve"> </v>
      </c>
      <c r="K342" s="156">
        <v>0</v>
      </c>
      <c r="L342" s="156"/>
      <c r="M342" s="115">
        <f t="shared" si="71"/>
        <v>0</v>
      </c>
      <c r="N342" s="156"/>
      <c r="O342" s="153" t="str">
        <f t="shared" si="70"/>
        <v xml:space="preserve"> </v>
      </c>
    </row>
    <row r="343" spans="1:15" hidden="1" x14ac:dyDescent="0.2">
      <c r="A343" s="206" t="s">
        <v>116</v>
      </c>
      <c r="B343" s="206"/>
      <c r="C343" s="5" t="s">
        <v>623</v>
      </c>
      <c r="D343" s="23" t="s">
        <v>619</v>
      </c>
      <c r="E343" s="30"/>
      <c r="F343" s="61"/>
      <c r="G343" s="61"/>
      <c r="H343" s="181"/>
      <c r="I343" s="156"/>
      <c r="J343" s="180" t="str">
        <f t="shared" si="69"/>
        <v xml:space="preserve"> </v>
      </c>
      <c r="K343" s="156">
        <v>0</v>
      </c>
      <c r="L343" s="156"/>
      <c r="M343" s="115">
        <f t="shared" si="71"/>
        <v>0</v>
      </c>
      <c r="N343" s="156"/>
      <c r="O343" s="153" t="str">
        <f t="shared" si="70"/>
        <v xml:space="preserve"> </v>
      </c>
    </row>
    <row r="344" spans="1:15" ht="25.5" hidden="1" x14ac:dyDescent="0.2">
      <c r="A344" s="206" t="s">
        <v>117</v>
      </c>
      <c r="B344" s="206"/>
      <c r="C344" s="5" t="s">
        <v>624</v>
      </c>
      <c r="D344" s="23" t="s">
        <v>619</v>
      </c>
      <c r="E344" s="30"/>
      <c r="F344" s="61"/>
      <c r="G344" s="61"/>
      <c r="H344" s="181"/>
      <c r="I344" s="156"/>
      <c r="J344" s="180" t="str">
        <f t="shared" si="69"/>
        <v xml:space="preserve"> </v>
      </c>
      <c r="K344" s="156">
        <v>0</v>
      </c>
      <c r="L344" s="156"/>
      <c r="M344" s="115">
        <f t="shared" si="71"/>
        <v>0</v>
      </c>
      <c r="N344" s="156"/>
      <c r="O344" s="153" t="str">
        <f t="shared" si="70"/>
        <v xml:space="preserve"> </v>
      </c>
    </row>
    <row r="345" spans="1:15" hidden="1" x14ac:dyDescent="0.2">
      <c r="A345" s="206" t="s">
        <v>120</v>
      </c>
      <c r="B345" s="206"/>
      <c r="C345" s="5" t="s">
        <v>625</v>
      </c>
      <c r="D345" s="23" t="s">
        <v>619</v>
      </c>
      <c r="E345" s="30"/>
      <c r="F345" s="61"/>
      <c r="G345" s="61"/>
      <c r="H345" s="181"/>
      <c r="I345" s="156"/>
      <c r="J345" s="180" t="str">
        <f t="shared" si="69"/>
        <v xml:space="preserve"> </v>
      </c>
      <c r="K345" s="156">
        <v>0</v>
      </c>
      <c r="L345" s="156"/>
      <c r="M345" s="115">
        <f t="shared" si="71"/>
        <v>0</v>
      </c>
      <c r="N345" s="156"/>
      <c r="O345" s="153" t="str">
        <f t="shared" si="70"/>
        <v xml:space="preserve"> </v>
      </c>
    </row>
    <row r="346" spans="1:15" hidden="1" x14ac:dyDescent="0.2">
      <c r="A346" s="206" t="s">
        <v>121</v>
      </c>
      <c r="B346" s="206"/>
      <c r="C346" s="5" t="s">
        <v>626</v>
      </c>
      <c r="D346" s="23" t="s">
        <v>619</v>
      </c>
      <c r="E346" s="30"/>
      <c r="F346" s="61"/>
      <c r="G346" s="61"/>
      <c r="H346" s="181"/>
      <c r="I346" s="156"/>
      <c r="J346" s="180" t="str">
        <f t="shared" si="69"/>
        <v xml:space="preserve"> </v>
      </c>
      <c r="K346" s="156">
        <v>0</v>
      </c>
      <c r="L346" s="156"/>
      <c r="M346" s="115">
        <f t="shared" si="71"/>
        <v>0</v>
      </c>
      <c r="N346" s="156"/>
      <c r="O346" s="153" t="str">
        <f t="shared" si="70"/>
        <v xml:space="preserve"> </v>
      </c>
    </row>
    <row r="347" spans="1:15" hidden="1" x14ac:dyDescent="0.2">
      <c r="A347" s="206" t="s">
        <v>122</v>
      </c>
      <c r="B347" s="206"/>
      <c r="C347" s="5" t="s">
        <v>627</v>
      </c>
      <c r="D347" s="23" t="s">
        <v>619</v>
      </c>
      <c r="E347" s="30"/>
      <c r="F347" s="61"/>
      <c r="G347" s="61"/>
      <c r="H347" s="181"/>
      <c r="I347" s="156"/>
      <c r="J347" s="180" t="str">
        <f t="shared" si="69"/>
        <v xml:space="preserve"> </v>
      </c>
      <c r="K347" s="156">
        <v>0</v>
      </c>
      <c r="L347" s="156"/>
      <c r="M347" s="115">
        <f t="shared" si="71"/>
        <v>0</v>
      </c>
      <c r="N347" s="156"/>
      <c r="O347" s="153" t="str">
        <f t="shared" si="70"/>
        <v xml:space="preserve"> </v>
      </c>
    </row>
    <row r="348" spans="1:15" hidden="1" x14ac:dyDescent="0.2">
      <c r="A348" s="206" t="s">
        <v>123</v>
      </c>
      <c r="B348" s="206"/>
      <c r="C348" s="5" t="s">
        <v>628</v>
      </c>
      <c r="D348" s="23" t="s">
        <v>619</v>
      </c>
      <c r="E348" s="30"/>
      <c r="F348" s="61"/>
      <c r="G348" s="61"/>
      <c r="H348" s="181"/>
      <c r="I348" s="156"/>
      <c r="J348" s="180" t="str">
        <f t="shared" si="69"/>
        <v xml:space="preserve"> </v>
      </c>
      <c r="K348" s="156">
        <v>0</v>
      </c>
      <c r="L348" s="156"/>
      <c r="M348" s="115">
        <f t="shared" si="71"/>
        <v>0</v>
      </c>
      <c r="N348" s="156"/>
      <c r="O348" s="153" t="str">
        <f t="shared" si="70"/>
        <v xml:space="preserve"> </v>
      </c>
    </row>
    <row r="349" spans="1:15" ht="25.5" hidden="1" x14ac:dyDescent="0.2">
      <c r="A349" s="206" t="s">
        <v>124</v>
      </c>
      <c r="B349" s="206"/>
      <c r="C349" s="5" t="s">
        <v>629</v>
      </c>
      <c r="D349" s="23" t="s">
        <v>619</v>
      </c>
      <c r="E349" s="30"/>
      <c r="F349" s="61"/>
      <c r="G349" s="61"/>
      <c r="H349" s="181"/>
      <c r="I349" s="156"/>
      <c r="J349" s="180" t="str">
        <f t="shared" si="69"/>
        <v xml:space="preserve"> </v>
      </c>
      <c r="K349" s="156">
        <v>0</v>
      </c>
      <c r="L349" s="156"/>
      <c r="M349" s="115">
        <f t="shared" si="71"/>
        <v>0</v>
      </c>
      <c r="N349" s="156"/>
      <c r="O349" s="153" t="str">
        <f t="shared" si="70"/>
        <v xml:space="preserve"> </v>
      </c>
    </row>
    <row r="350" spans="1:15" ht="25.5" hidden="1" x14ac:dyDescent="0.2">
      <c r="A350" s="206" t="s">
        <v>125</v>
      </c>
      <c r="B350" s="206"/>
      <c r="C350" s="5" t="s">
        <v>630</v>
      </c>
      <c r="D350" s="23" t="s">
        <v>619</v>
      </c>
      <c r="E350" s="30"/>
      <c r="F350" s="61"/>
      <c r="G350" s="61"/>
      <c r="H350" s="181"/>
      <c r="I350" s="156"/>
      <c r="J350" s="180" t="str">
        <f t="shared" si="69"/>
        <v xml:space="preserve"> </v>
      </c>
      <c r="K350" s="156">
        <v>0</v>
      </c>
      <c r="L350" s="156"/>
      <c r="M350" s="115">
        <f t="shared" si="71"/>
        <v>0</v>
      </c>
      <c r="N350" s="156"/>
      <c r="O350" s="153" t="str">
        <f t="shared" si="70"/>
        <v xml:space="preserve"> </v>
      </c>
    </row>
    <row r="351" spans="1:15" ht="25.5" hidden="1" x14ac:dyDescent="0.2">
      <c r="A351" s="206" t="s">
        <v>126</v>
      </c>
      <c r="B351" s="206"/>
      <c r="C351" s="5" t="s">
        <v>631</v>
      </c>
      <c r="D351" s="23" t="s">
        <v>619</v>
      </c>
      <c r="E351" s="30"/>
      <c r="F351" s="61"/>
      <c r="G351" s="61"/>
      <c r="H351" s="181"/>
      <c r="I351" s="156"/>
      <c r="J351" s="180" t="str">
        <f t="shared" si="69"/>
        <v xml:space="preserve"> </v>
      </c>
      <c r="K351" s="156">
        <v>0</v>
      </c>
      <c r="L351" s="156"/>
      <c r="M351" s="115">
        <f t="shared" si="71"/>
        <v>0</v>
      </c>
      <c r="N351" s="156"/>
      <c r="O351" s="153" t="str">
        <f t="shared" si="70"/>
        <v xml:space="preserve"> </v>
      </c>
    </row>
    <row r="352" spans="1:15" hidden="1" x14ac:dyDescent="0.2">
      <c r="A352" s="206" t="s">
        <v>127</v>
      </c>
      <c r="B352" s="206"/>
      <c r="C352" s="5" t="s">
        <v>632</v>
      </c>
      <c r="D352" s="23" t="s">
        <v>619</v>
      </c>
      <c r="E352" s="30"/>
      <c r="F352" s="61"/>
      <c r="G352" s="61"/>
      <c r="H352" s="181"/>
      <c r="I352" s="156"/>
      <c r="J352" s="180" t="str">
        <f t="shared" si="69"/>
        <v xml:space="preserve"> </v>
      </c>
      <c r="K352" s="156">
        <v>0</v>
      </c>
      <c r="L352" s="156"/>
      <c r="M352" s="115">
        <f t="shared" si="71"/>
        <v>0</v>
      </c>
      <c r="N352" s="156"/>
      <c r="O352" s="153" t="str">
        <f t="shared" si="70"/>
        <v xml:space="preserve"> </v>
      </c>
    </row>
    <row r="353" spans="1:15" ht="25.5" hidden="1" x14ac:dyDescent="0.2">
      <c r="A353" s="206" t="s">
        <v>128</v>
      </c>
      <c r="B353" s="206"/>
      <c r="C353" s="5" t="s">
        <v>633</v>
      </c>
      <c r="D353" s="23" t="s">
        <v>619</v>
      </c>
      <c r="E353" s="30"/>
      <c r="F353" s="61"/>
      <c r="G353" s="61"/>
      <c r="H353" s="181"/>
      <c r="I353" s="156"/>
      <c r="J353" s="180" t="str">
        <f t="shared" si="69"/>
        <v xml:space="preserve"> </v>
      </c>
      <c r="K353" s="156">
        <v>0</v>
      </c>
      <c r="L353" s="156"/>
      <c r="M353" s="115">
        <f t="shared" si="71"/>
        <v>0</v>
      </c>
      <c r="N353" s="156"/>
      <c r="O353" s="153" t="str">
        <f t="shared" si="70"/>
        <v xml:space="preserve"> </v>
      </c>
    </row>
    <row r="354" spans="1:15" ht="25.5" hidden="1" x14ac:dyDescent="0.2">
      <c r="A354" s="206" t="s">
        <v>129</v>
      </c>
      <c r="B354" s="206"/>
      <c r="C354" s="5" t="s">
        <v>634</v>
      </c>
      <c r="D354" s="23" t="s">
        <v>619</v>
      </c>
      <c r="E354" s="30"/>
      <c r="F354" s="61"/>
      <c r="G354" s="61"/>
      <c r="H354" s="181"/>
      <c r="I354" s="156"/>
      <c r="J354" s="180" t="str">
        <f t="shared" si="69"/>
        <v xml:space="preserve"> </v>
      </c>
      <c r="K354" s="156">
        <v>0</v>
      </c>
      <c r="L354" s="156"/>
      <c r="M354" s="115">
        <f t="shared" si="71"/>
        <v>0</v>
      </c>
      <c r="N354" s="156"/>
      <c r="O354" s="153" t="str">
        <f t="shared" si="70"/>
        <v xml:space="preserve"> </v>
      </c>
    </row>
    <row r="355" spans="1:15" ht="25.5" hidden="1" x14ac:dyDescent="0.2">
      <c r="A355" s="206" t="s">
        <v>130</v>
      </c>
      <c r="B355" s="206"/>
      <c r="C355" s="5" t="s">
        <v>635</v>
      </c>
      <c r="D355" s="23" t="s">
        <v>619</v>
      </c>
      <c r="E355" s="30"/>
      <c r="F355" s="61"/>
      <c r="G355" s="61"/>
      <c r="H355" s="181"/>
      <c r="I355" s="156"/>
      <c r="J355" s="180" t="str">
        <f t="shared" si="69"/>
        <v xml:space="preserve"> </v>
      </c>
      <c r="K355" s="156">
        <v>0</v>
      </c>
      <c r="L355" s="156"/>
      <c r="M355" s="115">
        <f t="shared" si="71"/>
        <v>0</v>
      </c>
      <c r="N355" s="156"/>
      <c r="O355" s="153" t="str">
        <f t="shared" si="70"/>
        <v xml:space="preserve"> </v>
      </c>
    </row>
    <row r="356" spans="1:15" hidden="1" x14ac:dyDescent="0.2">
      <c r="A356" s="207" t="s">
        <v>133</v>
      </c>
      <c r="B356" s="207"/>
      <c r="C356" s="31" t="s">
        <v>636</v>
      </c>
      <c r="D356" s="20" t="s">
        <v>637</v>
      </c>
      <c r="E356" s="32"/>
      <c r="F356" s="62"/>
      <c r="G356" s="62"/>
      <c r="H356" s="182"/>
      <c r="I356" s="156"/>
      <c r="J356" s="180" t="str">
        <f t="shared" si="69"/>
        <v xml:space="preserve"> </v>
      </c>
      <c r="K356" s="156">
        <v>0</v>
      </c>
      <c r="L356" s="156"/>
      <c r="M356" s="115">
        <f t="shared" si="71"/>
        <v>0</v>
      </c>
      <c r="N356" s="156"/>
      <c r="O356" s="153" t="str">
        <f t="shared" si="70"/>
        <v xml:space="preserve"> </v>
      </c>
    </row>
    <row r="357" spans="1:15" ht="25.5" hidden="1" x14ac:dyDescent="0.2">
      <c r="A357" s="206" t="s">
        <v>136</v>
      </c>
      <c r="B357" s="206"/>
      <c r="C357" s="5" t="s">
        <v>638</v>
      </c>
      <c r="D357" s="23" t="s">
        <v>637</v>
      </c>
      <c r="E357" s="30"/>
      <c r="F357" s="61"/>
      <c r="G357" s="61"/>
      <c r="H357" s="181"/>
      <c r="I357" s="156"/>
      <c r="J357" s="180" t="str">
        <f t="shared" si="69"/>
        <v xml:space="preserve"> </v>
      </c>
      <c r="K357" s="156">
        <v>0</v>
      </c>
      <c r="L357" s="156"/>
      <c r="M357" s="115">
        <f t="shared" si="71"/>
        <v>0</v>
      </c>
      <c r="N357" s="156"/>
      <c r="O357" s="153" t="str">
        <f t="shared" si="70"/>
        <v xml:space="preserve"> </v>
      </c>
    </row>
    <row r="358" spans="1:15" hidden="1" x14ac:dyDescent="0.2">
      <c r="A358" s="206" t="s">
        <v>138</v>
      </c>
      <c r="B358" s="206"/>
      <c r="C358" s="5" t="s">
        <v>639</v>
      </c>
      <c r="D358" s="23" t="s">
        <v>637</v>
      </c>
      <c r="E358" s="30"/>
      <c r="F358" s="61"/>
      <c r="G358" s="61"/>
      <c r="H358" s="181"/>
      <c r="I358" s="156"/>
      <c r="J358" s="180" t="str">
        <f t="shared" si="69"/>
        <v xml:space="preserve"> </v>
      </c>
      <c r="K358" s="156">
        <v>0</v>
      </c>
      <c r="L358" s="156"/>
      <c r="M358" s="115">
        <f t="shared" si="71"/>
        <v>0</v>
      </c>
      <c r="N358" s="156"/>
      <c r="O358" s="153" t="str">
        <f t="shared" si="70"/>
        <v xml:space="preserve"> </v>
      </c>
    </row>
    <row r="359" spans="1:15" hidden="1" x14ac:dyDescent="0.2">
      <c r="A359" s="206" t="s">
        <v>140</v>
      </c>
      <c r="B359" s="206"/>
      <c r="C359" s="5" t="s">
        <v>640</v>
      </c>
      <c r="D359" s="23" t="s">
        <v>637</v>
      </c>
      <c r="E359" s="30"/>
      <c r="F359" s="61"/>
      <c r="G359" s="61"/>
      <c r="H359" s="181"/>
      <c r="I359" s="156"/>
      <c r="J359" s="180" t="str">
        <f t="shared" si="69"/>
        <v xml:space="preserve"> </v>
      </c>
      <c r="K359" s="156">
        <v>0</v>
      </c>
      <c r="L359" s="156"/>
      <c r="M359" s="115">
        <f t="shared" si="71"/>
        <v>0</v>
      </c>
      <c r="N359" s="156"/>
      <c r="O359" s="153" t="str">
        <f t="shared" si="70"/>
        <v xml:space="preserve"> </v>
      </c>
    </row>
    <row r="360" spans="1:15" ht="25.5" hidden="1" x14ac:dyDescent="0.2">
      <c r="A360" s="208" t="s">
        <v>142</v>
      </c>
      <c r="B360" s="208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81">SUM(G361:G369)</f>
        <v>0</v>
      </c>
      <c r="H360" s="181">
        <f t="shared" si="81"/>
        <v>0</v>
      </c>
      <c r="I360" s="156"/>
      <c r="J360" s="180" t="str">
        <f t="shared" si="69"/>
        <v xml:space="preserve"> </v>
      </c>
      <c r="K360" s="156">
        <v>0</v>
      </c>
      <c r="L360" s="156"/>
      <c r="M360" s="115">
        <f t="shared" si="71"/>
        <v>0</v>
      </c>
      <c r="N360" s="156"/>
      <c r="O360" s="153" t="str">
        <f t="shared" si="70"/>
        <v xml:space="preserve"> </v>
      </c>
    </row>
    <row r="361" spans="1:15" hidden="1" x14ac:dyDescent="0.2">
      <c r="A361" s="206" t="s">
        <v>145</v>
      </c>
      <c r="B361" s="206"/>
      <c r="C361" s="25" t="s">
        <v>643</v>
      </c>
      <c r="D361" s="23" t="s">
        <v>642</v>
      </c>
      <c r="E361" s="26"/>
      <c r="F361" s="58"/>
      <c r="G361" s="58"/>
      <c r="H361" s="115"/>
      <c r="I361" s="156"/>
      <c r="J361" s="180" t="str">
        <f t="shared" si="69"/>
        <v xml:space="preserve"> </v>
      </c>
      <c r="K361" s="156">
        <v>0</v>
      </c>
      <c r="L361" s="156"/>
      <c r="M361" s="115">
        <f t="shared" si="71"/>
        <v>0</v>
      </c>
      <c r="N361" s="156"/>
      <c r="O361" s="153" t="str">
        <f t="shared" si="70"/>
        <v xml:space="preserve"> </v>
      </c>
    </row>
    <row r="362" spans="1:15" hidden="1" x14ac:dyDescent="0.2">
      <c r="A362" s="206" t="s">
        <v>147</v>
      </c>
      <c r="B362" s="206"/>
      <c r="C362" s="5" t="s">
        <v>644</v>
      </c>
      <c r="D362" s="23" t="s">
        <v>642</v>
      </c>
      <c r="E362" s="30"/>
      <c r="F362" s="61"/>
      <c r="G362" s="61"/>
      <c r="H362" s="181"/>
      <c r="I362" s="156"/>
      <c r="J362" s="180" t="str">
        <f t="shared" si="69"/>
        <v xml:space="preserve"> </v>
      </c>
      <c r="K362" s="156">
        <v>0</v>
      </c>
      <c r="L362" s="156"/>
      <c r="M362" s="115">
        <f t="shared" si="71"/>
        <v>0</v>
      </c>
      <c r="N362" s="156"/>
      <c r="O362" s="153" t="str">
        <f t="shared" si="70"/>
        <v xml:space="preserve"> </v>
      </c>
    </row>
    <row r="363" spans="1:15" hidden="1" x14ac:dyDescent="0.2">
      <c r="A363" s="206" t="s">
        <v>149</v>
      </c>
      <c r="B363" s="206"/>
      <c r="C363" s="5" t="s">
        <v>645</v>
      </c>
      <c r="D363" s="23" t="s">
        <v>642</v>
      </c>
      <c r="E363" s="30"/>
      <c r="F363" s="61"/>
      <c r="G363" s="61"/>
      <c r="H363" s="181"/>
      <c r="I363" s="156"/>
      <c r="J363" s="180" t="str">
        <f t="shared" si="69"/>
        <v xml:space="preserve"> </v>
      </c>
      <c r="K363" s="156">
        <v>0</v>
      </c>
      <c r="L363" s="156"/>
      <c r="M363" s="115">
        <f t="shared" si="71"/>
        <v>0</v>
      </c>
      <c r="N363" s="156"/>
      <c r="O363" s="153" t="str">
        <f t="shared" si="70"/>
        <v xml:space="preserve"> </v>
      </c>
    </row>
    <row r="364" spans="1:15" hidden="1" x14ac:dyDescent="0.2">
      <c r="A364" s="206" t="s">
        <v>151</v>
      </c>
      <c r="B364" s="206"/>
      <c r="C364" s="5" t="s">
        <v>646</v>
      </c>
      <c r="D364" s="23" t="s">
        <v>642</v>
      </c>
      <c r="E364" s="30"/>
      <c r="F364" s="61"/>
      <c r="G364" s="61"/>
      <c r="H364" s="181"/>
      <c r="I364" s="156"/>
      <c r="J364" s="180" t="str">
        <f t="shared" si="69"/>
        <v xml:space="preserve"> </v>
      </c>
      <c r="K364" s="156">
        <v>0</v>
      </c>
      <c r="L364" s="156"/>
      <c r="M364" s="115">
        <f t="shared" si="71"/>
        <v>0</v>
      </c>
      <c r="N364" s="156"/>
      <c r="O364" s="153" t="str">
        <f t="shared" si="70"/>
        <v xml:space="preserve"> </v>
      </c>
    </row>
    <row r="365" spans="1:15" ht="25.5" hidden="1" x14ac:dyDescent="0.2">
      <c r="A365" s="206" t="s">
        <v>153</v>
      </c>
      <c r="B365" s="206"/>
      <c r="C365" s="5" t="s">
        <v>647</v>
      </c>
      <c r="D365" s="23" t="s">
        <v>642</v>
      </c>
      <c r="E365" s="30"/>
      <c r="F365" s="61"/>
      <c r="G365" s="61"/>
      <c r="H365" s="181"/>
      <c r="I365" s="156"/>
      <c r="J365" s="180" t="str">
        <f t="shared" si="69"/>
        <v xml:space="preserve"> </v>
      </c>
      <c r="K365" s="156">
        <v>0</v>
      </c>
      <c r="L365" s="156"/>
      <c r="M365" s="115">
        <f t="shared" si="71"/>
        <v>0</v>
      </c>
      <c r="N365" s="156"/>
      <c r="O365" s="153" t="str">
        <f t="shared" si="70"/>
        <v xml:space="preserve"> </v>
      </c>
    </row>
    <row r="366" spans="1:15" ht="25.5" hidden="1" x14ac:dyDescent="0.2">
      <c r="A366" s="206" t="s">
        <v>155</v>
      </c>
      <c r="B366" s="206"/>
      <c r="C366" s="5" t="s">
        <v>648</v>
      </c>
      <c r="D366" s="23" t="s">
        <v>642</v>
      </c>
      <c r="E366" s="30"/>
      <c r="F366" s="61"/>
      <c r="G366" s="61"/>
      <c r="H366" s="181"/>
      <c r="I366" s="156"/>
      <c r="J366" s="180" t="str">
        <f t="shared" si="69"/>
        <v xml:space="preserve"> </v>
      </c>
      <c r="K366" s="156">
        <v>0</v>
      </c>
      <c r="L366" s="156"/>
      <c r="M366" s="115">
        <f t="shared" si="71"/>
        <v>0</v>
      </c>
      <c r="N366" s="156"/>
      <c r="O366" s="153" t="str">
        <f t="shared" si="70"/>
        <v xml:space="preserve"> </v>
      </c>
    </row>
    <row r="367" spans="1:15" hidden="1" x14ac:dyDescent="0.2">
      <c r="A367" s="206" t="s">
        <v>157</v>
      </c>
      <c r="B367" s="206"/>
      <c r="C367" s="5" t="s">
        <v>649</v>
      </c>
      <c r="D367" s="23" t="s">
        <v>642</v>
      </c>
      <c r="E367" s="30"/>
      <c r="F367" s="61"/>
      <c r="G367" s="61"/>
      <c r="H367" s="181"/>
      <c r="I367" s="156"/>
      <c r="J367" s="180" t="str">
        <f t="shared" si="69"/>
        <v xml:space="preserve"> </v>
      </c>
      <c r="K367" s="156">
        <v>0</v>
      </c>
      <c r="L367" s="156"/>
      <c r="M367" s="115">
        <f t="shared" si="71"/>
        <v>0</v>
      </c>
      <c r="N367" s="156"/>
      <c r="O367" s="153" t="str">
        <f t="shared" si="70"/>
        <v xml:space="preserve"> </v>
      </c>
    </row>
    <row r="368" spans="1:15" hidden="1" x14ac:dyDescent="0.2">
      <c r="A368" s="206" t="s">
        <v>159</v>
      </c>
      <c r="B368" s="206"/>
      <c r="C368" s="5" t="s">
        <v>650</v>
      </c>
      <c r="D368" s="23" t="s">
        <v>642</v>
      </c>
      <c r="E368" s="30"/>
      <c r="F368" s="61"/>
      <c r="G368" s="61"/>
      <c r="H368" s="181"/>
      <c r="I368" s="156"/>
      <c r="J368" s="180" t="str">
        <f t="shared" si="69"/>
        <v xml:space="preserve"> </v>
      </c>
      <c r="K368" s="156">
        <v>0</v>
      </c>
      <c r="L368" s="156"/>
      <c r="M368" s="115">
        <f t="shared" si="71"/>
        <v>0</v>
      </c>
      <c r="N368" s="156"/>
      <c r="O368" s="153" t="str">
        <f t="shared" si="70"/>
        <v xml:space="preserve"> </v>
      </c>
    </row>
    <row r="369" spans="1:15" ht="25.5" hidden="1" x14ac:dyDescent="0.2">
      <c r="A369" s="206" t="s">
        <v>161</v>
      </c>
      <c r="B369" s="206"/>
      <c r="C369" s="5" t="s">
        <v>651</v>
      </c>
      <c r="D369" s="23" t="s">
        <v>642</v>
      </c>
      <c r="E369" s="30"/>
      <c r="F369" s="61"/>
      <c r="G369" s="61"/>
      <c r="H369" s="181"/>
      <c r="I369" s="156"/>
      <c r="J369" s="180" t="str">
        <f t="shared" ref="J369:J432" si="82">IF(H369=0," ",I369/H369)</f>
        <v xml:space="preserve"> </v>
      </c>
      <c r="K369" s="156">
        <v>0</v>
      </c>
      <c r="L369" s="156"/>
      <c r="M369" s="115">
        <f t="shared" si="71"/>
        <v>0</v>
      </c>
      <c r="N369" s="156"/>
      <c r="O369" s="153" t="str">
        <f t="shared" ref="O369:O432" si="83">IF(M369=0," ",N369/M369)</f>
        <v xml:space="preserve"> </v>
      </c>
    </row>
    <row r="370" spans="1:15" ht="25.5" hidden="1" x14ac:dyDescent="0.2">
      <c r="A370" s="208" t="s">
        <v>164</v>
      </c>
      <c r="B370" s="208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84">SUM(G371:G379)</f>
        <v>0</v>
      </c>
      <c r="H370" s="183">
        <f t="shared" si="84"/>
        <v>0</v>
      </c>
      <c r="I370" s="156"/>
      <c r="J370" s="180" t="str">
        <f t="shared" si="82"/>
        <v xml:space="preserve"> </v>
      </c>
      <c r="K370" s="156">
        <v>0</v>
      </c>
      <c r="L370" s="156"/>
      <c r="M370" s="115">
        <f t="shared" ref="M370:M433" si="85">SUM(K370:L370)</f>
        <v>0</v>
      </c>
      <c r="N370" s="156"/>
      <c r="O370" s="153" t="str">
        <f t="shared" si="83"/>
        <v xml:space="preserve"> </v>
      </c>
    </row>
    <row r="371" spans="1:15" ht="51" hidden="1" x14ac:dyDescent="0.2">
      <c r="A371" s="206" t="s">
        <v>167</v>
      </c>
      <c r="B371" s="206"/>
      <c r="C371" s="5" t="s">
        <v>654</v>
      </c>
      <c r="D371" s="23" t="s">
        <v>653</v>
      </c>
      <c r="E371" s="30"/>
      <c r="F371" s="61"/>
      <c r="G371" s="61"/>
      <c r="H371" s="181"/>
      <c r="I371" s="156"/>
      <c r="J371" s="180" t="str">
        <f t="shared" si="82"/>
        <v xml:space="preserve"> </v>
      </c>
      <c r="K371" s="156">
        <v>0</v>
      </c>
      <c r="L371" s="156"/>
      <c r="M371" s="115">
        <f t="shared" si="85"/>
        <v>0</v>
      </c>
      <c r="N371" s="156"/>
      <c r="O371" s="153" t="str">
        <f t="shared" si="83"/>
        <v xml:space="preserve"> </v>
      </c>
    </row>
    <row r="372" spans="1:15" ht="25.5" hidden="1" x14ac:dyDescent="0.2">
      <c r="A372" s="206" t="s">
        <v>169</v>
      </c>
      <c r="B372" s="206"/>
      <c r="C372" s="5" t="s">
        <v>655</v>
      </c>
      <c r="D372" s="23" t="s">
        <v>653</v>
      </c>
      <c r="E372" s="30"/>
      <c r="F372" s="61"/>
      <c r="G372" s="61"/>
      <c r="H372" s="181"/>
      <c r="I372" s="156"/>
      <c r="J372" s="180" t="str">
        <f t="shared" si="82"/>
        <v xml:space="preserve"> </v>
      </c>
      <c r="K372" s="156">
        <v>0</v>
      </c>
      <c r="L372" s="156"/>
      <c r="M372" s="115">
        <f t="shared" si="85"/>
        <v>0</v>
      </c>
      <c r="N372" s="156"/>
      <c r="O372" s="153" t="str">
        <f t="shared" si="83"/>
        <v xml:space="preserve"> </v>
      </c>
    </row>
    <row r="373" spans="1:15" ht="25.5" hidden="1" x14ac:dyDescent="0.2">
      <c r="A373" s="206" t="s">
        <v>171</v>
      </c>
      <c r="B373" s="206"/>
      <c r="C373" s="5" t="s">
        <v>656</v>
      </c>
      <c r="D373" s="23" t="s">
        <v>653</v>
      </c>
      <c r="E373" s="30"/>
      <c r="F373" s="61"/>
      <c r="G373" s="61"/>
      <c r="H373" s="181"/>
      <c r="I373" s="156"/>
      <c r="J373" s="180" t="str">
        <f t="shared" si="82"/>
        <v xml:space="preserve"> </v>
      </c>
      <c r="K373" s="156">
        <v>0</v>
      </c>
      <c r="L373" s="156"/>
      <c r="M373" s="115">
        <f t="shared" si="85"/>
        <v>0</v>
      </c>
      <c r="N373" s="156"/>
      <c r="O373" s="153" t="str">
        <f t="shared" si="83"/>
        <v xml:space="preserve"> </v>
      </c>
    </row>
    <row r="374" spans="1:15" hidden="1" x14ac:dyDescent="0.2">
      <c r="A374" s="206" t="s">
        <v>173</v>
      </c>
      <c r="B374" s="206"/>
      <c r="C374" s="5" t="s">
        <v>657</v>
      </c>
      <c r="D374" s="23" t="s">
        <v>653</v>
      </c>
      <c r="E374" s="30"/>
      <c r="F374" s="61"/>
      <c r="G374" s="61"/>
      <c r="H374" s="181"/>
      <c r="I374" s="156"/>
      <c r="J374" s="180" t="str">
        <f t="shared" si="82"/>
        <v xml:space="preserve"> </v>
      </c>
      <c r="K374" s="156">
        <v>0</v>
      </c>
      <c r="L374" s="156"/>
      <c r="M374" s="115">
        <f t="shared" si="85"/>
        <v>0</v>
      </c>
      <c r="N374" s="156"/>
      <c r="O374" s="153" t="str">
        <f t="shared" si="83"/>
        <v xml:space="preserve"> </v>
      </c>
    </row>
    <row r="375" spans="1:15" hidden="1" x14ac:dyDescent="0.2">
      <c r="A375" s="206" t="s">
        <v>175</v>
      </c>
      <c r="B375" s="206"/>
      <c r="C375" s="5" t="s">
        <v>658</v>
      </c>
      <c r="D375" s="23" t="s">
        <v>653</v>
      </c>
      <c r="E375" s="30"/>
      <c r="F375" s="61"/>
      <c r="G375" s="61"/>
      <c r="H375" s="181"/>
      <c r="I375" s="156"/>
      <c r="J375" s="180" t="str">
        <f t="shared" si="82"/>
        <v xml:space="preserve"> </v>
      </c>
      <c r="K375" s="156">
        <v>0</v>
      </c>
      <c r="L375" s="156"/>
      <c r="M375" s="115">
        <f t="shared" si="85"/>
        <v>0</v>
      </c>
      <c r="N375" s="156"/>
      <c r="O375" s="153" t="str">
        <f t="shared" si="83"/>
        <v xml:space="preserve"> </v>
      </c>
    </row>
    <row r="376" spans="1:15" ht="25.5" hidden="1" x14ac:dyDescent="0.2">
      <c r="A376" s="206" t="s">
        <v>177</v>
      </c>
      <c r="B376" s="206"/>
      <c r="C376" s="5" t="s">
        <v>659</v>
      </c>
      <c r="D376" s="23" t="s">
        <v>653</v>
      </c>
      <c r="E376" s="30"/>
      <c r="F376" s="61"/>
      <c r="G376" s="61"/>
      <c r="H376" s="181"/>
      <c r="I376" s="156"/>
      <c r="J376" s="180" t="str">
        <f t="shared" si="82"/>
        <v xml:space="preserve"> </v>
      </c>
      <c r="K376" s="156">
        <v>0</v>
      </c>
      <c r="L376" s="156"/>
      <c r="M376" s="115">
        <f t="shared" si="85"/>
        <v>0</v>
      </c>
      <c r="N376" s="156"/>
      <c r="O376" s="153" t="str">
        <f t="shared" si="83"/>
        <v xml:space="preserve"> </v>
      </c>
    </row>
    <row r="377" spans="1:15" hidden="1" x14ac:dyDescent="0.2">
      <c r="A377" s="206" t="s">
        <v>179</v>
      </c>
      <c r="B377" s="206"/>
      <c r="C377" s="5" t="s">
        <v>660</v>
      </c>
      <c r="D377" s="23" t="s">
        <v>653</v>
      </c>
      <c r="E377" s="30"/>
      <c r="F377" s="61"/>
      <c r="G377" s="61"/>
      <c r="H377" s="181"/>
      <c r="I377" s="156"/>
      <c r="J377" s="180" t="str">
        <f t="shared" si="82"/>
        <v xml:space="preserve"> </v>
      </c>
      <c r="K377" s="156">
        <v>0</v>
      </c>
      <c r="L377" s="156"/>
      <c r="M377" s="115">
        <f t="shared" si="85"/>
        <v>0</v>
      </c>
      <c r="N377" s="156"/>
      <c r="O377" s="153" t="str">
        <f t="shared" si="83"/>
        <v xml:space="preserve"> </v>
      </c>
    </row>
    <row r="378" spans="1:15" ht="25.5" hidden="1" x14ac:dyDescent="0.2">
      <c r="A378" s="206" t="s">
        <v>182</v>
      </c>
      <c r="B378" s="206"/>
      <c r="C378" s="5" t="s">
        <v>661</v>
      </c>
      <c r="D378" s="23" t="s">
        <v>653</v>
      </c>
      <c r="E378" s="30"/>
      <c r="F378" s="61"/>
      <c r="G378" s="61"/>
      <c r="H378" s="181"/>
      <c r="I378" s="156"/>
      <c r="J378" s="180" t="str">
        <f t="shared" si="82"/>
        <v xml:space="preserve"> </v>
      </c>
      <c r="K378" s="156">
        <v>0</v>
      </c>
      <c r="L378" s="156"/>
      <c r="M378" s="115">
        <f t="shared" si="85"/>
        <v>0</v>
      </c>
      <c r="N378" s="156"/>
      <c r="O378" s="153" t="str">
        <f t="shared" si="83"/>
        <v xml:space="preserve"> </v>
      </c>
    </row>
    <row r="379" spans="1:15" hidden="1" x14ac:dyDescent="0.2">
      <c r="A379" s="206" t="s">
        <v>184</v>
      </c>
      <c r="B379" s="206"/>
      <c r="C379" s="5" t="s">
        <v>662</v>
      </c>
      <c r="D379" s="23" t="s">
        <v>653</v>
      </c>
      <c r="E379" s="30"/>
      <c r="F379" s="61"/>
      <c r="G379" s="61"/>
      <c r="H379" s="181"/>
      <c r="I379" s="156"/>
      <c r="J379" s="180" t="str">
        <f t="shared" si="82"/>
        <v xml:space="preserve"> </v>
      </c>
      <c r="K379" s="156">
        <v>0</v>
      </c>
      <c r="L379" s="156"/>
      <c r="M379" s="115">
        <f t="shared" si="85"/>
        <v>0</v>
      </c>
      <c r="N379" s="156"/>
      <c r="O379" s="153" t="str">
        <f t="shared" si="83"/>
        <v xml:space="preserve"> </v>
      </c>
    </row>
    <row r="380" spans="1:15" hidden="1" x14ac:dyDescent="0.2">
      <c r="A380" s="208" t="s">
        <v>186</v>
      </c>
      <c r="B380" s="208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86">SUM(G381:G386)</f>
        <v>0</v>
      </c>
      <c r="H380" s="181">
        <f t="shared" si="86"/>
        <v>0</v>
      </c>
      <c r="I380" s="156"/>
      <c r="J380" s="180" t="str">
        <f t="shared" si="82"/>
        <v xml:space="preserve"> </v>
      </c>
      <c r="K380" s="156">
        <v>0</v>
      </c>
      <c r="L380" s="156"/>
      <c r="M380" s="115">
        <f t="shared" si="85"/>
        <v>0</v>
      </c>
      <c r="N380" s="156"/>
      <c r="O380" s="153" t="str">
        <f t="shared" si="83"/>
        <v xml:space="preserve"> </v>
      </c>
    </row>
    <row r="381" spans="1:15" hidden="1" x14ac:dyDescent="0.2">
      <c r="A381" s="206" t="s">
        <v>188</v>
      </c>
      <c r="B381" s="206"/>
      <c r="C381" s="5" t="s">
        <v>665</v>
      </c>
      <c r="D381" s="23" t="s">
        <v>664</v>
      </c>
      <c r="E381" s="30"/>
      <c r="F381" s="61"/>
      <c r="G381" s="61"/>
      <c r="H381" s="181"/>
      <c r="I381" s="156"/>
      <c r="J381" s="180" t="str">
        <f t="shared" si="82"/>
        <v xml:space="preserve"> </v>
      </c>
      <c r="K381" s="156">
        <v>0</v>
      </c>
      <c r="L381" s="156"/>
      <c r="M381" s="115">
        <f t="shared" si="85"/>
        <v>0</v>
      </c>
      <c r="N381" s="156"/>
      <c r="O381" s="153" t="str">
        <f t="shared" si="83"/>
        <v xml:space="preserve"> </v>
      </c>
    </row>
    <row r="382" spans="1:15" hidden="1" x14ac:dyDescent="0.2">
      <c r="A382" s="206" t="s">
        <v>190</v>
      </c>
      <c r="B382" s="206"/>
      <c r="C382" s="5" t="s">
        <v>666</v>
      </c>
      <c r="D382" s="23" t="s">
        <v>664</v>
      </c>
      <c r="E382" s="30"/>
      <c r="F382" s="61"/>
      <c r="G382" s="61"/>
      <c r="H382" s="181"/>
      <c r="I382" s="156"/>
      <c r="J382" s="180" t="str">
        <f t="shared" si="82"/>
        <v xml:space="preserve"> </v>
      </c>
      <c r="K382" s="156">
        <v>0</v>
      </c>
      <c r="L382" s="156"/>
      <c r="M382" s="115">
        <f t="shared" si="85"/>
        <v>0</v>
      </c>
      <c r="N382" s="156"/>
      <c r="O382" s="153" t="str">
        <f t="shared" si="83"/>
        <v xml:space="preserve"> </v>
      </c>
    </row>
    <row r="383" spans="1:15" ht="25.5" hidden="1" x14ac:dyDescent="0.2">
      <c r="A383" s="206" t="s">
        <v>192</v>
      </c>
      <c r="B383" s="206"/>
      <c r="C383" s="5" t="s">
        <v>667</v>
      </c>
      <c r="D383" s="23" t="s">
        <v>664</v>
      </c>
      <c r="E383" s="30"/>
      <c r="F383" s="61"/>
      <c r="G383" s="61"/>
      <c r="H383" s="181"/>
      <c r="I383" s="156"/>
      <c r="J383" s="180" t="str">
        <f t="shared" si="82"/>
        <v xml:space="preserve"> </v>
      </c>
      <c r="K383" s="156">
        <v>0</v>
      </c>
      <c r="L383" s="156"/>
      <c r="M383" s="115">
        <f t="shared" si="85"/>
        <v>0</v>
      </c>
      <c r="N383" s="156"/>
      <c r="O383" s="153" t="str">
        <f t="shared" si="83"/>
        <v xml:space="preserve"> </v>
      </c>
    </row>
    <row r="384" spans="1:15" ht="25.5" hidden="1" x14ac:dyDescent="0.2">
      <c r="A384" s="206" t="s">
        <v>194</v>
      </c>
      <c r="B384" s="206"/>
      <c r="C384" s="5" t="s">
        <v>668</v>
      </c>
      <c r="D384" s="23" t="s">
        <v>664</v>
      </c>
      <c r="E384" s="30"/>
      <c r="F384" s="61"/>
      <c r="G384" s="61"/>
      <c r="H384" s="181"/>
      <c r="I384" s="156"/>
      <c r="J384" s="180" t="str">
        <f t="shared" si="82"/>
        <v xml:space="preserve"> </v>
      </c>
      <c r="K384" s="156">
        <v>0</v>
      </c>
      <c r="L384" s="156"/>
      <c r="M384" s="115">
        <f t="shared" si="85"/>
        <v>0</v>
      </c>
      <c r="N384" s="156"/>
      <c r="O384" s="153" t="str">
        <f t="shared" si="83"/>
        <v xml:space="preserve"> </v>
      </c>
    </row>
    <row r="385" spans="1:15" ht="25.5" hidden="1" x14ac:dyDescent="0.2">
      <c r="A385" s="206" t="s">
        <v>197</v>
      </c>
      <c r="B385" s="206"/>
      <c r="C385" s="5" t="s">
        <v>669</v>
      </c>
      <c r="D385" s="23" t="s">
        <v>664</v>
      </c>
      <c r="E385" s="30"/>
      <c r="F385" s="61"/>
      <c r="G385" s="61"/>
      <c r="H385" s="181"/>
      <c r="I385" s="156"/>
      <c r="J385" s="180" t="str">
        <f t="shared" si="82"/>
        <v xml:space="preserve"> </v>
      </c>
      <c r="K385" s="156">
        <v>0</v>
      </c>
      <c r="L385" s="156"/>
      <c r="M385" s="115">
        <f t="shared" si="85"/>
        <v>0</v>
      </c>
      <c r="N385" s="156"/>
      <c r="O385" s="153" t="str">
        <f t="shared" si="83"/>
        <v xml:space="preserve"> </v>
      </c>
    </row>
    <row r="386" spans="1:15" ht="38.25" hidden="1" x14ac:dyDescent="0.2">
      <c r="A386" s="206" t="s">
        <v>199</v>
      </c>
      <c r="B386" s="206"/>
      <c r="C386" s="6" t="s">
        <v>670</v>
      </c>
      <c r="D386" s="23" t="s">
        <v>664</v>
      </c>
      <c r="E386" s="33"/>
      <c r="F386" s="63"/>
      <c r="G386" s="63"/>
      <c r="H386" s="183"/>
      <c r="I386" s="156"/>
      <c r="J386" s="180" t="str">
        <f t="shared" si="82"/>
        <v xml:space="preserve"> </v>
      </c>
      <c r="K386" s="156">
        <v>0</v>
      </c>
      <c r="L386" s="156"/>
      <c r="M386" s="115">
        <f t="shared" si="85"/>
        <v>0</v>
      </c>
      <c r="N386" s="156"/>
      <c r="O386" s="153" t="str">
        <f t="shared" si="83"/>
        <v xml:space="preserve"> </v>
      </c>
    </row>
    <row r="387" spans="1:15" hidden="1" x14ac:dyDescent="0.2">
      <c r="A387" s="206" t="s">
        <v>201</v>
      </c>
      <c r="B387" s="206"/>
      <c r="C387" s="5" t="s">
        <v>671</v>
      </c>
      <c r="D387" s="23" t="s">
        <v>672</v>
      </c>
      <c r="E387" s="30"/>
      <c r="F387" s="61"/>
      <c r="G387" s="61"/>
      <c r="H387" s="181"/>
      <c r="I387" s="156"/>
      <c r="J387" s="180" t="str">
        <f t="shared" si="82"/>
        <v xml:space="preserve"> </v>
      </c>
      <c r="K387" s="156">
        <v>0</v>
      </c>
      <c r="L387" s="156"/>
      <c r="M387" s="115">
        <f t="shared" si="85"/>
        <v>0</v>
      </c>
      <c r="N387" s="156"/>
      <c r="O387" s="153" t="str">
        <f t="shared" si="83"/>
        <v xml:space="preserve"> </v>
      </c>
    </row>
    <row r="388" spans="1:15" hidden="1" x14ac:dyDescent="0.2">
      <c r="A388" s="206" t="s">
        <v>203</v>
      </c>
      <c r="B388" s="206"/>
      <c r="C388" s="5" t="s">
        <v>673</v>
      </c>
      <c r="D388" s="23" t="s">
        <v>672</v>
      </c>
      <c r="E388" s="30"/>
      <c r="F388" s="61"/>
      <c r="G388" s="61"/>
      <c r="H388" s="181"/>
      <c r="I388" s="156"/>
      <c r="J388" s="180" t="str">
        <f t="shared" si="82"/>
        <v xml:space="preserve"> </v>
      </c>
      <c r="K388" s="156">
        <v>0</v>
      </c>
      <c r="L388" s="156"/>
      <c r="M388" s="115">
        <f t="shared" si="85"/>
        <v>0</v>
      </c>
      <c r="N388" s="156"/>
      <c r="O388" s="153" t="str">
        <f t="shared" si="83"/>
        <v xml:space="preserve"> </v>
      </c>
    </row>
    <row r="389" spans="1:15" hidden="1" x14ac:dyDescent="0.2">
      <c r="A389" s="206" t="s">
        <v>205</v>
      </c>
      <c r="B389" s="206"/>
      <c r="C389" s="5" t="s">
        <v>674</v>
      </c>
      <c r="D389" s="23" t="s">
        <v>672</v>
      </c>
      <c r="E389" s="30"/>
      <c r="F389" s="61"/>
      <c r="G389" s="61"/>
      <c r="H389" s="181"/>
      <c r="I389" s="156"/>
      <c r="J389" s="180" t="str">
        <f t="shared" si="82"/>
        <v xml:space="preserve"> </v>
      </c>
      <c r="K389" s="156">
        <v>0</v>
      </c>
      <c r="L389" s="156"/>
      <c r="M389" s="115">
        <f t="shared" si="85"/>
        <v>0</v>
      </c>
      <c r="N389" s="156"/>
      <c r="O389" s="153" t="str">
        <f t="shared" si="83"/>
        <v xml:space="preserve"> </v>
      </c>
    </row>
    <row r="390" spans="1:15" hidden="1" x14ac:dyDescent="0.2">
      <c r="A390" s="208" t="s">
        <v>207</v>
      </c>
      <c r="B390" s="208"/>
      <c r="C390" s="5" t="s">
        <v>675</v>
      </c>
      <c r="D390" s="35" t="s">
        <v>676</v>
      </c>
      <c r="E390" s="30"/>
      <c r="F390" s="61"/>
      <c r="G390" s="61"/>
      <c r="H390" s="181"/>
      <c r="I390" s="156"/>
      <c r="J390" s="180" t="str">
        <f t="shared" si="82"/>
        <v xml:space="preserve"> </v>
      </c>
      <c r="K390" s="156">
        <v>0</v>
      </c>
      <c r="L390" s="156"/>
      <c r="M390" s="115">
        <f t="shared" si="85"/>
        <v>0</v>
      </c>
      <c r="N390" s="156"/>
      <c r="O390" s="153" t="str">
        <f t="shared" si="83"/>
        <v xml:space="preserve"> </v>
      </c>
    </row>
    <row r="391" spans="1:15" hidden="1" x14ac:dyDescent="0.2">
      <c r="A391" s="206" t="s">
        <v>209</v>
      </c>
      <c r="B391" s="206"/>
      <c r="C391" s="5" t="s">
        <v>677</v>
      </c>
      <c r="D391" s="23" t="s">
        <v>676</v>
      </c>
      <c r="E391" s="30"/>
      <c r="F391" s="61"/>
      <c r="G391" s="61"/>
      <c r="H391" s="181"/>
      <c r="I391" s="156"/>
      <c r="J391" s="180" t="str">
        <f t="shared" si="82"/>
        <v xml:space="preserve"> </v>
      </c>
      <c r="K391" s="156">
        <v>0</v>
      </c>
      <c r="L391" s="156"/>
      <c r="M391" s="115">
        <f t="shared" si="85"/>
        <v>0</v>
      </c>
      <c r="N391" s="156"/>
      <c r="O391" s="153" t="str">
        <f t="shared" si="83"/>
        <v xml:space="preserve"> </v>
      </c>
    </row>
    <row r="392" spans="1:15" ht="25.5" hidden="1" x14ac:dyDescent="0.2">
      <c r="A392" s="206" t="s">
        <v>211</v>
      </c>
      <c r="B392" s="206"/>
      <c r="C392" s="5" t="s">
        <v>678</v>
      </c>
      <c r="D392" s="23" t="s">
        <v>676</v>
      </c>
      <c r="E392" s="30"/>
      <c r="F392" s="61"/>
      <c r="G392" s="61"/>
      <c r="H392" s="181"/>
      <c r="I392" s="156"/>
      <c r="J392" s="180" t="str">
        <f t="shared" si="82"/>
        <v xml:space="preserve"> </v>
      </c>
      <c r="K392" s="156">
        <v>0</v>
      </c>
      <c r="L392" s="156"/>
      <c r="M392" s="115">
        <f t="shared" si="85"/>
        <v>0</v>
      </c>
      <c r="N392" s="156"/>
      <c r="O392" s="153" t="str">
        <f t="shared" si="83"/>
        <v xml:space="preserve"> </v>
      </c>
    </row>
    <row r="393" spans="1:15" hidden="1" x14ac:dyDescent="0.2">
      <c r="A393" s="206" t="s">
        <v>213</v>
      </c>
      <c r="B393" s="206"/>
      <c r="C393" s="5" t="s">
        <v>679</v>
      </c>
      <c r="D393" s="23" t="s">
        <v>676</v>
      </c>
      <c r="E393" s="30"/>
      <c r="F393" s="61"/>
      <c r="G393" s="61"/>
      <c r="H393" s="181"/>
      <c r="I393" s="156"/>
      <c r="J393" s="180" t="str">
        <f t="shared" si="82"/>
        <v xml:space="preserve"> </v>
      </c>
      <c r="K393" s="156">
        <v>0</v>
      </c>
      <c r="L393" s="156"/>
      <c r="M393" s="115">
        <f t="shared" si="85"/>
        <v>0</v>
      </c>
      <c r="N393" s="156"/>
      <c r="O393" s="153" t="str">
        <f t="shared" si="83"/>
        <v xml:space="preserve"> </v>
      </c>
    </row>
    <row r="394" spans="1:15" hidden="1" x14ac:dyDescent="0.2">
      <c r="A394" s="206" t="s">
        <v>216</v>
      </c>
      <c r="B394" s="206"/>
      <c r="C394" s="5" t="s">
        <v>680</v>
      </c>
      <c r="D394" s="23" t="s">
        <v>676</v>
      </c>
      <c r="E394" s="30"/>
      <c r="F394" s="61"/>
      <c r="G394" s="61"/>
      <c r="H394" s="181"/>
      <c r="I394" s="156"/>
      <c r="J394" s="180" t="str">
        <f t="shared" si="82"/>
        <v xml:space="preserve"> </v>
      </c>
      <c r="K394" s="156">
        <v>0</v>
      </c>
      <c r="L394" s="156"/>
      <c r="M394" s="115">
        <f t="shared" si="85"/>
        <v>0</v>
      </c>
      <c r="N394" s="156"/>
      <c r="O394" s="153" t="str">
        <f t="shared" si="83"/>
        <v xml:space="preserve"> </v>
      </c>
    </row>
    <row r="395" spans="1:15" hidden="1" x14ac:dyDescent="0.2">
      <c r="A395" s="206" t="s">
        <v>218</v>
      </c>
      <c r="B395" s="206"/>
      <c r="C395" s="5" t="s">
        <v>681</v>
      </c>
      <c r="D395" s="23" t="s">
        <v>676</v>
      </c>
      <c r="E395" s="30"/>
      <c r="F395" s="61"/>
      <c r="G395" s="61"/>
      <c r="H395" s="181"/>
      <c r="I395" s="156"/>
      <c r="J395" s="180" t="str">
        <f t="shared" si="82"/>
        <v xml:space="preserve"> </v>
      </c>
      <c r="K395" s="156">
        <v>0</v>
      </c>
      <c r="L395" s="156"/>
      <c r="M395" s="115">
        <f t="shared" si="85"/>
        <v>0</v>
      </c>
      <c r="N395" s="156"/>
      <c r="O395" s="153" t="str">
        <f t="shared" si="83"/>
        <v xml:space="preserve"> </v>
      </c>
    </row>
    <row r="396" spans="1:15" ht="25.5" hidden="1" x14ac:dyDescent="0.2">
      <c r="A396" s="206" t="s">
        <v>220</v>
      </c>
      <c r="B396" s="206"/>
      <c r="C396" s="5" t="s">
        <v>682</v>
      </c>
      <c r="D396" s="23" t="s">
        <v>676</v>
      </c>
      <c r="E396" s="30"/>
      <c r="F396" s="61"/>
      <c r="G396" s="61"/>
      <c r="H396" s="181"/>
      <c r="I396" s="156"/>
      <c r="J396" s="180" t="str">
        <f t="shared" si="82"/>
        <v xml:space="preserve"> </v>
      </c>
      <c r="K396" s="156">
        <v>0</v>
      </c>
      <c r="L396" s="156"/>
      <c r="M396" s="115">
        <f t="shared" si="85"/>
        <v>0</v>
      </c>
      <c r="N396" s="156"/>
      <c r="O396" s="153" t="str">
        <f t="shared" si="83"/>
        <v xml:space="preserve"> </v>
      </c>
    </row>
    <row r="397" spans="1:15" ht="25.5" hidden="1" x14ac:dyDescent="0.2">
      <c r="A397" s="206" t="s">
        <v>222</v>
      </c>
      <c r="B397" s="206"/>
      <c r="C397" s="5" t="s">
        <v>683</v>
      </c>
      <c r="D397" s="23" t="s">
        <v>676</v>
      </c>
      <c r="E397" s="30"/>
      <c r="F397" s="61"/>
      <c r="G397" s="61"/>
      <c r="H397" s="181"/>
      <c r="I397" s="156"/>
      <c r="J397" s="180" t="str">
        <f t="shared" si="82"/>
        <v xml:space="preserve"> </v>
      </c>
      <c r="K397" s="156">
        <v>0</v>
      </c>
      <c r="L397" s="156"/>
      <c r="M397" s="115">
        <f t="shared" si="85"/>
        <v>0</v>
      </c>
      <c r="N397" s="156"/>
      <c r="O397" s="153" t="str">
        <f t="shared" si="83"/>
        <v xml:space="preserve"> </v>
      </c>
    </row>
    <row r="398" spans="1:15" ht="38.25" hidden="1" x14ac:dyDescent="0.2">
      <c r="A398" s="206" t="s">
        <v>224</v>
      </c>
      <c r="B398" s="206"/>
      <c r="C398" s="5" t="s">
        <v>684</v>
      </c>
      <c r="D398" s="23" t="s">
        <v>676</v>
      </c>
      <c r="E398" s="30"/>
      <c r="F398" s="61"/>
      <c r="G398" s="61"/>
      <c r="H398" s="181"/>
      <c r="I398" s="156"/>
      <c r="J398" s="180" t="str">
        <f t="shared" si="82"/>
        <v xml:space="preserve"> </v>
      </c>
      <c r="K398" s="156">
        <v>0</v>
      </c>
      <c r="L398" s="156"/>
      <c r="M398" s="115">
        <f t="shared" si="85"/>
        <v>0</v>
      </c>
      <c r="N398" s="156"/>
      <c r="O398" s="153" t="str">
        <f t="shared" si="83"/>
        <v xml:space="preserve"> </v>
      </c>
    </row>
    <row r="399" spans="1:15" ht="25.5" hidden="1" x14ac:dyDescent="0.2">
      <c r="A399" s="206" t="s">
        <v>226</v>
      </c>
      <c r="B399" s="206"/>
      <c r="C399" s="5" t="s">
        <v>685</v>
      </c>
      <c r="D399" s="23" t="s">
        <v>676</v>
      </c>
      <c r="E399" s="30"/>
      <c r="F399" s="61"/>
      <c r="G399" s="61"/>
      <c r="H399" s="181"/>
      <c r="I399" s="156"/>
      <c r="J399" s="180" t="str">
        <f t="shared" si="82"/>
        <v xml:space="preserve"> </v>
      </c>
      <c r="K399" s="156">
        <v>0</v>
      </c>
      <c r="L399" s="156"/>
      <c r="M399" s="115">
        <f t="shared" si="85"/>
        <v>0</v>
      </c>
      <c r="N399" s="156"/>
      <c r="O399" s="153" t="str">
        <f t="shared" si="83"/>
        <v xml:space="preserve"> </v>
      </c>
    </row>
    <row r="400" spans="1:15" ht="25.5" hidden="1" x14ac:dyDescent="0.2">
      <c r="A400" s="206" t="s">
        <v>228</v>
      </c>
      <c r="B400" s="206"/>
      <c r="C400" s="5" t="s">
        <v>686</v>
      </c>
      <c r="D400" s="23" t="s">
        <v>676</v>
      </c>
      <c r="E400" s="30"/>
      <c r="F400" s="61"/>
      <c r="G400" s="61"/>
      <c r="H400" s="181"/>
      <c r="I400" s="156"/>
      <c r="J400" s="180" t="str">
        <f t="shared" si="82"/>
        <v xml:space="preserve"> </v>
      </c>
      <c r="K400" s="156">
        <v>0</v>
      </c>
      <c r="L400" s="156"/>
      <c r="M400" s="115">
        <f t="shared" si="85"/>
        <v>0</v>
      </c>
      <c r="N400" s="156"/>
      <c r="O400" s="153" t="str">
        <f t="shared" si="83"/>
        <v xml:space="preserve"> </v>
      </c>
    </row>
    <row r="401" spans="1:15" hidden="1" x14ac:dyDescent="0.2">
      <c r="A401" s="206" t="s">
        <v>230</v>
      </c>
      <c r="B401" s="206"/>
      <c r="C401" s="5" t="s">
        <v>687</v>
      </c>
      <c r="D401" s="23" t="s">
        <v>676</v>
      </c>
      <c r="E401" s="30"/>
      <c r="F401" s="61"/>
      <c r="G401" s="61"/>
      <c r="H401" s="181"/>
      <c r="I401" s="156"/>
      <c r="J401" s="180" t="str">
        <f t="shared" si="82"/>
        <v xml:space="preserve"> </v>
      </c>
      <c r="K401" s="156">
        <v>0</v>
      </c>
      <c r="L401" s="156"/>
      <c r="M401" s="115">
        <f t="shared" si="85"/>
        <v>0</v>
      </c>
      <c r="N401" s="156"/>
      <c r="O401" s="153" t="str">
        <f t="shared" si="83"/>
        <v xml:space="preserve"> </v>
      </c>
    </row>
    <row r="402" spans="1:15" ht="25.5" hidden="1" x14ac:dyDescent="0.2">
      <c r="A402" s="206" t="s">
        <v>232</v>
      </c>
      <c r="B402" s="206"/>
      <c r="C402" s="5" t="s">
        <v>688</v>
      </c>
      <c r="D402" s="23" t="s">
        <v>676</v>
      </c>
      <c r="E402" s="30"/>
      <c r="F402" s="61"/>
      <c r="G402" s="61"/>
      <c r="H402" s="181"/>
      <c r="I402" s="156"/>
      <c r="J402" s="180" t="str">
        <f t="shared" si="82"/>
        <v xml:space="preserve"> </v>
      </c>
      <c r="K402" s="156">
        <v>0</v>
      </c>
      <c r="L402" s="156"/>
      <c r="M402" s="115">
        <f t="shared" si="85"/>
        <v>0</v>
      </c>
      <c r="N402" s="156"/>
      <c r="O402" s="153" t="str">
        <f t="shared" si="83"/>
        <v xml:space="preserve"> </v>
      </c>
    </row>
    <row r="403" spans="1:15" hidden="1" x14ac:dyDescent="0.2">
      <c r="A403" s="206" t="s">
        <v>234</v>
      </c>
      <c r="B403" s="206"/>
      <c r="C403" s="5" t="s">
        <v>689</v>
      </c>
      <c r="D403" s="23" t="s">
        <v>676</v>
      </c>
      <c r="E403" s="30"/>
      <c r="F403" s="61"/>
      <c r="G403" s="61"/>
      <c r="H403" s="181"/>
      <c r="I403" s="156"/>
      <c r="J403" s="180" t="str">
        <f t="shared" si="82"/>
        <v xml:space="preserve"> </v>
      </c>
      <c r="K403" s="156">
        <v>0</v>
      </c>
      <c r="L403" s="156"/>
      <c r="M403" s="115">
        <f t="shared" si="85"/>
        <v>0</v>
      </c>
      <c r="N403" s="156"/>
      <c r="O403" s="153" t="str">
        <f t="shared" si="83"/>
        <v xml:space="preserve"> </v>
      </c>
    </row>
    <row r="404" spans="1:15" hidden="1" x14ac:dyDescent="0.2">
      <c r="A404" s="206" t="s">
        <v>236</v>
      </c>
      <c r="B404" s="206"/>
      <c r="C404" s="5" t="s">
        <v>690</v>
      </c>
      <c r="D404" s="23" t="s">
        <v>676</v>
      </c>
      <c r="E404" s="30"/>
      <c r="F404" s="61"/>
      <c r="G404" s="61"/>
      <c r="H404" s="181"/>
      <c r="I404" s="156"/>
      <c r="J404" s="180" t="str">
        <f t="shared" si="82"/>
        <v xml:space="preserve"> </v>
      </c>
      <c r="K404" s="156">
        <v>0</v>
      </c>
      <c r="L404" s="156"/>
      <c r="M404" s="115">
        <f t="shared" si="85"/>
        <v>0</v>
      </c>
      <c r="N404" s="156"/>
      <c r="O404" s="153" t="str">
        <f t="shared" si="83"/>
        <v xml:space="preserve"> </v>
      </c>
    </row>
    <row r="405" spans="1:15" ht="25.5" hidden="1" x14ac:dyDescent="0.2">
      <c r="A405" s="206" t="s">
        <v>238</v>
      </c>
      <c r="B405" s="206"/>
      <c r="C405" s="5" t="s">
        <v>691</v>
      </c>
      <c r="D405" s="23" t="s">
        <v>676</v>
      </c>
      <c r="E405" s="30"/>
      <c r="F405" s="61"/>
      <c r="G405" s="61"/>
      <c r="H405" s="181"/>
      <c r="I405" s="156"/>
      <c r="J405" s="180" t="str">
        <f t="shared" si="82"/>
        <v xml:space="preserve"> </v>
      </c>
      <c r="K405" s="156">
        <v>0</v>
      </c>
      <c r="L405" s="156"/>
      <c r="M405" s="115">
        <f t="shared" si="85"/>
        <v>0</v>
      </c>
      <c r="N405" s="156"/>
      <c r="O405" s="153" t="str">
        <f t="shared" si="83"/>
        <v xml:space="preserve"> </v>
      </c>
    </row>
    <row r="406" spans="1:15" hidden="1" x14ac:dyDescent="0.2">
      <c r="A406" s="206" t="s">
        <v>240</v>
      </c>
      <c r="B406" s="206"/>
      <c r="C406" s="5" t="s">
        <v>692</v>
      </c>
      <c r="D406" s="23" t="s">
        <v>676</v>
      </c>
      <c r="E406" s="30"/>
      <c r="F406" s="61"/>
      <c r="G406" s="61"/>
      <c r="H406" s="181"/>
      <c r="I406" s="156"/>
      <c r="J406" s="180" t="str">
        <f t="shared" si="82"/>
        <v xml:space="preserve"> </v>
      </c>
      <c r="K406" s="156">
        <v>0</v>
      </c>
      <c r="L406" s="156"/>
      <c r="M406" s="115">
        <f t="shared" si="85"/>
        <v>0</v>
      </c>
      <c r="N406" s="156"/>
      <c r="O406" s="153" t="str">
        <f t="shared" si="83"/>
        <v xml:space="preserve"> </v>
      </c>
    </row>
    <row r="407" spans="1:15" hidden="1" x14ac:dyDescent="0.2">
      <c r="A407" s="206" t="s">
        <v>242</v>
      </c>
      <c r="B407" s="206"/>
      <c r="C407" s="5" t="s">
        <v>693</v>
      </c>
      <c r="D407" s="23" t="s">
        <v>676</v>
      </c>
      <c r="E407" s="30"/>
      <c r="F407" s="61"/>
      <c r="G407" s="61"/>
      <c r="H407" s="181"/>
      <c r="I407" s="156"/>
      <c r="J407" s="180" t="str">
        <f t="shared" si="82"/>
        <v xml:space="preserve"> </v>
      </c>
      <c r="K407" s="156">
        <v>0</v>
      </c>
      <c r="L407" s="156"/>
      <c r="M407" s="115">
        <f t="shared" si="85"/>
        <v>0</v>
      </c>
      <c r="N407" s="156"/>
      <c r="O407" s="153" t="str">
        <f t="shared" si="83"/>
        <v xml:space="preserve"> </v>
      </c>
    </row>
    <row r="408" spans="1:15" ht="25.5" hidden="1" x14ac:dyDescent="0.2">
      <c r="A408" s="206" t="s">
        <v>244</v>
      </c>
      <c r="B408" s="206"/>
      <c r="C408" s="5" t="s">
        <v>694</v>
      </c>
      <c r="D408" s="23" t="s">
        <v>676</v>
      </c>
      <c r="E408" s="30"/>
      <c r="F408" s="61"/>
      <c r="G408" s="61"/>
      <c r="H408" s="181"/>
      <c r="I408" s="156"/>
      <c r="J408" s="180" t="str">
        <f t="shared" si="82"/>
        <v xml:space="preserve"> </v>
      </c>
      <c r="K408" s="156">
        <v>0</v>
      </c>
      <c r="L408" s="156"/>
      <c r="M408" s="115">
        <f t="shared" si="85"/>
        <v>0</v>
      </c>
      <c r="N408" s="156"/>
      <c r="O408" s="153" t="str">
        <f t="shared" si="83"/>
        <v xml:space="preserve"> </v>
      </c>
    </row>
    <row r="409" spans="1:15" ht="25.5" hidden="1" x14ac:dyDescent="0.2">
      <c r="A409" s="206" t="s">
        <v>246</v>
      </c>
      <c r="B409" s="206"/>
      <c r="C409" s="5" t="s">
        <v>695</v>
      </c>
      <c r="D409" s="23" t="s">
        <v>676</v>
      </c>
      <c r="E409" s="30"/>
      <c r="F409" s="61"/>
      <c r="G409" s="61"/>
      <c r="H409" s="181"/>
      <c r="I409" s="156"/>
      <c r="J409" s="180" t="str">
        <f t="shared" si="82"/>
        <v xml:space="preserve"> </v>
      </c>
      <c r="K409" s="156">
        <v>0</v>
      </c>
      <c r="L409" s="156"/>
      <c r="M409" s="115">
        <f t="shared" si="85"/>
        <v>0</v>
      </c>
      <c r="N409" s="156"/>
      <c r="O409" s="153" t="str">
        <f t="shared" si="83"/>
        <v xml:space="preserve"> </v>
      </c>
    </row>
    <row r="410" spans="1:15" hidden="1" x14ac:dyDescent="0.2">
      <c r="A410" s="206" t="s">
        <v>248</v>
      </c>
      <c r="B410" s="206"/>
      <c r="C410" s="5" t="s">
        <v>696</v>
      </c>
      <c r="D410" s="23" t="s">
        <v>676</v>
      </c>
      <c r="E410" s="30"/>
      <c r="F410" s="61"/>
      <c r="G410" s="61"/>
      <c r="H410" s="181"/>
      <c r="I410" s="156"/>
      <c r="J410" s="180" t="str">
        <f t="shared" si="82"/>
        <v xml:space="preserve"> </v>
      </c>
      <c r="K410" s="156">
        <v>0</v>
      </c>
      <c r="L410" s="156"/>
      <c r="M410" s="115">
        <f t="shared" si="85"/>
        <v>0</v>
      </c>
      <c r="N410" s="156"/>
      <c r="O410" s="153" t="str">
        <f t="shared" si="83"/>
        <v xml:space="preserve"> </v>
      </c>
    </row>
    <row r="411" spans="1:15" hidden="1" x14ac:dyDescent="0.2">
      <c r="A411" s="206" t="s">
        <v>250</v>
      </c>
      <c r="B411" s="206"/>
      <c r="C411" s="5" t="s">
        <v>697</v>
      </c>
      <c r="D411" s="23" t="s">
        <v>676</v>
      </c>
      <c r="E411" s="30"/>
      <c r="F411" s="61"/>
      <c r="G411" s="61"/>
      <c r="H411" s="181"/>
      <c r="I411" s="156"/>
      <c r="J411" s="180" t="str">
        <f t="shared" si="82"/>
        <v xml:space="preserve"> </v>
      </c>
      <c r="K411" s="156">
        <v>0</v>
      </c>
      <c r="L411" s="156"/>
      <c r="M411" s="115">
        <f t="shared" si="85"/>
        <v>0</v>
      </c>
      <c r="N411" s="156"/>
      <c r="O411" s="153" t="str">
        <f t="shared" si="83"/>
        <v xml:space="preserve"> </v>
      </c>
    </row>
    <row r="412" spans="1:15" hidden="1" x14ac:dyDescent="0.2">
      <c r="A412" s="206" t="s">
        <v>252</v>
      </c>
      <c r="B412" s="206"/>
      <c r="C412" s="5" t="s">
        <v>698</v>
      </c>
      <c r="D412" s="23" t="s">
        <v>676</v>
      </c>
      <c r="E412" s="30"/>
      <c r="F412" s="61"/>
      <c r="G412" s="61"/>
      <c r="H412" s="181"/>
      <c r="I412" s="156"/>
      <c r="J412" s="180" t="str">
        <f t="shared" si="82"/>
        <v xml:space="preserve"> </v>
      </c>
      <c r="K412" s="156">
        <v>0</v>
      </c>
      <c r="L412" s="156"/>
      <c r="M412" s="115">
        <f t="shared" si="85"/>
        <v>0</v>
      </c>
      <c r="N412" s="156"/>
      <c r="O412" s="153" t="str">
        <f t="shared" si="83"/>
        <v xml:space="preserve"> </v>
      </c>
    </row>
    <row r="413" spans="1:15" ht="25.5" hidden="1" x14ac:dyDescent="0.2">
      <c r="A413" s="206" t="s">
        <v>254</v>
      </c>
      <c r="B413" s="206"/>
      <c r="C413" s="5" t="s">
        <v>699</v>
      </c>
      <c r="D413" s="23" t="s">
        <v>676</v>
      </c>
      <c r="E413" s="30"/>
      <c r="F413" s="61"/>
      <c r="G413" s="61"/>
      <c r="H413" s="181"/>
      <c r="I413" s="156"/>
      <c r="J413" s="180" t="str">
        <f t="shared" si="82"/>
        <v xml:space="preserve"> </v>
      </c>
      <c r="K413" s="156">
        <v>0</v>
      </c>
      <c r="L413" s="156"/>
      <c r="M413" s="115">
        <f t="shared" si="85"/>
        <v>0</v>
      </c>
      <c r="N413" s="156"/>
      <c r="O413" s="153" t="str">
        <f t="shared" si="83"/>
        <v xml:space="preserve"> </v>
      </c>
    </row>
    <row r="414" spans="1:15" ht="25.5" hidden="1" x14ac:dyDescent="0.2">
      <c r="A414" s="206" t="s">
        <v>257</v>
      </c>
      <c r="B414" s="206"/>
      <c r="C414" s="5" t="s">
        <v>700</v>
      </c>
      <c r="D414" s="23" t="s">
        <v>676</v>
      </c>
      <c r="E414" s="30"/>
      <c r="F414" s="61"/>
      <c r="G414" s="61"/>
      <c r="H414" s="181"/>
      <c r="I414" s="156"/>
      <c r="J414" s="180" t="str">
        <f t="shared" si="82"/>
        <v xml:space="preserve"> </v>
      </c>
      <c r="K414" s="156">
        <v>0</v>
      </c>
      <c r="L414" s="156"/>
      <c r="M414" s="115">
        <f t="shared" si="85"/>
        <v>0</v>
      </c>
      <c r="N414" s="156"/>
      <c r="O414" s="153" t="str">
        <f t="shared" si="83"/>
        <v xml:space="preserve"> </v>
      </c>
    </row>
    <row r="415" spans="1:15" ht="25.5" hidden="1" x14ac:dyDescent="0.2">
      <c r="A415" s="206" t="s">
        <v>259</v>
      </c>
      <c r="B415" s="206"/>
      <c r="C415" s="5" t="s">
        <v>701</v>
      </c>
      <c r="D415" s="23" t="s">
        <v>676</v>
      </c>
      <c r="E415" s="30"/>
      <c r="F415" s="61"/>
      <c r="G415" s="61"/>
      <c r="H415" s="181"/>
      <c r="I415" s="156"/>
      <c r="J415" s="180" t="str">
        <f t="shared" si="82"/>
        <v xml:space="preserve"> </v>
      </c>
      <c r="K415" s="156">
        <v>0</v>
      </c>
      <c r="L415" s="156"/>
      <c r="M415" s="115">
        <f t="shared" si="85"/>
        <v>0</v>
      </c>
      <c r="N415" s="156"/>
      <c r="O415" s="153" t="str">
        <f t="shared" si="83"/>
        <v xml:space="preserve"> </v>
      </c>
    </row>
    <row r="416" spans="1:15" ht="25.5" hidden="1" x14ac:dyDescent="0.2">
      <c r="A416" s="207" t="s">
        <v>261</v>
      </c>
      <c r="B416" s="207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87">G338+G339+G356+G360+G370+G380+G387+G390</f>
        <v>0</v>
      </c>
      <c r="H416" s="184">
        <f t="shared" si="87"/>
        <v>0</v>
      </c>
      <c r="I416" s="156"/>
      <c r="J416" s="180" t="str">
        <f t="shared" si="82"/>
        <v xml:space="preserve"> </v>
      </c>
      <c r="K416" s="156">
        <v>0</v>
      </c>
      <c r="L416" s="156"/>
      <c r="M416" s="115">
        <f t="shared" si="85"/>
        <v>0</v>
      </c>
      <c r="N416" s="156"/>
      <c r="O416" s="153" t="str">
        <f t="shared" si="83"/>
        <v xml:space="preserve"> </v>
      </c>
    </row>
    <row r="417" spans="1:15" hidden="1" x14ac:dyDescent="0.2">
      <c r="A417" s="206" t="s">
        <v>263</v>
      </c>
      <c r="B417" s="206"/>
      <c r="C417" s="5" t="s">
        <v>704</v>
      </c>
      <c r="D417" s="23" t="s">
        <v>705</v>
      </c>
      <c r="E417" s="30"/>
      <c r="F417" s="61"/>
      <c r="G417" s="61"/>
      <c r="H417" s="181"/>
      <c r="I417" s="156"/>
      <c r="J417" s="180" t="str">
        <f t="shared" si="82"/>
        <v xml:space="preserve"> </v>
      </c>
      <c r="K417" s="156">
        <v>0</v>
      </c>
      <c r="L417" s="156"/>
      <c r="M417" s="115">
        <f t="shared" si="85"/>
        <v>0</v>
      </c>
      <c r="N417" s="156"/>
      <c r="O417" s="153" t="str">
        <f t="shared" si="83"/>
        <v xml:space="preserve"> </v>
      </c>
    </row>
    <row r="418" spans="1:15" hidden="1" x14ac:dyDescent="0.2">
      <c r="A418" s="206" t="s">
        <v>266</v>
      </c>
      <c r="B418" s="206"/>
      <c r="C418" s="5" t="s">
        <v>706</v>
      </c>
      <c r="D418" s="23" t="s">
        <v>705</v>
      </c>
      <c r="E418" s="30"/>
      <c r="F418" s="61"/>
      <c r="G418" s="61"/>
      <c r="H418" s="181"/>
      <c r="I418" s="156"/>
      <c r="J418" s="180" t="str">
        <f t="shared" si="82"/>
        <v xml:space="preserve"> </v>
      </c>
      <c r="K418" s="156">
        <v>0</v>
      </c>
      <c r="L418" s="156"/>
      <c r="M418" s="115">
        <f t="shared" si="85"/>
        <v>0</v>
      </c>
      <c r="N418" s="156"/>
      <c r="O418" s="153" t="str">
        <f t="shared" si="83"/>
        <v xml:space="preserve"> </v>
      </c>
    </row>
    <row r="419" spans="1:15" hidden="1" x14ac:dyDescent="0.2">
      <c r="A419" s="206" t="s">
        <v>269</v>
      </c>
      <c r="B419" s="206"/>
      <c r="C419" s="5" t="s">
        <v>707</v>
      </c>
      <c r="D419" s="23" t="s">
        <v>708</v>
      </c>
      <c r="E419" s="30"/>
      <c r="F419" s="61"/>
      <c r="G419" s="61"/>
      <c r="H419" s="181"/>
      <c r="I419" s="156"/>
      <c r="J419" s="180" t="str">
        <f t="shared" si="82"/>
        <v xml:space="preserve"> </v>
      </c>
      <c r="K419" s="156">
        <v>0</v>
      </c>
      <c r="L419" s="156"/>
      <c r="M419" s="115">
        <f t="shared" si="85"/>
        <v>0</v>
      </c>
      <c r="N419" s="156"/>
      <c r="O419" s="153" t="str">
        <f t="shared" si="83"/>
        <v xml:space="preserve"> </v>
      </c>
    </row>
    <row r="420" spans="1:15" ht="25.5" hidden="1" x14ac:dyDescent="0.2">
      <c r="A420" s="206" t="s">
        <v>271</v>
      </c>
      <c r="B420" s="206"/>
      <c r="C420" s="5" t="s">
        <v>709</v>
      </c>
      <c r="D420" s="23" t="s">
        <v>710</v>
      </c>
      <c r="E420" s="30"/>
      <c r="F420" s="61"/>
      <c r="G420" s="61"/>
      <c r="H420" s="181"/>
      <c r="I420" s="156"/>
      <c r="J420" s="180" t="str">
        <f t="shared" si="82"/>
        <v xml:space="preserve"> </v>
      </c>
      <c r="K420" s="156">
        <v>0</v>
      </c>
      <c r="L420" s="156"/>
      <c r="M420" s="115">
        <f t="shared" si="85"/>
        <v>0</v>
      </c>
      <c r="N420" s="156"/>
      <c r="O420" s="153" t="str">
        <f t="shared" si="83"/>
        <v xml:space="preserve"> </v>
      </c>
    </row>
    <row r="421" spans="1:15" ht="25.5" hidden="1" x14ac:dyDescent="0.2">
      <c r="A421" s="206" t="s">
        <v>273</v>
      </c>
      <c r="B421" s="206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88">SUM(G422:G431)</f>
        <v>0</v>
      </c>
      <c r="H421" s="181">
        <f t="shared" si="88"/>
        <v>0</v>
      </c>
      <c r="I421" s="156"/>
      <c r="J421" s="180" t="str">
        <f t="shared" si="82"/>
        <v xml:space="preserve"> </v>
      </c>
      <c r="K421" s="156">
        <v>0</v>
      </c>
      <c r="L421" s="156"/>
      <c r="M421" s="115">
        <f t="shared" si="85"/>
        <v>0</v>
      </c>
      <c r="N421" s="156"/>
      <c r="O421" s="153" t="str">
        <f t="shared" si="83"/>
        <v xml:space="preserve"> </v>
      </c>
    </row>
    <row r="422" spans="1:15" hidden="1" x14ac:dyDescent="0.2">
      <c r="A422" s="206" t="s">
        <v>275</v>
      </c>
      <c r="B422" s="206"/>
      <c r="C422" s="5" t="s">
        <v>37</v>
      </c>
      <c r="D422" s="23" t="s">
        <v>712</v>
      </c>
      <c r="E422" s="30"/>
      <c r="F422" s="61"/>
      <c r="G422" s="61"/>
      <c r="H422" s="181"/>
      <c r="I422" s="156"/>
      <c r="J422" s="180" t="str">
        <f t="shared" si="82"/>
        <v xml:space="preserve"> </v>
      </c>
      <c r="K422" s="156">
        <v>0</v>
      </c>
      <c r="L422" s="156"/>
      <c r="M422" s="115">
        <f t="shared" si="85"/>
        <v>0</v>
      </c>
      <c r="N422" s="156"/>
      <c r="O422" s="153" t="str">
        <f t="shared" si="83"/>
        <v xml:space="preserve"> </v>
      </c>
    </row>
    <row r="423" spans="1:15" hidden="1" x14ac:dyDescent="0.2">
      <c r="A423" s="206" t="s">
        <v>277</v>
      </c>
      <c r="B423" s="206"/>
      <c r="C423" s="5" t="s">
        <v>39</v>
      </c>
      <c r="D423" s="23" t="s">
        <v>712</v>
      </c>
      <c r="E423" s="30"/>
      <c r="F423" s="61"/>
      <c r="G423" s="61"/>
      <c r="H423" s="181"/>
      <c r="I423" s="156"/>
      <c r="J423" s="180" t="str">
        <f t="shared" si="82"/>
        <v xml:space="preserve"> </v>
      </c>
      <c r="K423" s="156">
        <v>0</v>
      </c>
      <c r="L423" s="156"/>
      <c r="M423" s="115">
        <f t="shared" si="85"/>
        <v>0</v>
      </c>
      <c r="N423" s="156"/>
      <c r="O423" s="153" t="str">
        <f t="shared" si="83"/>
        <v xml:space="preserve"> </v>
      </c>
    </row>
    <row r="424" spans="1:15" ht="25.5" hidden="1" x14ac:dyDescent="0.2">
      <c r="A424" s="206" t="s">
        <v>280</v>
      </c>
      <c r="B424" s="206"/>
      <c r="C424" s="5" t="s">
        <v>41</v>
      </c>
      <c r="D424" s="23" t="s">
        <v>712</v>
      </c>
      <c r="E424" s="30"/>
      <c r="F424" s="61"/>
      <c r="G424" s="61"/>
      <c r="H424" s="181"/>
      <c r="I424" s="156"/>
      <c r="J424" s="180" t="str">
        <f t="shared" si="82"/>
        <v xml:space="preserve"> </v>
      </c>
      <c r="K424" s="156">
        <v>0</v>
      </c>
      <c r="L424" s="156"/>
      <c r="M424" s="115">
        <f t="shared" si="85"/>
        <v>0</v>
      </c>
      <c r="N424" s="156"/>
      <c r="O424" s="153" t="str">
        <f t="shared" si="83"/>
        <v xml:space="preserve"> </v>
      </c>
    </row>
    <row r="425" spans="1:15" hidden="1" x14ac:dyDescent="0.2">
      <c r="A425" s="206" t="s">
        <v>282</v>
      </c>
      <c r="B425" s="206"/>
      <c r="C425" s="5" t="s">
        <v>43</v>
      </c>
      <c r="D425" s="23" t="s">
        <v>712</v>
      </c>
      <c r="E425" s="30"/>
      <c r="F425" s="61"/>
      <c r="G425" s="61"/>
      <c r="H425" s="181"/>
      <c r="I425" s="156"/>
      <c r="J425" s="180" t="str">
        <f t="shared" si="82"/>
        <v xml:space="preserve"> </v>
      </c>
      <c r="K425" s="156">
        <v>0</v>
      </c>
      <c r="L425" s="156"/>
      <c r="M425" s="115">
        <f t="shared" si="85"/>
        <v>0</v>
      </c>
      <c r="N425" s="156"/>
      <c r="O425" s="153" t="str">
        <f t="shared" si="83"/>
        <v xml:space="preserve"> </v>
      </c>
    </row>
    <row r="426" spans="1:15" hidden="1" x14ac:dyDescent="0.2">
      <c r="A426" s="206" t="s">
        <v>284</v>
      </c>
      <c r="B426" s="206"/>
      <c r="C426" s="5" t="s">
        <v>45</v>
      </c>
      <c r="D426" s="23" t="s">
        <v>712</v>
      </c>
      <c r="E426" s="30"/>
      <c r="F426" s="61"/>
      <c r="G426" s="61"/>
      <c r="H426" s="181"/>
      <c r="I426" s="156"/>
      <c r="J426" s="180" t="str">
        <f t="shared" si="82"/>
        <v xml:space="preserve"> </v>
      </c>
      <c r="K426" s="156">
        <v>0</v>
      </c>
      <c r="L426" s="156"/>
      <c r="M426" s="115">
        <f t="shared" si="85"/>
        <v>0</v>
      </c>
      <c r="N426" s="156"/>
      <c r="O426" s="153" t="str">
        <f t="shared" si="83"/>
        <v xml:space="preserve"> </v>
      </c>
    </row>
    <row r="427" spans="1:15" hidden="1" x14ac:dyDescent="0.2">
      <c r="A427" s="206" t="s">
        <v>286</v>
      </c>
      <c r="B427" s="206"/>
      <c r="C427" s="5" t="s">
        <v>47</v>
      </c>
      <c r="D427" s="23" t="s">
        <v>712</v>
      </c>
      <c r="E427" s="30"/>
      <c r="F427" s="61"/>
      <c r="G427" s="61"/>
      <c r="H427" s="181"/>
      <c r="I427" s="156"/>
      <c r="J427" s="180" t="str">
        <f t="shared" si="82"/>
        <v xml:space="preserve"> </v>
      </c>
      <c r="K427" s="156">
        <v>0</v>
      </c>
      <c r="L427" s="156"/>
      <c r="M427" s="115">
        <f t="shared" si="85"/>
        <v>0</v>
      </c>
      <c r="N427" s="156"/>
      <c r="O427" s="153" t="str">
        <f t="shared" si="83"/>
        <v xml:space="preserve"> </v>
      </c>
    </row>
    <row r="428" spans="1:15" hidden="1" x14ac:dyDescent="0.2">
      <c r="A428" s="206" t="s">
        <v>288</v>
      </c>
      <c r="B428" s="206"/>
      <c r="C428" s="5" t="s">
        <v>49</v>
      </c>
      <c r="D428" s="23" t="s">
        <v>712</v>
      </c>
      <c r="E428" s="30"/>
      <c r="F428" s="61"/>
      <c r="G428" s="61"/>
      <c r="H428" s="181"/>
      <c r="I428" s="156"/>
      <c r="J428" s="180" t="str">
        <f t="shared" si="82"/>
        <v xml:space="preserve"> </v>
      </c>
      <c r="K428" s="156">
        <v>0</v>
      </c>
      <c r="L428" s="156"/>
      <c r="M428" s="115">
        <f t="shared" si="85"/>
        <v>0</v>
      </c>
      <c r="N428" s="156"/>
      <c r="O428" s="153" t="str">
        <f t="shared" si="83"/>
        <v xml:space="preserve"> </v>
      </c>
    </row>
    <row r="429" spans="1:15" hidden="1" x14ac:dyDescent="0.2">
      <c r="A429" s="206" t="s">
        <v>290</v>
      </c>
      <c r="B429" s="206"/>
      <c r="C429" s="5" t="s">
        <v>51</v>
      </c>
      <c r="D429" s="23" t="s">
        <v>712</v>
      </c>
      <c r="E429" s="30"/>
      <c r="F429" s="61"/>
      <c r="G429" s="61"/>
      <c r="H429" s="181"/>
      <c r="I429" s="156"/>
      <c r="J429" s="180" t="str">
        <f t="shared" si="82"/>
        <v xml:space="preserve"> </v>
      </c>
      <c r="K429" s="156">
        <v>0</v>
      </c>
      <c r="L429" s="156"/>
      <c r="M429" s="115">
        <f t="shared" si="85"/>
        <v>0</v>
      </c>
      <c r="N429" s="156"/>
      <c r="O429" s="153" t="str">
        <f t="shared" si="83"/>
        <v xml:space="preserve"> </v>
      </c>
    </row>
    <row r="430" spans="1:15" hidden="1" x14ac:dyDescent="0.2">
      <c r="A430" s="206" t="s">
        <v>292</v>
      </c>
      <c r="B430" s="206"/>
      <c r="C430" s="5" t="s">
        <v>53</v>
      </c>
      <c r="D430" s="23" t="s">
        <v>712</v>
      </c>
      <c r="E430" s="30"/>
      <c r="F430" s="61"/>
      <c r="G430" s="61"/>
      <c r="H430" s="181"/>
      <c r="I430" s="156"/>
      <c r="J430" s="180" t="str">
        <f t="shared" si="82"/>
        <v xml:space="preserve"> </v>
      </c>
      <c r="K430" s="156">
        <v>0</v>
      </c>
      <c r="L430" s="156"/>
      <c r="M430" s="115">
        <f t="shared" si="85"/>
        <v>0</v>
      </c>
      <c r="N430" s="156"/>
      <c r="O430" s="153" t="str">
        <f t="shared" si="83"/>
        <v xml:space="preserve"> </v>
      </c>
    </row>
    <row r="431" spans="1:15" hidden="1" x14ac:dyDescent="0.2">
      <c r="A431" s="206" t="s">
        <v>294</v>
      </c>
      <c r="B431" s="206"/>
      <c r="C431" s="5" t="s">
        <v>55</v>
      </c>
      <c r="D431" s="23" t="s">
        <v>712</v>
      </c>
      <c r="E431" s="30"/>
      <c r="F431" s="61"/>
      <c r="G431" s="61"/>
      <c r="H431" s="181"/>
      <c r="I431" s="156"/>
      <c r="J431" s="180" t="str">
        <f t="shared" si="82"/>
        <v xml:space="preserve"> </v>
      </c>
      <c r="K431" s="156">
        <v>0</v>
      </c>
      <c r="L431" s="156"/>
      <c r="M431" s="115">
        <f t="shared" si="85"/>
        <v>0</v>
      </c>
      <c r="N431" s="156"/>
      <c r="O431" s="153" t="str">
        <f t="shared" si="83"/>
        <v xml:space="preserve"> </v>
      </c>
    </row>
    <row r="432" spans="1:15" ht="25.5" hidden="1" x14ac:dyDescent="0.2">
      <c r="A432" s="206" t="s">
        <v>296</v>
      </c>
      <c r="B432" s="206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89">SUM(G433:G442)</f>
        <v>0</v>
      </c>
      <c r="H432" s="181">
        <f t="shared" si="89"/>
        <v>0</v>
      </c>
      <c r="I432" s="156"/>
      <c r="J432" s="180" t="str">
        <f t="shared" si="82"/>
        <v xml:space="preserve"> </v>
      </c>
      <c r="K432" s="156">
        <v>0</v>
      </c>
      <c r="L432" s="156"/>
      <c r="M432" s="115">
        <f t="shared" si="85"/>
        <v>0</v>
      </c>
      <c r="N432" s="156"/>
      <c r="O432" s="153" t="str">
        <f t="shared" si="83"/>
        <v xml:space="preserve"> </v>
      </c>
    </row>
    <row r="433" spans="1:15" hidden="1" x14ac:dyDescent="0.2">
      <c r="A433" s="206" t="s">
        <v>298</v>
      </c>
      <c r="B433" s="206"/>
      <c r="C433" s="5" t="s">
        <v>37</v>
      </c>
      <c r="D433" s="23" t="s">
        <v>714</v>
      </c>
      <c r="E433" s="30"/>
      <c r="F433" s="61"/>
      <c r="G433" s="61"/>
      <c r="H433" s="181"/>
      <c r="I433" s="156"/>
      <c r="J433" s="180" t="str">
        <f t="shared" ref="J433:J496" si="90">IF(H433=0," ",I433/H433)</f>
        <v xml:space="preserve"> </v>
      </c>
      <c r="K433" s="156">
        <v>0</v>
      </c>
      <c r="L433" s="156"/>
      <c r="M433" s="115">
        <f t="shared" si="85"/>
        <v>0</v>
      </c>
      <c r="N433" s="156"/>
      <c r="O433" s="153" t="str">
        <f t="shared" ref="O433:O496" si="91">IF(M433=0," ",N433/M433)</f>
        <v xml:space="preserve"> </v>
      </c>
    </row>
    <row r="434" spans="1:15" hidden="1" x14ac:dyDescent="0.2">
      <c r="A434" s="206" t="s">
        <v>300</v>
      </c>
      <c r="B434" s="206"/>
      <c r="C434" s="5" t="s">
        <v>39</v>
      </c>
      <c r="D434" s="23" t="s">
        <v>714</v>
      </c>
      <c r="E434" s="30"/>
      <c r="F434" s="61"/>
      <c r="G434" s="61"/>
      <c r="H434" s="181"/>
      <c r="I434" s="156"/>
      <c r="J434" s="180" t="str">
        <f t="shared" si="90"/>
        <v xml:space="preserve"> </v>
      </c>
      <c r="K434" s="156">
        <v>0</v>
      </c>
      <c r="L434" s="156"/>
      <c r="M434" s="115">
        <f t="shared" ref="M434:M497" si="92">SUM(K434:L434)</f>
        <v>0</v>
      </c>
      <c r="N434" s="156"/>
      <c r="O434" s="153" t="str">
        <f t="shared" si="91"/>
        <v xml:space="preserve"> </v>
      </c>
    </row>
    <row r="435" spans="1:15" ht="25.5" hidden="1" x14ac:dyDescent="0.2">
      <c r="A435" s="206" t="s">
        <v>302</v>
      </c>
      <c r="B435" s="206"/>
      <c r="C435" s="5" t="s">
        <v>41</v>
      </c>
      <c r="D435" s="23" t="s">
        <v>714</v>
      </c>
      <c r="E435" s="30"/>
      <c r="F435" s="61"/>
      <c r="G435" s="61"/>
      <c r="H435" s="181"/>
      <c r="I435" s="156"/>
      <c r="J435" s="180" t="str">
        <f t="shared" si="90"/>
        <v xml:space="preserve"> </v>
      </c>
      <c r="K435" s="156">
        <v>0</v>
      </c>
      <c r="L435" s="156"/>
      <c r="M435" s="115">
        <f t="shared" si="92"/>
        <v>0</v>
      </c>
      <c r="N435" s="156"/>
      <c r="O435" s="153" t="str">
        <f t="shared" si="91"/>
        <v xml:space="preserve"> </v>
      </c>
    </row>
    <row r="436" spans="1:15" hidden="1" x14ac:dyDescent="0.2">
      <c r="A436" s="206" t="s">
        <v>304</v>
      </c>
      <c r="B436" s="206"/>
      <c r="C436" s="5" t="s">
        <v>43</v>
      </c>
      <c r="D436" s="23" t="s">
        <v>714</v>
      </c>
      <c r="E436" s="30"/>
      <c r="F436" s="61"/>
      <c r="G436" s="61"/>
      <c r="H436" s="181"/>
      <c r="I436" s="156"/>
      <c r="J436" s="180" t="str">
        <f t="shared" si="90"/>
        <v xml:space="preserve"> </v>
      </c>
      <c r="K436" s="156">
        <v>0</v>
      </c>
      <c r="L436" s="156"/>
      <c r="M436" s="115">
        <f t="shared" si="92"/>
        <v>0</v>
      </c>
      <c r="N436" s="156"/>
      <c r="O436" s="153" t="str">
        <f t="shared" si="91"/>
        <v xml:space="preserve"> </v>
      </c>
    </row>
    <row r="437" spans="1:15" hidden="1" x14ac:dyDescent="0.2">
      <c r="A437" s="206" t="s">
        <v>306</v>
      </c>
      <c r="B437" s="206"/>
      <c r="C437" s="5" t="s">
        <v>45</v>
      </c>
      <c r="D437" s="23" t="s">
        <v>714</v>
      </c>
      <c r="E437" s="30"/>
      <c r="F437" s="61"/>
      <c r="G437" s="61"/>
      <c r="H437" s="181"/>
      <c r="I437" s="156"/>
      <c r="J437" s="180" t="str">
        <f t="shared" si="90"/>
        <v xml:space="preserve"> </v>
      </c>
      <c r="K437" s="156">
        <v>0</v>
      </c>
      <c r="L437" s="156"/>
      <c r="M437" s="115">
        <f t="shared" si="92"/>
        <v>0</v>
      </c>
      <c r="N437" s="156"/>
      <c r="O437" s="153" t="str">
        <f t="shared" si="91"/>
        <v xml:space="preserve"> </v>
      </c>
    </row>
    <row r="438" spans="1:15" hidden="1" x14ac:dyDescent="0.2">
      <c r="A438" s="206" t="s">
        <v>308</v>
      </c>
      <c r="B438" s="206"/>
      <c r="C438" s="5" t="s">
        <v>47</v>
      </c>
      <c r="D438" s="23" t="s">
        <v>714</v>
      </c>
      <c r="E438" s="30"/>
      <c r="F438" s="61"/>
      <c r="G438" s="61"/>
      <c r="H438" s="181"/>
      <c r="I438" s="156"/>
      <c r="J438" s="180" t="str">
        <f t="shared" si="90"/>
        <v xml:space="preserve"> </v>
      </c>
      <c r="K438" s="156">
        <v>0</v>
      </c>
      <c r="L438" s="156"/>
      <c r="M438" s="115">
        <f t="shared" si="92"/>
        <v>0</v>
      </c>
      <c r="N438" s="156"/>
      <c r="O438" s="153" t="str">
        <f t="shared" si="91"/>
        <v xml:space="preserve"> </v>
      </c>
    </row>
    <row r="439" spans="1:15" hidden="1" x14ac:dyDescent="0.2">
      <c r="A439" s="206" t="s">
        <v>310</v>
      </c>
      <c r="B439" s="206"/>
      <c r="C439" s="5" t="s">
        <v>49</v>
      </c>
      <c r="D439" s="23" t="s">
        <v>714</v>
      </c>
      <c r="E439" s="30"/>
      <c r="F439" s="61"/>
      <c r="G439" s="61"/>
      <c r="H439" s="181"/>
      <c r="I439" s="156"/>
      <c r="J439" s="180" t="str">
        <f t="shared" si="90"/>
        <v xml:space="preserve"> </v>
      </c>
      <c r="K439" s="156">
        <v>0</v>
      </c>
      <c r="L439" s="156"/>
      <c r="M439" s="115">
        <f t="shared" si="92"/>
        <v>0</v>
      </c>
      <c r="N439" s="156"/>
      <c r="O439" s="153" t="str">
        <f t="shared" si="91"/>
        <v xml:space="preserve"> </v>
      </c>
    </row>
    <row r="440" spans="1:15" hidden="1" x14ac:dyDescent="0.2">
      <c r="A440" s="206" t="s">
        <v>313</v>
      </c>
      <c r="B440" s="206"/>
      <c r="C440" s="5" t="s">
        <v>51</v>
      </c>
      <c r="D440" s="23" t="s">
        <v>714</v>
      </c>
      <c r="E440" s="30"/>
      <c r="F440" s="61"/>
      <c r="G440" s="61"/>
      <c r="H440" s="181"/>
      <c r="I440" s="156"/>
      <c r="J440" s="180" t="str">
        <f t="shared" si="90"/>
        <v xml:space="preserve"> </v>
      </c>
      <c r="K440" s="156">
        <v>0</v>
      </c>
      <c r="L440" s="156"/>
      <c r="M440" s="115">
        <f t="shared" si="92"/>
        <v>0</v>
      </c>
      <c r="N440" s="156"/>
      <c r="O440" s="153" t="str">
        <f t="shared" si="91"/>
        <v xml:space="preserve"> </v>
      </c>
    </row>
    <row r="441" spans="1:15" hidden="1" x14ac:dyDescent="0.2">
      <c r="A441" s="206" t="s">
        <v>315</v>
      </c>
      <c r="B441" s="206"/>
      <c r="C441" s="5" t="s">
        <v>53</v>
      </c>
      <c r="D441" s="23" t="s">
        <v>714</v>
      </c>
      <c r="E441" s="30"/>
      <c r="F441" s="61"/>
      <c r="G441" s="61"/>
      <c r="H441" s="181"/>
      <c r="I441" s="156"/>
      <c r="J441" s="180" t="str">
        <f t="shared" si="90"/>
        <v xml:space="preserve"> </v>
      </c>
      <c r="K441" s="156">
        <v>0</v>
      </c>
      <c r="L441" s="156"/>
      <c r="M441" s="115">
        <f t="shared" si="92"/>
        <v>0</v>
      </c>
      <c r="N441" s="156"/>
      <c r="O441" s="153" t="str">
        <f t="shared" si="91"/>
        <v xml:space="preserve"> </v>
      </c>
    </row>
    <row r="442" spans="1:15" hidden="1" x14ac:dyDescent="0.2">
      <c r="A442" s="206" t="s">
        <v>317</v>
      </c>
      <c r="B442" s="206"/>
      <c r="C442" s="5" t="s">
        <v>55</v>
      </c>
      <c r="D442" s="23" t="s">
        <v>714</v>
      </c>
      <c r="E442" s="30"/>
      <c r="F442" s="61"/>
      <c r="G442" s="61"/>
      <c r="H442" s="181"/>
      <c r="I442" s="156"/>
      <c r="J442" s="180" t="str">
        <f t="shared" si="90"/>
        <v xml:space="preserve"> </v>
      </c>
      <c r="K442" s="156">
        <v>0</v>
      </c>
      <c r="L442" s="156"/>
      <c r="M442" s="115">
        <f t="shared" si="92"/>
        <v>0</v>
      </c>
      <c r="N442" s="156"/>
      <c r="O442" s="153" t="str">
        <f t="shared" si="91"/>
        <v xml:space="preserve"> </v>
      </c>
    </row>
    <row r="443" spans="1:15" ht="25.5" hidden="1" x14ac:dyDescent="0.2">
      <c r="A443" s="206" t="s">
        <v>319</v>
      </c>
      <c r="B443" s="206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93">SUM(G444:G453)</f>
        <v>0</v>
      </c>
      <c r="H443" s="181">
        <f t="shared" si="93"/>
        <v>0</v>
      </c>
      <c r="I443" s="156"/>
      <c r="J443" s="180" t="str">
        <f t="shared" si="90"/>
        <v xml:space="preserve"> </v>
      </c>
      <c r="K443" s="156">
        <v>0</v>
      </c>
      <c r="L443" s="156"/>
      <c r="M443" s="115">
        <f t="shared" si="92"/>
        <v>0</v>
      </c>
      <c r="N443" s="156"/>
      <c r="O443" s="153" t="str">
        <f t="shared" si="91"/>
        <v xml:space="preserve"> </v>
      </c>
    </row>
    <row r="444" spans="1:15" hidden="1" x14ac:dyDescent="0.2">
      <c r="A444" s="206" t="s">
        <v>321</v>
      </c>
      <c r="B444" s="206"/>
      <c r="C444" s="5" t="s">
        <v>37</v>
      </c>
      <c r="D444" s="23" t="s">
        <v>716</v>
      </c>
      <c r="E444" s="30"/>
      <c r="F444" s="61"/>
      <c r="G444" s="61"/>
      <c r="H444" s="181"/>
      <c r="I444" s="156"/>
      <c r="J444" s="180" t="str">
        <f t="shared" si="90"/>
        <v xml:space="preserve"> </v>
      </c>
      <c r="K444" s="156">
        <v>0</v>
      </c>
      <c r="L444" s="156"/>
      <c r="M444" s="115">
        <f t="shared" si="92"/>
        <v>0</v>
      </c>
      <c r="N444" s="156"/>
      <c r="O444" s="153" t="str">
        <f t="shared" si="91"/>
        <v xml:space="preserve"> </v>
      </c>
    </row>
    <row r="445" spans="1:15" hidden="1" x14ac:dyDescent="0.2">
      <c r="A445" s="206" t="s">
        <v>323</v>
      </c>
      <c r="B445" s="206"/>
      <c r="C445" s="5" t="s">
        <v>39</v>
      </c>
      <c r="D445" s="23" t="s">
        <v>716</v>
      </c>
      <c r="E445" s="30"/>
      <c r="F445" s="61"/>
      <c r="G445" s="61"/>
      <c r="H445" s="181"/>
      <c r="I445" s="156"/>
      <c r="J445" s="180" t="str">
        <f t="shared" si="90"/>
        <v xml:space="preserve"> </v>
      </c>
      <c r="K445" s="156">
        <v>0</v>
      </c>
      <c r="L445" s="156"/>
      <c r="M445" s="115">
        <f t="shared" si="92"/>
        <v>0</v>
      </c>
      <c r="N445" s="156"/>
      <c r="O445" s="153" t="str">
        <f t="shared" si="91"/>
        <v xml:space="preserve"> </v>
      </c>
    </row>
    <row r="446" spans="1:15" ht="25.5" hidden="1" x14ac:dyDescent="0.2">
      <c r="A446" s="206" t="s">
        <v>325</v>
      </c>
      <c r="B446" s="206"/>
      <c r="C446" s="5" t="s">
        <v>41</v>
      </c>
      <c r="D446" s="23" t="s">
        <v>716</v>
      </c>
      <c r="E446" s="30"/>
      <c r="F446" s="61"/>
      <c r="G446" s="61"/>
      <c r="H446" s="181"/>
      <c r="I446" s="156"/>
      <c r="J446" s="180" t="str">
        <f t="shared" si="90"/>
        <v xml:space="preserve"> </v>
      </c>
      <c r="K446" s="156">
        <v>0</v>
      </c>
      <c r="L446" s="156"/>
      <c r="M446" s="115">
        <f t="shared" si="92"/>
        <v>0</v>
      </c>
      <c r="N446" s="156"/>
      <c r="O446" s="153" t="str">
        <f t="shared" si="91"/>
        <v xml:space="preserve"> </v>
      </c>
    </row>
    <row r="447" spans="1:15" hidden="1" x14ac:dyDescent="0.2">
      <c r="A447" s="206" t="s">
        <v>327</v>
      </c>
      <c r="B447" s="206"/>
      <c r="C447" s="5" t="s">
        <v>43</v>
      </c>
      <c r="D447" s="23" t="s">
        <v>716</v>
      </c>
      <c r="E447" s="30"/>
      <c r="F447" s="61"/>
      <c r="G447" s="61"/>
      <c r="H447" s="181"/>
      <c r="I447" s="156"/>
      <c r="J447" s="180" t="str">
        <f t="shared" si="90"/>
        <v xml:space="preserve"> </v>
      </c>
      <c r="K447" s="156">
        <v>0</v>
      </c>
      <c r="L447" s="156"/>
      <c r="M447" s="115">
        <f t="shared" si="92"/>
        <v>0</v>
      </c>
      <c r="N447" s="156"/>
      <c r="O447" s="153" t="str">
        <f t="shared" si="91"/>
        <v xml:space="preserve"> </v>
      </c>
    </row>
    <row r="448" spans="1:15" hidden="1" x14ac:dyDescent="0.2">
      <c r="A448" s="206" t="s">
        <v>329</v>
      </c>
      <c r="B448" s="206"/>
      <c r="C448" s="5" t="s">
        <v>45</v>
      </c>
      <c r="D448" s="23" t="s">
        <v>716</v>
      </c>
      <c r="E448" s="30"/>
      <c r="F448" s="61"/>
      <c r="G448" s="61"/>
      <c r="H448" s="181"/>
      <c r="I448" s="156"/>
      <c r="J448" s="180" t="str">
        <f t="shared" si="90"/>
        <v xml:space="preserve"> </v>
      </c>
      <c r="K448" s="156">
        <v>0</v>
      </c>
      <c r="L448" s="156"/>
      <c r="M448" s="115">
        <f t="shared" si="92"/>
        <v>0</v>
      </c>
      <c r="N448" s="156"/>
      <c r="O448" s="153" t="str">
        <f t="shared" si="91"/>
        <v xml:space="preserve"> </v>
      </c>
    </row>
    <row r="449" spans="1:15" hidden="1" x14ac:dyDescent="0.2">
      <c r="A449" s="206" t="s">
        <v>331</v>
      </c>
      <c r="B449" s="206"/>
      <c r="C449" s="5" t="s">
        <v>47</v>
      </c>
      <c r="D449" s="23" t="s">
        <v>716</v>
      </c>
      <c r="E449" s="30"/>
      <c r="F449" s="61"/>
      <c r="G449" s="61"/>
      <c r="H449" s="181"/>
      <c r="I449" s="156"/>
      <c r="J449" s="180" t="str">
        <f t="shared" si="90"/>
        <v xml:space="preserve"> </v>
      </c>
      <c r="K449" s="156">
        <v>0</v>
      </c>
      <c r="L449" s="156"/>
      <c r="M449" s="115">
        <f t="shared" si="92"/>
        <v>0</v>
      </c>
      <c r="N449" s="156"/>
      <c r="O449" s="153" t="str">
        <f t="shared" si="91"/>
        <v xml:space="preserve"> </v>
      </c>
    </row>
    <row r="450" spans="1:15" hidden="1" x14ac:dyDescent="0.2">
      <c r="A450" s="206" t="s">
        <v>333</v>
      </c>
      <c r="B450" s="206"/>
      <c r="C450" s="5" t="s">
        <v>49</v>
      </c>
      <c r="D450" s="23" t="s">
        <v>716</v>
      </c>
      <c r="E450" s="30"/>
      <c r="F450" s="61"/>
      <c r="G450" s="61"/>
      <c r="H450" s="181"/>
      <c r="I450" s="156"/>
      <c r="J450" s="180" t="str">
        <f t="shared" si="90"/>
        <v xml:space="preserve"> </v>
      </c>
      <c r="K450" s="156">
        <v>0</v>
      </c>
      <c r="L450" s="156"/>
      <c r="M450" s="115">
        <f t="shared" si="92"/>
        <v>0</v>
      </c>
      <c r="N450" s="156"/>
      <c r="O450" s="153" t="str">
        <f t="shared" si="91"/>
        <v xml:space="preserve"> </v>
      </c>
    </row>
    <row r="451" spans="1:15" hidden="1" x14ac:dyDescent="0.2">
      <c r="A451" s="206" t="s">
        <v>335</v>
      </c>
      <c r="B451" s="206"/>
      <c r="C451" s="5" t="s">
        <v>51</v>
      </c>
      <c r="D451" s="23" t="s">
        <v>716</v>
      </c>
      <c r="E451" s="30"/>
      <c r="F451" s="61"/>
      <c r="G451" s="61"/>
      <c r="H451" s="181"/>
      <c r="I451" s="156"/>
      <c r="J451" s="180" t="str">
        <f t="shared" si="90"/>
        <v xml:space="preserve"> </v>
      </c>
      <c r="K451" s="156">
        <v>0</v>
      </c>
      <c r="L451" s="156"/>
      <c r="M451" s="115">
        <f t="shared" si="92"/>
        <v>0</v>
      </c>
      <c r="N451" s="156"/>
      <c r="O451" s="153" t="str">
        <f t="shared" si="91"/>
        <v xml:space="preserve"> </v>
      </c>
    </row>
    <row r="452" spans="1:15" hidden="1" x14ac:dyDescent="0.2">
      <c r="A452" s="206" t="s">
        <v>337</v>
      </c>
      <c r="B452" s="206"/>
      <c r="C452" s="5" t="s">
        <v>53</v>
      </c>
      <c r="D452" s="23" t="s">
        <v>716</v>
      </c>
      <c r="E452" s="30"/>
      <c r="F452" s="61"/>
      <c r="G452" s="61"/>
      <c r="H452" s="181"/>
      <c r="I452" s="156"/>
      <c r="J452" s="180" t="str">
        <f t="shared" si="90"/>
        <v xml:space="preserve"> </v>
      </c>
      <c r="K452" s="156">
        <v>0</v>
      </c>
      <c r="L452" s="156"/>
      <c r="M452" s="115">
        <f t="shared" si="92"/>
        <v>0</v>
      </c>
      <c r="N452" s="156"/>
      <c r="O452" s="153" t="str">
        <f t="shared" si="91"/>
        <v xml:space="preserve"> </v>
      </c>
    </row>
    <row r="453" spans="1:15" hidden="1" x14ac:dyDescent="0.2">
      <c r="A453" s="206" t="s">
        <v>339</v>
      </c>
      <c r="B453" s="206"/>
      <c r="C453" s="5" t="s">
        <v>55</v>
      </c>
      <c r="D453" s="23" t="s">
        <v>716</v>
      </c>
      <c r="E453" s="30"/>
      <c r="F453" s="61"/>
      <c r="G453" s="61"/>
      <c r="H453" s="181"/>
      <c r="I453" s="156"/>
      <c r="J453" s="180" t="str">
        <f t="shared" si="90"/>
        <v xml:space="preserve"> </v>
      </c>
      <c r="K453" s="156">
        <v>0</v>
      </c>
      <c r="L453" s="156"/>
      <c r="M453" s="115">
        <f t="shared" si="92"/>
        <v>0</v>
      </c>
      <c r="N453" s="156"/>
      <c r="O453" s="153" t="str">
        <f t="shared" si="91"/>
        <v xml:space="preserve"> </v>
      </c>
    </row>
    <row r="454" spans="1:15" ht="25.5" hidden="1" x14ac:dyDescent="0.2">
      <c r="A454" s="206" t="s">
        <v>342</v>
      </c>
      <c r="B454" s="206"/>
      <c r="C454" s="5" t="s">
        <v>717</v>
      </c>
      <c r="D454" s="23" t="s">
        <v>718</v>
      </c>
      <c r="E454" s="30"/>
      <c r="F454" s="61"/>
      <c r="G454" s="61"/>
      <c r="H454" s="181"/>
      <c r="I454" s="156"/>
      <c r="J454" s="180" t="str">
        <f t="shared" si="90"/>
        <v xml:space="preserve"> </v>
      </c>
      <c r="K454" s="156">
        <v>0</v>
      </c>
      <c r="L454" s="156"/>
      <c r="M454" s="115">
        <f t="shared" si="92"/>
        <v>0</v>
      </c>
      <c r="N454" s="156"/>
      <c r="O454" s="153" t="str">
        <f t="shared" si="91"/>
        <v xml:space="preserve"> </v>
      </c>
    </row>
    <row r="455" spans="1:15" ht="25.5" hidden="1" x14ac:dyDescent="0.2">
      <c r="A455" s="206" t="s">
        <v>345</v>
      </c>
      <c r="B455" s="206"/>
      <c r="C455" s="5" t="s">
        <v>719</v>
      </c>
      <c r="D455" s="23" t="s">
        <v>718</v>
      </c>
      <c r="E455" s="30"/>
      <c r="F455" s="61"/>
      <c r="G455" s="61"/>
      <c r="H455" s="181"/>
      <c r="I455" s="156"/>
      <c r="J455" s="180" t="str">
        <f t="shared" si="90"/>
        <v xml:space="preserve"> </v>
      </c>
      <c r="K455" s="156">
        <v>0</v>
      </c>
      <c r="L455" s="156"/>
      <c r="M455" s="115">
        <f t="shared" si="92"/>
        <v>0</v>
      </c>
      <c r="N455" s="156"/>
      <c r="O455" s="153" t="str">
        <f t="shared" si="91"/>
        <v xml:space="preserve"> </v>
      </c>
    </row>
    <row r="456" spans="1:15" ht="25.5" hidden="1" x14ac:dyDescent="0.2">
      <c r="A456" s="206" t="s">
        <v>347</v>
      </c>
      <c r="B456" s="206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94">SUM(G457:G466)</f>
        <v>0</v>
      </c>
      <c r="H456" s="181">
        <f t="shared" si="94"/>
        <v>0</v>
      </c>
      <c r="I456" s="156"/>
      <c r="J456" s="180" t="str">
        <f t="shared" si="90"/>
        <v xml:space="preserve"> </v>
      </c>
      <c r="K456" s="156">
        <v>0</v>
      </c>
      <c r="L456" s="156"/>
      <c r="M456" s="115">
        <f t="shared" si="92"/>
        <v>0</v>
      </c>
      <c r="N456" s="156"/>
      <c r="O456" s="153" t="str">
        <f t="shared" si="91"/>
        <v xml:space="preserve"> </v>
      </c>
    </row>
    <row r="457" spans="1:15" hidden="1" x14ac:dyDescent="0.2">
      <c r="A457" s="206" t="s">
        <v>349</v>
      </c>
      <c r="B457" s="206"/>
      <c r="C457" s="5" t="s">
        <v>442</v>
      </c>
      <c r="D457" s="3" t="s">
        <v>721</v>
      </c>
      <c r="E457" s="30"/>
      <c r="F457" s="61"/>
      <c r="G457" s="61"/>
      <c r="H457" s="181"/>
      <c r="I457" s="156"/>
      <c r="J457" s="180" t="str">
        <f t="shared" si="90"/>
        <v xml:space="preserve"> </v>
      </c>
      <c r="K457" s="156">
        <v>0</v>
      </c>
      <c r="L457" s="156"/>
      <c r="M457" s="115">
        <f t="shared" si="92"/>
        <v>0</v>
      </c>
      <c r="N457" s="156"/>
      <c r="O457" s="153" t="str">
        <f t="shared" si="91"/>
        <v xml:space="preserve"> </v>
      </c>
    </row>
    <row r="458" spans="1:15" hidden="1" x14ac:dyDescent="0.2">
      <c r="A458" s="206" t="s">
        <v>351</v>
      </c>
      <c r="B458" s="206"/>
      <c r="C458" s="5" t="s">
        <v>444</v>
      </c>
      <c r="D458" s="3" t="s">
        <v>721</v>
      </c>
      <c r="E458" s="30"/>
      <c r="F458" s="61"/>
      <c r="G458" s="61"/>
      <c r="H458" s="181"/>
      <c r="I458" s="156"/>
      <c r="J458" s="180" t="str">
        <f t="shared" si="90"/>
        <v xml:space="preserve"> </v>
      </c>
      <c r="K458" s="156">
        <v>0</v>
      </c>
      <c r="L458" s="156"/>
      <c r="M458" s="115">
        <f t="shared" si="92"/>
        <v>0</v>
      </c>
      <c r="N458" s="156"/>
      <c r="O458" s="153" t="str">
        <f t="shared" si="91"/>
        <v xml:space="preserve"> </v>
      </c>
    </row>
    <row r="459" spans="1:15" hidden="1" x14ac:dyDescent="0.2">
      <c r="A459" s="206" t="s">
        <v>354</v>
      </c>
      <c r="B459" s="206"/>
      <c r="C459" s="5" t="s">
        <v>446</v>
      </c>
      <c r="D459" s="3" t="s">
        <v>721</v>
      </c>
      <c r="E459" s="30"/>
      <c r="F459" s="61"/>
      <c r="G459" s="61"/>
      <c r="H459" s="181"/>
      <c r="I459" s="156"/>
      <c r="J459" s="180" t="str">
        <f t="shared" si="90"/>
        <v xml:space="preserve"> </v>
      </c>
      <c r="K459" s="156">
        <v>0</v>
      </c>
      <c r="L459" s="156"/>
      <c r="M459" s="115">
        <f t="shared" si="92"/>
        <v>0</v>
      </c>
      <c r="N459" s="156"/>
      <c r="O459" s="153" t="str">
        <f t="shared" si="91"/>
        <v xml:space="preserve"> </v>
      </c>
    </row>
    <row r="460" spans="1:15" hidden="1" x14ac:dyDescent="0.2">
      <c r="A460" s="206" t="s">
        <v>356</v>
      </c>
      <c r="B460" s="206"/>
      <c r="C460" s="3" t="s">
        <v>448</v>
      </c>
      <c r="D460" s="3" t="s">
        <v>721</v>
      </c>
      <c r="E460" s="24"/>
      <c r="F460" s="58"/>
      <c r="G460" s="58"/>
      <c r="H460" s="115"/>
      <c r="I460" s="156"/>
      <c r="J460" s="180" t="str">
        <f t="shared" si="90"/>
        <v xml:space="preserve"> </v>
      </c>
      <c r="K460" s="156">
        <v>0</v>
      </c>
      <c r="L460" s="156"/>
      <c r="M460" s="115">
        <f t="shared" si="92"/>
        <v>0</v>
      </c>
      <c r="N460" s="156"/>
      <c r="O460" s="153" t="str">
        <f t="shared" si="91"/>
        <v xml:space="preserve"> </v>
      </c>
    </row>
    <row r="461" spans="1:15" hidden="1" x14ac:dyDescent="0.2">
      <c r="A461" s="206" t="s">
        <v>359</v>
      </c>
      <c r="B461" s="206"/>
      <c r="C461" s="3" t="s">
        <v>450</v>
      </c>
      <c r="D461" s="3" t="s">
        <v>721</v>
      </c>
      <c r="E461" s="24"/>
      <c r="F461" s="58"/>
      <c r="G461" s="58"/>
      <c r="H461" s="115"/>
      <c r="I461" s="156"/>
      <c r="J461" s="180" t="str">
        <f t="shared" si="90"/>
        <v xml:space="preserve"> </v>
      </c>
      <c r="K461" s="156">
        <v>0</v>
      </c>
      <c r="L461" s="156"/>
      <c r="M461" s="115">
        <f t="shared" si="92"/>
        <v>0</v>
      </c>
      <c r="N461" s="156"/>
      <c r="O461" s="153" t="str">
        <f t="shared" si="91"/>
        <v xml:space="preserve"> </v>
      </c>
    </row>
    <row r="462" spans="1:15" ht="25.5" hidden="1" x14ac:dyDescent="0.2">
      <c r="A462" s="206" t="s">
        <v>361</v>
      </c>
      <c r="B462" s="206"/>
      <c r="C462" s="3" t="s">
        <v>452</v>
      </c>
      <c r="D462" s="3" t="s">
        <v>721</v>
      </c>
      <c r="E462" s="24"/>
      <c r="F462" s="58"/>
      <c r="G462" s="58"/>
      <c r="H462" s="115"/>
      <c r="I462" s="156"/>
      <c r="J462" s="180" t="str">
        <f t="shared" si="90"/>
        <v xml:space="preserve"> </v>
      </c>
      <c r="K462" s="156">
        <v>0</v>
      </c>
      <c r="L462" s="156"/>
      <c r="M462" s="115">
        <f t="shared" si="92"/>
        <v>0</v>
      </c>
      <c r="N462" s="156"/>
      <c r="O462" s="153" t="str">
        <f t="shared" si="91"/>
        <v xml:space="preserve"> </v>
      </c>
    </row>
    <row r="463" spans="1:15" hidden="1" x14ac:dyDescent="0.2">
      <c r="A463" s="206" t="s">
        <v>363</v>
      </c>
      <c r="B463" s="206"/>
      <c r="C463" s="5" t="s">
        <v>454</v>
      </c>
      <c r="D463" s="3" t="s">
        <v>721</v>
      </c>
      <c r="E463" s="30"/>
      <c r="F463" s="61"/>
      <c r="G463" s="61"/>
      <c r="H463" s="181"/>
      <c r="I463" s="156"/>
      <c r="J463" s="180" t="str">
        <f t="shared" si="90"/>
        <v xml:space="preserve"> </v>
      </c>
      <c r="K463" s="156">
        <v>0</v>
      </c>
      <c r="L463" s="156"/>
      <c r="M463" s="115">
        <f t="shared" si="92"/>
        <v>0</v>
      </c>
      <c r="N463" s="156"/>
      <c r="O463" s="153" t="str">
        <f t="shared" si="91"/>
        <v xml:space="preserve"> </v>
      </c>
    </row>
    <row r="464" spans="1:15" hidden="1" x14ac:dyDescent="0.2">
      <c r="A464" s="206" t="s">
        <v>365</v>
      </c>
      <c r="B464" s="206"/>
      <c r="C464" s="5" t="s">
        <v>456</v>
      </c>
      <c r="D464" s="3" t="s">
        <v>721</v>
      </c>
      <c r="E464" s="30"/>
      <c r="F464" s="61"/>
      <c r="G464" s="61"/>
      <c r="H464" s="181"/>
      <c r="I464" s="156"/>
      <c r="J464" s="180" t="str">
        <f t="shared" si="90"/>
        <v xml:space="preserve"> </v>
      </c>
      <c r="K464" s="156">
        <v>0</v>
      </c>
      <c r="L464" s="156"/>
      <c r="M464" s="115">
        <f t="shared" si="92"/>
        <v>0</v>
      </c>
      <c r="N464" s="156"/>
      <c r="O464" s="153" t="str">
        <f t="shared" si="91"/>
        <v xml:space="preserve"> </v>
      </c>
    </row>
    <row r="465" spans="1:15" hidden="1" x14ac:dyDescent="0.2">
      <c r="A465" s="206" t="s">
        <v>367</v>
      </c>
      <c r="B465" s="206"/>
      <c r="C465" s="5" t="s">
        <v>458</v>
      </c>
      <c r="D465" s="3" t="s">
        <v>721</v>
      </c>
      <c r="E465" s="30"/>
      <c r="F465" s="61"/>
      <c r="G465" s="61"/>
      <c r="H465" s="181"/>
      <c r="I465" s="156"/>
      <c r="J465" s="180" t="str">
        <f t="shared" si="90"/>
        <v xml:space="preserve"> </v>
      </c>
      <c r="K465" s="156">
        <v>0</v>
      </c>
      <c r="L465" s="156"/>
      <c r="M465" s="115">
        <f t="shared" si="92"/>
        <v>0</v>
      </c>
      <c r="N465" s="156"/>
      <c r="O465" s="153" t="str">
        <f t="shared" si="91"/>
        <v xml:space="preserve"> </v>
      </c>
    </row>
    <row r="466" spans="1:15" hidden="1" x14ac:dyDescent="0.2">
      <c r="A466" s="206" t="s">
        <v>369</v>
      </c>
      <c r="B466" s="206"/>
      <c r="C466" s="5" t="s">
        <v>460</v>
      </c>
      <c r="D466" s="3" t="s">
        <v>721</v>
      </c>
      <c r="E466" s="30"/>
      <c r="F466" s="61"/>
      <c r="G466" s="61"/>
      <c r="H466" s="181"/>
      <c r="I466" s="156"/>
      <c r="J466" s="180" t="str">
        <f t="shared" si="90"/>
        <v xml:space="preserve"> </v>
      </c>
      <c r="K466" s="156">
        <v>0</v>
      </c>
      <c r="L466" s="156"/>
      <c r="M466" s="115">
        <f t="shared" si="92"/>
        <v>0</v>
      </c>
      <c r="N466" s="156"/>
      <c r="O466" s="153" t="str">
        <f t="shared" si="91"/>
        <v xml:space="preserve"> </v>
      </c>
    </row>
    <row r="467" spans="1:15" hidden="1" x14ac:dyDescent="0.2">
      <c r="A467" s="206" t="s">
        <v>371</v>
      </c>
      <c r="B467" s="206"/>
      <c r="C467" s="5" t="s">
        <v>722</v>
      </c>
      <c r="D467" s="23" t="s">
        <v>723</v>
      </c>
      <c r="E467" s="30"/>
      <c r="F467" s="61"/>
      <c r="G467" s="61"/>
      <c r="H467" s="181"/>
      <c r="I467" s="156"/>
      <c r="J467" s="180" t="str">
        <f t="shared" si="90"/>
        <v xml:space="preserve"> </v>
      </c>
      <c r="K467" s="156">
        <v>0</v>
      </c>
      <c r="L467" s="156"/>
      <c r="M467" s="115">
        <f t="shared" si="92"/>
        <v>0</v>
      </c>
      <c r="N467" s="156"/>
      <c r="O467" s="153" t="str">
        <f t="shared" si="91"/>
        <v xml:space="preserve"> </v>
      </c>
    </row>
    <row r="468" spans="1:15" hidden="1" x14ac:dyDescent="0.2">
      <c r="A468" s="206" t="s">
        <v>374</v>
      </c>
      <c r="B468" s="206"/>
      <c r="C468" s="5" t="s">
        <v>724</v>
      </c>
      <c r="D468" s="23" t="s">
        <v>725</v>
      </c>
      <c r="E468" s="30"/>
      <c r="F468" s="61"/>
      <c r="G468" s="61"/>
      <c r="H468" s="181"/>
      <c r="I468" s="156"/>
      <c r="J468" s="180" t="str">
        <f t="shared" si="90"/>
        <v xml:space="preserve"> </v>
      </c>
      <c r="K468" s="156">
        <v>0</v>
      </c>
      <c r="L468" s="156"/>
      <c r="M468" s="115">
        <f t="shared" si="92"/>
        <v>0</v>
      </c>
      <c r="N468" s="156"/>
      <c r="O468" s="153" t="str">
        <f t="shared" si="91"/>
        <v xml:space="preserve"> </v>
      </c>
    </row>
    <row r="469" spans="1:15" ht="25.5" hidden="1" x14ac:dyDescent="0.2">
      <c r="A469" s="206" t="s">
        <v>377</v>
      </c>
      <c r="B469" s="206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95">SUM(G470:G479)</f>
        <v>0</v>
      </c>
      <c r="H469" s="181">
        <f t="shared" si="95"/>
        <v>0</v>
      </c>
      <c r="I469" s="156"/>
      <c r="J469" s="180" t="str">
        <f t="shared" si="90"/>
        <v xml:space="preserve"> </v>
      </c>
      <c r="K469" s="156">
        <v>0</v>
      </c>
      <c r="L469" s="156"/>
      <c r="M469" s="115">
        <f t="shared" si="92"/>
        <v>0</v>
      </c>
      <c r="N469" s="156"/>
      <c r="O469" s="153" t="str">
        <f t="shared" si="91"/>
        <v xml:space="preserve"> </v>
      </c>
    </row>
    <row r="470" spans="1:15" hidden="1" x14ac:dyDescent="0.2">
      <c r="A470" s="206" t="s">
        <v>380</v>
      </c>
      <c r="B470" s="206"/>
      <c r="C470" s="5" t="s">
        <v>442</v>
      </c>
      <c r="D470" s="3" t="s">
        <v>727</v>
      </c>
      <c r="E470" s="30"/>
      <c r="F470" s="61"/>
      <c r="G470" s="61"/>
      <c r="H470" s="181"/>
      <c r="I470" s="156"/>
      <c r="J470" s="180" t="str">
        <f t="shared" si="90"/>
        <v xml:space="preserve"> </v>
      </c>
      <c r="K470" s="156">
        <v>0</v>
      </c>
      <c r="L470" s="156"/>
      <c r="M470" s="115">
        <f t="shared" si="92"/>
        <v>0</v>
      </c>
      <c r="N470" s="156"/>
      <c r="O470" s="153" t="str">
        <f t="shared" si="91"/>
        <v xml:space="preserve"> </v>
      </c>
    </row>
    <row r="471" spans="1:15" hidden="1" x14ac:dyDescent="0.2">
      <c r="A471" s="206" t="s">
        <v>383</v>
      </c>
      <c r="B471" s="206"/>
      <c r="C471" s="5" t="s">
        <v>444</v>
      </c>
      <c r="D471" s="3" t="s">
        <v>727</v>
      </c>
      <c r="E471" s="30"/>
      <c r="F471" s="61"/>
      <c r="G471" s="61"/>
      <c r="H471" s="181"/>
      <c r="I471" s="156"/>
      <c r="J471" s="180" t="str">
        <f t="shared" si="90"/>
        <v xml:space="preserve"> </v>
      </c>
      <c r="K471" s="156">
        <v>0</v>
      </c>
      <c r="L471" s="156"/>
      <c r="M471" s="115">
        <f t="shared" si="92"/>
        <v>0</v>
      </c>
      <c r="N471" s="156"/>
      <c r="O471" s="153" t="str">
        <f t="shared" si="91"/>
        <v xml:space="preserve"> </v>
      </c>
    </row>
    <row r="472" spans="1:15" hidden="1" x14ac:dyDescent="0.2">
      <c r="A472" s="206" t="s">
        <v>384</v>
      </c>
      <c r="B472" s="206"/>
      <c r="C472" s="5" t="s">
        <v>446</v>
      </c>
      <c r="D472" s="3" t="s">
        <v>727</v>
      </c>
      <c r="E472" s="30"/>
      <c r="F472" s="61"/>
      <c r="G472" s="61"/>
      <c r="H472" s="181"/>
      <c r="I472" s="156"/>
      <c r="J472" s="180" t="str">
        <f t="shared" si="90"/>
        <v xml:space="preserve"> </v>
      </c>
      <c r="K472" s="156">
        <v>0</v>
      </c>
      <c r="L472" s="156"/>
      <c r="M472" s="115">
        <f t="shared" si="92"/>
        <v>0</v>
      </c>
      <c r="N472" s="156"/>
      <c r="O472" s="153" t="str">
        <f t="shared" si="91"/>
        <v xml:space="preserve"> </v>
      </c>
    </row>
    <row r="473" spans="1:15" hidden="1" x14ac:dyDescent="0.2">
      <c r="A473" s="206" t="s">
        <v>386</v>
      </c>
      <c r="B473" s="206"/>
      <c r="C473" s="3" t="s">
        <v>448</v>
      </c>
      <c r="D473" s="3" t="s">
        <v>727</v>
      </c>
      <c r="E473" s="24"/>
      <c r="F473" s="58"/>
      <c r="G473" s="58"/>
      <c r="H473" s="115"/>
      <c r="I473" s="156"/>
      <c r="J473" s="180" t="str">
        <f t="shared" si="90"/>
        <v xml:space="preserve"> </v>
      </c>
      <c r="K473" s="156">
        <v>0</v>
      </c>
      <c r="L473" s="156"/>
      <c r="M473" s="115">
        <f t="shared" si="92"/>
        <v>0</v>
      </c>
      <c r="N473" s="156"/>
      <c r="O473" s="153" t="str">
        <f t="shared" si="91"/>
        <v xml:space="preserve"> </v>
      </c>
    </row>
    <row r="474" spans="1:15" hidden="1" x14ac:dyDescent="0.2">
      <c r="A474" s="206" t="s">
        <v>388</v>
      </c>
      <c r="B474" s="206"/>
      <c r="C474" s="3" t="s">
        <v>450</v>
      </c>
      <c r="D474" s="3" t="s">
        <v>727</v>
      </c>
      <c r="E474" s="24"/>
      <c r="F474" s="58"/>
      <c r="G474" s="58"/>
      <c r="H474" s="115"/>
      <c r="I474" s="156"/>
      <c r="J474" s="180" t="str">
        <f t="shared" si="90"/>
        <v xml:space="preserve"> </v>
      </c>
      <c r="K474" s="156">
        <v>0</v>
      </c>
      <c r="L474" s="156"/>
      <c r="M474" s="115">
        <f t="shared" si="92"/>
        <v>0</v>
      </c>
      <c r="N474" s="156"/>
      <c r="O474" s="153" t="str">
        <f t="shared" si="91"/>
        <v xml:space="preserve"> </v>
      </c>
    </row>
    <row r="475" spans="1:15" ht="25.5" hidden="1" x14ac:dyDescent="0.2">
      <c r="A475" s="206" t="s">
        <v>391</v>
      </c>
      <c r="B475" s="206"/>
      <c r="C475" s="3" t="s">
        <v>452</v>
      </c>
      <c r="D475" s="3" t="s">
        <v>727</v>
      </c>
      <c r="E475" s="24"/>
      <c r="F475" s="58"/>
      <c r="G475" s="58"/>
      <c r="H475" s="115"/>
      <c r="I475" s="156"/>
      <c r="J475" s="180" t="str">
        <f t="shared" si="90"/>
        <v xml:space="preserve"> </v>
      </c>
      <c r="K475" s="156">
        <v>0</v>
      </c>
      <c r="L475" s="156"/>
      <c r="M475" s="115">
        <f t="shared" si="92"/>
        <v>0</v>
      </c>
      <c r="N475" s="156"/>
      <c r="O475" s="153" t="str">
        <f t="shared" si="91"/>
        <v xml:space="preserve"> </v>
      </c>
    </row>
    <row r="476" spans="1:15" hidden="1" x14ac:dyDescent="0.2">
      <c r="A476" s="206" t="s">
        <v>393</v>
      </c>
      <c r="B476" s="206"/>
      <c r="C476" s="5" t="s">
        <v>454</v>
      </c>
      <c r="D476" s="3" t="s">
        <v>727</v>
      </c>
      <c r="E476" s="30"/>
      <c r="F476" s="61"/>
      <c r="G476" s="61"/>
      <c r="H476" s="181"/>
      <c r="I476" s="156"/>
      <c r="J476" s="180" t="str">
        <f t="shared" si="90"/>
        <v xml:space="preserve"> </v>
      </c>
      <c r="K476" s="156">
        <v>0</v>
      </c>
      <c r="L476" s="156"/>
      <c r="M476" s="115">
        <f t="shared" si="92"/>
        <v>0</v>
      </c>
      <c r="N476" s="156"/>
      <c r="O476" s="153" t="str">
        <f t="shared" si="91"/>
        <v xml:space="preserve"> </v>
      </c>
    </row>
    <row r="477" spans="1:15" hidden="1" x14ac:dyDescent="0.2">
      <c r="A477" s="206" t="s">
        <v>395</v>
      </c>
      <c r="B477" s="206"/>
      <c r="C477" s="5" t="s">
        <v>456</v>
      </c>
      <c r="D477" s="3" t="s">
        <v>727</v>
      </c>
      <c r="E477" s="30"/>
      <c r="F477" s="61"/>
      <c r="G477" s="61"/>
      <c r="H477" s="181"/>
      <c r="I477" s="156"/>
      <c r="J477" s="180" t="str">
        <f t="shared" si="90"/>
        <v xml:space="preserve"> </v>
      </c>
      <c r="K477" s="156">
        <v>0</v>
      </c>
      <c r="L477" s="156"/>
      <c r="M477" s="115">
        <f t="shared" si="92"/>
        <v>0</v>
      </c>
      <c r="N477" s="156"/>
      <c r="O477" s="153" t="str">
        <f t="shared" si="91"/>
        <v xml:space="preserve"> </v>
      </c>
    </row>
    <row r="478" spans="1:15" hidden="1" x14ac:dyDescent="0.2">
      <c r="A478" s="206" t="s">
        <v>397</v>
      </c>
      <c r="B478" s="206"/>
      <c r="C478" s="5" t="s">
        <v>458</v>
      </c>
      <c r="D478" s="3" t="s">
        <v>727</v>
      </c>
      <c r="E478" s="30"/>
      <c r="F478" s="61"/>
      <c r="G478" s="61"/>
      <c r="H478" s="181"/>
      <c r="I478" s="156"/>
      <c r="J478" s="180" t="str">
        <f t="shared" si="90"/>
        <v xml:space="preserve"> </v>
      </c>
      <c r="K478" s="156">
        <v>0</v>
      </c>
      <c r="L478" s="156"/>
      <c r="M478" s="115">
        <f t="shared" si="92"/>
        <v>0</v>
      </c>
      <c r="N478" s="156"/>
      <c r="O478" s="153" t="str">
        <f t="shared" si="91"/>
        <v xml:space="preserve"> </v>
      </c>
    </row>
    <row r="479" spans="1:15" hidden="1" x14ac:dyDescent="0.2">
      <c r="A479" s="206" t="s">
        <v>399</v>
      </c>
      <c r="B479" s="206"/>
      <c r="C479" s="5" t="s">
        <v>460</v>
      </c>
      <c r="D479" s="3" t="s">
        <v>727</v>
      </c>
      <c r="E479" s="30"/>
      <c r="F479" s="61"/>
      <c r="G479" s="61"/>
      <c r="H479" s="181"/>
      <c r="I479" s="156"/>
      <c r="J479" s="180" t="str">
        <f t="shared" si="90"/>
        <v xml:space="preserve"> </v>
      </c>
      <c r="K479" s="156">
        <v>0</v>
      </c>
      <c r="L479" s="156"/>
      <c r="M479" s="115">
        <f t="shared" si="92"/>
        <v>0</v>
      </c>
      <c r="N479" s="156"/>
      <c r="O479" s="153" t="str">
        <f t="shared" si="91"/>
        <v xml:space="preserve"> </v>
      </c>
    </row>
    <row r="480" spans="1:15" hidden="1" x14ac:dyDescent="0.2">
      <c r="A480" s="206" t="s">
        <v>402</v>
      </c>
      <c r="B480" s="206"/>
      <c r="C480" s="5" t="s">
        <v>728</v>
      </c>
      <c r="D480" s="23" t="s">
        <v>729</v>
      </c>
      <c r="E480" s="30"/>
      <c r="F480" s="61"/>
      <c r="G480" s="61"/>
      <c r="H480" s="181"/>
      <c r="I480" s="156"/>
      <c r="J480" s="180" t="str">
        <f t="shared" si="90"/>
        <v xml:space="preserve"> </v>
      </c>
      <c r="K480" s="156">
        <v>0</v>
      </c>
      <c r="L480" s="156"/>
      <c r="M480" s="115">
        <f t="shared" si="92"/>
        <v>0</v>
      </c>
      <c r="N480" s="156"/>
      <c r="O480" s="153" t="str">
        <f t="shared" si="91"/>
        <v xml:space="preserve"> </v>
      </c>
    </row>
    <row r="481" spans="1:15" ht="25.5" hidden="1" x14ac:dyDescent="0.2">
      <c r="A481" s="207" t="s">
        <v>404</v>
      </c>
      <c r="B481" s="207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96">G417+G419+G420+G421+G432+G443+G454+G456+G467+G468+G469+G480</f>
        <v>0</v>
      </c>
      <c r="H481" s="184">
        <f t="shared" si="96"/>
        <v>0</v>
      </c>
      <c r="I481" s="184">
        <f t="shared" si="96"/>
        <v>0</v>
      </c>
      <c r="J481" s="184" t="e">
        <f t="shared" si="96"/>
        <v>#VALUE!</v>
      </c>
      <c r="K481" s="184">
        <f t="shared" si="96"/>
        <v>0</v>
      </c>
      <c r="L481" s="184">
        <f t="shared" si="96"/>
        <v>0</v>
      </c>
      <c r="M481" s="184">
        <f t="shared" si="96"/>
        <v>0</v>
      </c>
      <c r="N481" s="156"/>
      <c r="O481" s="153" t="str">
        <f t="shared" si="91"/>
        <v xml:space="preserve"> </v>
      </c>
    </row>
    <row r="482" spans="1:15" x14ac:dyDescent="0.2">
      <c r="A482" s="206" t="s">
        <v>406</v>
      </c>
      <c r="B482" s="206"/>
      <c r="C482" s="5" t="s">
        <v>732</v>
      </c>
      <c r="D482" s="23" t="s">
        <v>733</v>
      </c>
      <c r="E482" s="30"/>
      <c r="F482" s="61"/>
      <c r="G482" s="61"/>
      <c r="H482" s="181"/>
      <c r="I482" s="156"/>
      <c r="J482" s="180" t="str">
        <f t="shared" si="90"/>
        <v xml:space="preserve"> </v>
      </c>
      <c r="K482" s="156">
        <v>0</v>
      </c>
      <c r="L482" s="156"/>
      <c r="M482" s="115">
        <f t="shared" si="92"/>
        <v>0</v>
      </c>
      <c r="N482" s="156"/>
      <c r="O482" s="153" t="str">
        <f t="shared" si="91"/>
        <v xml:space="preserve"> </v>
      </c>
    </row>
    <row r="483" spans="1:15" x14ac:dyDescent="0.2">
      <c r="A483" s="206" t="s">
        <v>408</v>
      </c>
      <c r="B483" s="206"/>
      <c r="C483" s="5" t="s">
        <v>734</v>
      </c>
      <c r="D483" s="23" t="s">
        <v>735</v>
      </c>
      <c r="E483" s="30"/>
      <c r="F483" s="61"/>
      <c r="G483" s="61">
        <v>4382</v>
      </c>
      <c r="H483" s="181">
        <v>4382</v>
      </c>
      <c r="I483" s="156">
        <v>4382</v>
      </c>
      <c r="J483" s="180">
        <f t="shared" si="90"/>
        <v>1</v>
      </c>
      <c r="K483" s="156">
        <v>0</v>
      </c>
      <c r="L483" s="156"/>
      <c r="M483" s="115">
        <f t="shared" si="92"/>
        <v>0</v>
      </c>
      <c r="N483" s="156"/>
      <c r="O483" s="153" t="str">
        <f t="shared" si="91"/>
        <v xml:space="preserve"> </v>
      </c>
    </row>
    <row r="484" spans="1:15" hidden="1" x14ac:dyDescent="0.2">
      <c r="A484" s="206" t="s">
        <v>411</v>
      </c>
      <c r="B484" s="206"/>
      <c r="C484" s="5" t="s">
        <v>736</v>
      </c>
      <c r="D484" s="23" t="s">
        <v>735</v>
      </c>
      <c r="E484" s="30"/>
      <c r="F484" s="61"/>
      <c r="G484" s="61"/>
      <c r="H484" s="181"/>
      <c r="I484" s="156"/>
      <c r="J484" s="180" t="str">
        <f t="shared" si="90"/>
        <v xml:space="preserve"> </v>
      </c>
      <c r="K484" s="156">
        <v>0</v>
      </c>
      <c r="L484" s="156"/>
      <c r="M484" s="115">
        <f t="shared" si="92"/>
        <v>0</v>
      </c>
      <c r="N484" s="156"/>
      <c r="O484" s="153" t="str">
        <f t="shared" si="91"/>
        <v xml:space="preserve"> </v>
      </c>
    </row>
    <row r="485" spans="1:15" hidden="1" x14ac:dyDescent="0.2">
      <c r="A485" s="206" t="s">
        <v>414</v>
      </c>
      <c r="B485" s="206"/>
      <c r="C485" s="3" t="s">
        <v>737</v>
      </c>
      <c r="D485" s="23" t="s">
        <v>738</v>
      </c>
      <c r="E485" s="24"/>
      <c r="F485" s="58"/>
      <c r="G485" s="58"/>
      <c r="H485" s="115"/>
      <c r="I485" s="156"/>
      <c r="J485" s="180" t="str">
        <f t="shared" si="90"/>
        <v xml:space="preserve"> </v>
      </c>
      <c r="K485" s="156">
        <v>0</v>
      </c>
      <c r="L485" s="156"/>
      <c r="M485" s="115">
        <f t="shared" si="92"/>
        <v>0</v>
      </c>
      <c r="N485" s="156"/>
      <c r="O485" s="153" t="str">
        <f t="shared" si="91"/>
        <v xml:space="preserve"> </v>
      </c>
    </row>
    <row r="486" spans="1:15" hidden="1" x14ac:dyDescent="0.2">
      <c r="A486" s="206" t="s">
        <v>416</v>
      </c>
      <c r="B486" s="206"/>
      <c r="C486" s="5" t="s">
        <v>739</v>
      </c>
      <c r="D486" s="23" t="s">
        <v>740</v>
      </c>
      <c r="E486" s="30"/>
      <c r="F486" s="61"/>
      <c r="G486" s="61"/>
      <c r="H486" s="181"/>
      <c r="I486" s="156"/>
      <c r="J486" s="180" t="str">
        <f t="shared" si="90"/>
        <v xml:space="preserve"> </v>
      </c>
      <c r="K486" s="156">
        <v>0</v>
      </c>
      <c r="L486" s="156"/>
      <c r="M486" s="115">
        <f t="shared" si="92"/>
        <v>0</v>
      </c>
      <c r="N486" s="156"/>
      <c r="O486" s="153" t="str">
        <f t="shared" si="91"/>
        <v xml:space="preserve"> </v>
      </c>
    </row>
    <row r="487" spans="1:15" hidden="1" x14ac:dyDescent="0.2">
      <c r="A487" s="206" t="s">
        <v>419</v>
      </c>
      <c r="B487" s="206"/>
      <c r="C487" s="5" t="s">
        <v>741</v>
      </c>
      <c r="D487" s="23" t="s">
        <v>742</v>
      </c>
      <c r="E487" s="30"/>
      <c r="F487" s="61"/>
      <c r="G487" s="61"/>
      <c r="H487" s="181"/>
      <c r="I487" s="156"/>
      <c r="J487" s="180" t="str">
        <f t="shared" si="90"/>
        <v xml:space="preserve"> </v>
      </c>
      <c r="K487" s="156">
        <v>0</v>
      </c>
      <c r="L487" s="156"/>
      <c r="M487" s="115">
        <f t="shared" si="92"/>
        <v>0</v>
      </c>
      <c r="N487" s="156"/>
      <c r="O487" s="153" t="str">
        <f t="shared" si="91"/>
        <v xml:space="preserve"> </v>
      </c>
    </row>
    <row r="488" spans="1:15" hidden="1" x14ac:dyDescent="0.2">
      <c r="A488" s="206" t="s">
        <v>421</v>
      </c>
      <c r="B488" s="206"/>
      <c r="C488" s="3" t="s">
        <v>743</v>
      </c>
      <c r="D488" s="23" t="s">
        <v>744</v>
      </c>
      <c r="E488" s="24"/>
      <c r="F488" s="58"/>
      <c r="G488" s="58"/>
      <c r="H488" s="115"/>
      <c r="I488" s="156"/>
      <c r="J488" s="180" t="str">
        <f t="shared" si="90"/>
        <v xml:space="preserve"> </v>
      </c>
      <c r="K488" s="156">
        <v>0</v>
      </c>
      <c r="L488" s="156"/>
      <c r="M488" s="115">
        <f t="shared" si="92"/>
        <v>0</v>
      </c>
      <c r="N488" s="156"/>
      <c r="O488" s="153" t="str">
        <f t="shared" si="91"/>
        <v xml:space="preserve"> </v>
      </c>
    </row>
    <row r="489" spans="1:15" x14ac:dyDescent="0.2">
      <c r="A489" s="206" t="s">
        <v>424</v>
      </c>
      <c r="B489" s="206"/>
      <c r="C489" s="3" t="s">
        <v>745</v>
      </c>
      <c r="D489" s="23" t="s">
        <v>746</v>
      </c>
      <c r="E489" s="24"/>
      <c r="F489" s="58"/>
      <c r="G489" s="58">
        <v>1183</v>
      </c>
      <c r="H489" s="115">
        <v>1183</v>
      </c>
      <c r="I489" s="156">
        <v>1183</v>
      </c>
      <c r="J489" s="180">
        <f t="shared" si="90"/>
        <v>1</v>
      </c>
      <c r="K489" s="156">
        <v>0</v>
      </c>
      <c r="L489" s="156"/>
      <c r="M489" s="115">
        <f t="shared" si="92"/>
        <v>0</v>
      </c>
      <c r="N489" s="156"/>
      <c r="O489" s="153" t="str">
        <f t="shared" si="91"/>
        <v xml:space="preserve"> </v>
      </c>
    </row>
    <row r="490" spans="1:15" x14ac:dyDescent="0.2">
      <c r="A490" s="207" t="s">
        <v>427</v>
      </c>
      <c r="B490" s="207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N490" si="97">G482+G483+G485+G486+G487+G488+G489</f>
        <v>5565</v>
      </c>
      <c r="H490" s="184">
        <f t="shared" si="97"/>
        <v>5565</v>
      </c>
      <c r="I490" s="184">
        <f t="shared" si="97"/>
        <v>5565</v>
      </c>
      <c r="J490" s="184" t="e">
        <f t="shared" si="97"/>
        <v>#VALUE!</v>
      </c>
      <c r="K490" s="184">
        <v>0</v>
      </c>
      <c r="L490" s="184">
        <f t="shared" si="97"/>
        <v>0</v>
      </c>
      <c r="M490" s="184">
        <f t="shared" si="97"/>
        <v>0</v>
      </c>
      <c r="N490" s="184">
        <f t="shared" si="97"/>
        <v>0</v>
      </c>
      <c r="O490" s="153" t="str">
        <f t="shared" si="91"/>
        <v xml:space="preserve"> </v>
      </c>
    </row>
    <row r="491" spans="1:15" hidden="1" x14ac:dyDescent="0.2">
      <c r="A491" s="206" t="s">
        <v>429</v>
      </c>
      <c r="B491" s="206"/>
      <c r="C491" s="5" t="s">
        <v>749</v>
      </c>
      <c r="D491" s="23" t="s">
        <v>750</v>
      </c>
      <c r="E491" s="30"/>
      <c r="F491" s="61"/>
      <c r="G491" s="61"/>
      <c r="H491" s="181"/>
      <c r="I491" s="181"/>
      <c r="J491" s="180" t="str">
        <f t="shared" si="90"/>
        <v xml:space="preserve"> </v>
      </c>
      <c r="K491" s="156">
        <v>0</v>
      </c>
      <c r="L491" s="156"/>
      <c r="M491" s="115">
        <f t="shared" si="92"/>
        <v>0</v>
      </c>
      <c r="N491" s="156"/>
      <c r="O491" s="153" t="str">
        <f t="shared" si="91"/>
        <v xml:space="preserve"> </v>
      </c>
    </row>
    <row r="492" spans="1:15" hidden="1" x14ac:dyDescent="0.2">
      <c r="A492" s="206" t="s">
        <v>432</v>
      </c>
      <c r="B492" s="206"/>
      <c r="C492" s="5" t="s">
        <v>751</v>
      </c>
      <c r="D492" s="23" t="s">
        <v>752</v>
      </c>
      <c r="E492" s="30"/>
      <c r="F492" s="61"/>
      <c r="G492" s="61"/>
      <c r="H492" s="181"/>
      <c r="I492" s="181"/>
      <c r="J492" s="180" t="str">
        <f t="shared" si="90"/>
        <v xml:space="preserve"> </v>
      </c>
      <c r="K492" s="156">
        <v>0</v>
      </c>
      <c r="L492" s="156"/>
      <c r="M492" s="115">
        <f t="shared" si="92"/>
        <v>0</v>
      </c>
      <c r="N492" s="156"/>
      <c r="O492" s="153" t="str">
        <f t="shared" si="91"/>
        <v xml:space="preserve"> </v>
      </c>
    </row>
    <row r="493" spans="1:15" hidden="1" x14ac:dyDescent="0.2">
      <c r="A493" s="206" t="s">
        <v>435</v>
      </c>
      <c r="B493" s="206"/>
      <c r="C493" s="5" t="s">
        <v>753</v>
      </c>
      <c r="D493" s="23" t="s">
        <v>754</v>
      </c>
      <c r="E493" s="30"/>
      <c r="F493" s="61"/>
      <c r="G493" s="61"/>
      <c r="H493" s="181"/>
      <c r="I493" s="181"/>
      <c r="J493" s="180" t="str">
        <f t="shared" si="90"/>
        <v xml:space="preserve"> </v>
      </c>
      <c r="K493" s="156">
        <v>0</v>
      </c>
      <c r="L493" s="156"/>
      <c r="M493" s="115">
        <f t="shared" si="92"/>
        <v>0</v>
      </c>
      <c r="N493" s="156"/>
      <c r="O493" s="153" t="str">
        <f t="shared" si="91"/>
        <v xml:space="preserve"> </v>
      </c>
    </row>
    <row r="494" spans="1:15" hidden="1" x14ac:dyDescent="0.2">
      <c r="A494" s="206" t="s">
        <v>438</v>
      </c>
      <c r="B494" s="206"/>
      <c r="C494" s="5" t="s">
        <v>755</v>
      </c>
      <c r="D494" s="23" t="s">
        <v>756</v>
      </c>
      <c r="E494" s="30"/>
      <c r="F494" s="61"/>
      <c r="G494" s="61"/>
      <c r="H494" s="181"/>
      <c r="I494" s="181"/>
      <c r="J494" s="180" t="str">
        <f t="shared" si="90"/>
        <v xml:space="preserve"> </v>
      </c>
      <c r="K494" s="156">
        <v>0</v>
      </c>
      <c r="L494" s="156"/>
      <c r="M494" s="115">
        <f t="shared" si="92"/>
        <v>0</v>
      </c>
      <c r="N494" s="156"/>
      <c r="O494" s="153" t="str">
        <f t="shared" si="91"/>
        <v xml:space="preserve"> </v>
      </c>
    </row>
    <row r="495" spans="1:15" hidden="1" x14ac:dyDescent="0.2">
      <c r="A495" s="207" t="s">
        <v>441</v>
      </c>
      <c r="B495" s="207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98">SUM(G491:G494)</f>
        <v>0</v>
      </c>
      <c r="H495" s="184">
        <f t="shared" si="98"/>
        <v>0</v>
      </c>
      <c r="I495" s="184">
        <f t="shared" ref="I495" si="99">SUM(I491:I494)</f>
        <v>0</v>
      </c>
      <c r="J495" s="180" t="str">
        <f t="shared" si="90"/>
        <v xml:space="preserve"> </v>
      </c>
      <c r="K495" s="156">
        <v>0</v>
      </c>
      <c r="L495" s="156"/>
      <c r="M495" s="115">
        <f t="shared" si="92"/>
        <v>0</v>
      </c>
      <c r="N495" s="156"/>
      <c r="O495" s="153" t="str">
        <f t="shared" si="91"/>
        <v xml:space="preserve"> </v>
      </c>
    </row>
    <row r="496" spans="1:15" ht="25.5" hidden="1" x14ac:dyDescent="0.2">
      <c r="A496" s="206" t="s">
        <v>443</v>
      </c>
      <c r="B496" s="206"/>
      <c r="C496" s="5" t="s">
        <v>759</v>
      </c>
      <c r="D496" s="23" t="s">
        <v>760</v>
      </c>
      <c r="E496" s="30"/>
      <c r="F496" s="61"/>
      <c r="G496" s="61"/>
      <c r="H496" s="181"/>
      <c r="I496" s="181"/>
      <c r="J496" s="180" t="str">
        <f t="shared" si="90"/>
        <v xml:space="preserve"> </v>
      </c>
      <c r="K496" s="156">
        <v>0</v>
      </c>
      <c r="L496" s="156"/>
      <c r="M496" s="115">
        <f t="shared" si="92"/>
        <v>0</v>
      </c>
      <c r="N496" s="156"/>
      <c r="O496" s="153" t="str">
        <f t="shared" si="91"/>
        <v xml:space="preserve"> </v>
      </c>
    </row>
    <row r="497" spans="1:15" ht="25.5" hidden="1" x14ac:dyDescent="0.2">
      <c r="A497" s="206" t="s">
        <v>445</v>
      </c>
      <c r="B497" s="206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00">SUM(G498:G507)</f>
        <v>0</v>
      </c>
      <c r="H497" s="181">
        <f t="shared" si="100"/>
        <v>0</v>
      </c>
      <c r="I497" s="181">
        <f t="shared" ref="I497" si="101">SUM(I498:I507)</f>
        <v>0</v>
      </c>
      <c r="J497" s="180" t="str">
        <f t="shared" ref="J497:J555" si="102">IF(H497=0," ",I497/H497)</f>
        <v xml:space="preserve"> </v>
      </c>
      <c r="K497" s="156">
        <v>0</v>
      </c>
      <c r="L497" s="156"/>
      <c r="M497" s="115">
        <f t="shared" si="92"/>
        <v>0</v>
      </c>
      <c r="N497" s="156"/>
      <c r="O497" s="153" t="str">
        <f t="shared" ref="O497:O556" si="103">IF(M497=0," ",N497/M497)</f>
        <v xml:space="preserve"> </v>
      </c>
    </row>
    <row r="498" spans="1:15" hidden="1" x14ac:dyDescent="0.2">
      <c r="A498" s="206" t="s">
        <v>447</v>
      </c>
      <c r="B498" s="206"/>
      <c r="C498" s="5" t="s">
        <v>37</v>
      </c>
      <c r="D498" s="23" t="s">
        <v>762</v>
      </c>
      <c r="E498" s="30"/>
      <c r="F498" s="61"/>
      <c r="G498" s="61"/>
      <c r="H498" s="181"/>
      <c r="I498" s="181"/>
      <c r="J498" s="180" t="str">
        <f t="shared" si="102"/>
        <v xml:space="preserve"> </v>
      </c>
      <c r="K498" s="156">
        <v>0</v>
      </c>
      <c r="L498" s="156"/>
      <c r="M498" s="115">
        <f t="shared" ref="M498:M555" si="104">SUM(K498:L498)</f>
        <v>0</v>
      </c>
      <c r="N498" s="156"/>
      <c r="O498" s="153" t="str">
        <f t="shared" si="103"/>
        <v xml:space="preserve"> </v>
      </c>
    </row>
    <row r="499" spans="1:15" hidden="1" x14ac:dyDescent="0.2">
      <c r="A499" s="206" t="s">
        <v>449</v>
      </c>
      <c r="B499" s="206"/>
      <c r="C499" s="5" t="s">
        <v>39</v>
      </c>
      <c r="D499" s="23" t="s">
        <v>762</v>
      </c>
      <c r="E499" s="30"/>
      <c r="F499" s="61"/>
      <c r="G499" s="61"/>
      <c r="H499" s="181"/>
      <c r="I499" s="181"/>
      <c r="J499" s="180" t="str">
        <f t="shared" si="102"/>
        <v xml:space="preserve"> </v>
      </c>
      <c r="K499" s="156">
        <v>0</v>
      </c>
      <c r="L499" s="156"/>
      <c r="M499" s="115">
        <f t="shared" si="104"/>
        <v>0</v>
      </c>
      <c r="N499" s="156"/>
      <c r="O499" s="153" t="str">
        <f t="shared" si="103"/>
        <v xml:space="preserve"> </v>
      </c>
    </row>
    <row r="500" spans="1:15" ht="25.5" hidden="1" x14ac:dyDescent="0.2">
      <c r="A500" s="206" t="s">
        <v>451</v>
      </c>
      <c r="B500" s="206"/>
      <c r="C500" s="5" t="s">
        <v>41</v>
      </c>
      <c r="D500" s="23" t="s">
        <v>762</v>
      </c>
      <c r="E500" s="30"/>
      <c r="F500" s="61"/>
      <c r="G500" s="61"/>
      <c r="H500" s="181"/>
      <c r="I500" s="181"/>
      <c r="J500" s="180" t="str">
        <f t="shared" si="102"/>
        <v xml:space="preserve"> </v>
      </c>
      <c r="K500" s="156">
        <v>0</v>
      </c>
      <c r="L500" s="156"/>
      <c r="M500" s="115">
        <f t="shared" si="104"/>
        <v>0</v>
      </c>
      <c r="N500" s="156"/>
      <c r="O500" s="153" t="str">
        <f t="shared" si="103"/>
        <v xml:space="preserve"> </v>
      </c>
    </row>
    <row r="501" spans="1:15" hidden="1" x14ac:dyDescent="0.2">
      <c r="A501" s="206" t="s">
        <v>453</v>
      </c>
      <c r="B501" s="206"/>
      <c r="C501" s="5" t="s">
        <v>43</v>
      </c>
      <c r="D501" s="23" t="s">
        <v>762</v>
      </c>
      <c r="E501" s="30"/>
      <c r="F501" s="61"/>
      <c r="G501" s="61"/>
      <c r="H501" s="181"/>
      <c r="I501" s="181"/>
      <c r="J501" s="180" t="str">
        <f t="shared" si="102"/>
        <v xml:space="preserve"> </v>
      </c>
      <c r="K501" s="156">
        <v>0</v>
      </c>
      <c r="L501" s="156"/>
      <c r="M501" s="115">
        <f t="shared" si="104"/>
        <v>0</v>
      </c>
      <c r="N501" s="156"/>
      <c r="O501" s="153" t="str">
        <f t="shared" si="103"/>
        <v xml:space="preserve"> </v>
      </c>
    </row>
    <row r="502" spans="1:15" hidden="1" x14ac:dyDescent="0.2">
      <c r="A502" s="206" t="s">
        <v>455</v>
      </c>
      <c r="B502" s="206"/>
      <c r="C502" s="5" t="s">
        <v>45</v>
      </c>
      <c r="D502" s="23" t="s">
        <v>762</v>
      </c>
      <c r="E502" s="30"/>
      <c r="F502" s="61"/>
      <c r="G502" s="61"/>
      <c r="H502" s="181"/>
      <c r="I502" s="181"/>
      <c r="J502" s="180" t="str">
        <f t="shared" si="102"/>
        <v xml:space="preserve"> </v>
      </c>
      <c r="K502" s="156">
        <v>0</v>
      </c>
      <c r="L502" s="156"/>
      <c r="M502" s="115">
        <f t="shared" si="104"/>
        <v>0</v>
      </c>
      <c r="N502" s="156"/>
      <c r="O502" s="153" t="str">
        <f t="shared" si="103"/>
        <v xml:space="preserve"> </v>
      </c>
    </row>
    <row r="503" spans="1:15" hidden="1" x14ac:dyDescent="0.2">
      <c r="A503" s="206" t="s">
        <v>457</v>
      </c>
      <c r="B503" s="206"/>
      <c r="C503" s="5" t="s">
        <v>47</v>
      </c>
      <c r="D503" s="23" t="s">
        <v>762</v>
      </c>
      <c r="E503" s="30"/>
      <c r="F503" s="61"/>
      <c r="G503" s="61"/>
      <c r="H503" s="181"/>
      <c r="I503" s="181"/>
      <c r="J503" s="180" t="str">
        <f t="shared" si="102"/>
        <v xml:space="preserve"> </v>
      </c>
      <c r="K503" s="156">
        <v>0</v>
      </c>
      <c r="L503" s="156"/>
      <c r="M503" s="115">
        <f t="shared" si="104"/>
        <v>0</v>
      </c>
      <c r="N503" s="156"/>
      <c r="O503" s="153" t="str">
        <f t="shared" si="103"/>
        <v xml:space="preserve"> </v>
      </c>
    </row>
    <row r="504" spans="1:15" hidden="1" x14ac:dyDescent="0.2">
      <c r="A504" s="206" t="s">
        <v>459</v>
      </c>
      <c r="B504" s="206"/>
      <c r="C504" s="5" t="s">
        <v>49</v>
      </c>
      <c r="D504" s="23" t="s">
        <v>762</v>
      </c>
      <c r="E504" s="30"/>
      <c r="F504" s="61"/>
      <c r="G504" s="61"/>
      <c r="H504" s="181"/>
      <c r="I504" s="181"/>
      <c r="J504" s="180" t="str">
        <f t="shared" si="102"/>
        <v xml:space="preserve"> </v>
      </c>
      <c r="K504" s="156">
        <v>0</v>
      </c>
      <c r="L504" s="156"/>
      <c r="M504" s="115">
        <f t="shared" si="104"/>
        <v>0</v>
      </c>
      <c r="N504" s="156"/>
      <c r="O504" s="153" t="str">
        <f t="shared" si="103"/>
        <v xml:space="preserve"> </v>
      </c>
    </row>
    <row r="505" spans="1:15" hidden="1" x14ac:dyDescent="0.2">
      <c r="A505" s="206" t="s">
        <v>461</v>
      </c>
      <c r="B505" s="206"/>
      <c r="C505" s="5" t="s">
        <v>51</v>
      </c>
      <c r="D505" s="23" t="s">
        <v>762</v>
      </c>
      <c r="E505" s="30"/>
      <c r="F505" s="61"/>
      <c r="G505" s="61"/>
      <c r="H505" s="181"/>
      <c r="I505" s="181"/>
      <c r="J505" s="180" t="str">
        <f t="shared" si="102"/>
        <v xml:space="preserve"> </v>
      </c>
      <c r="K505" s="156">
        <v>0</v>
      </c>
      <c r="L505" s="156"/>
      <c r="M505" s="115">
        <f t="shared" si="104"/>
        <v>0</v>
      </c>
      <c r="N505" s="156"/>
      <c r="O505" s="153" t="str">
        <f t="shared" si="103"/>
        <v xml:space="preserve"> </v>
      </c>
    </row>
    <row r="506" spans="1:15" hidden="1" x14ac:dyDescent="0.2">
      <c r="A506" s="206" t="s">
        <v>464</v>
      </c>
      <c r="B506" s="206"/>
      <c r="C506" s="5" t="s">
        <v>53</v>
      </c>
      <c r="D506" s="23" t="s">
        <v>762</v>
      </c>
      <c r="E506" s="30"/>
      <c r="F506" s="61"/>
      <c r="G506" s="61"/>
      <c r="H506" s="181"/>
      <c r="I506" s="181"/>
      <c r="J506" s="180" t="str">
        <f t="shared" si="102"/>
        <v xml:space="preserve"> </v>
      </c>
      <c r="K506" s="156">
        <v>0</v>
      </c>
      <c r="L506" s="156"/>
      <c r="M506" s="115">
        <f t="shared" si="104"/>
        <v>0</v>
      </c>
      <c r="N506" s="156"/>
      <c r="O506" s="153" t="str">
        <f t="shared" si="103"/>
        <v xml:space="preserve"> </v>
      </c>
    </row>
    <row r="507" spans="1:15" hidden="1" x14ac:dyDescent="0.2">
      <c r="A507" s="206" t="s">
        <v>465</v>
      </c>
      <c r="B507" s="206"/>
      <c r="C507" s="5" t="s">
        <v>55</v>
      </c>
      <c r="D507" s="23" t="s">
        <v>762</v>
      </c>
      <c r="E507" s="30"/>
      <c r="F507" s="61"/>
      <c r="G507" s="61"/>
      <c r="H507" s="181"/>
      <c r="I507" s="181"/>
      <c r="J507" s="180" t="str">
        <f t="shared" si="102"/>
        <v xml:space="preserve"> </v>
      </c>
      <c r="K507" s="156">
        <v>0</v>
      </c>
      <c r="L507" s="156"/>
      <c r="M507" s="115">
        <f t="shared" si="104"/>
        <v>0</v>
      </c>
      <c r="N507" s="156"/>
      <c r="O507" s="153" t="str">
        <f t="shared" si="103"/>
        <v xml:space="preserve"> </v>
      </c>
    </row>
    <row r="508" spans="1:15" ht="25.5" hidden="1" x14ac:dyDescent="0.2">
      <c r="A508" s="206" t="s">
        <v>466</v>
      </c>
      <c r="B508" s="206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05">SUM(G509:G518)</f>
        <v>0</v>
      </c>
      <c r="H508" s="181">
        <f t="shared" si="105"/>
        <v>0</v>
      </c>
      <c r="I508" s="181">
        <f t="shared" ref="I508" si="106">SUM(I509:I518)</f>
        <v>0</v>
      </c>
      <c r="J508" s="180" t="str">
        <f t="shared" si="102"/>
        <v xml:space="preserve"> </v>
      </c>
      <c r="K508" s="156">
        <v>0</v>
      </c>
      <c r="L508" s="156"/>
      <c r="M508" s="115">
        <f t="shared" si="104"/>
        <v>0</v>
      </c>
      <c r="N508" s="156"/>
      <c r="O508" s="153" t="str">
        <f t="shared" si="103"/>
        <v xml:space="preserve"> </v>
      </c>
    </row>
    <row r="509" spans="1:15" hidden="1" x14ac:dyDescent="0.2">
      <c r="A509" s="206" t="s">
        <v>467</v>
      </c>
      <c r="B509" s="206"/>
      <c r="C509" s="5" t="s">
        <v>37</v>
      </c>
      <c r="D509" s="23" t="s">
        <v>764</v>
      </c>
      <c r="E509" s="30"/>
      <c r="F509" s="61"/>
      <c r="G509" s="61"/>
      <c r="H509" s="181"/>
      <c r="I509" s="181"/>
      <c r="J509" s="180" t="str">
        <f t="shared" si="102"/>
        <v xml:space="preserve"> </v>
      </c>
      <c r="K509" s="156">
        <v>0</v>
      </c>
      <c r="L509" s="156"/>
      <c r="M509" s="115">
        <f t="shared" si="104"/>
        <v>0</v>
      </c>
      <c r="N509" s="156"/>
      <c r="O509" s="153" t="str">
        <f t="shared" si="103"/>
        <v xml:space="preserve"> </v>
      </c>
    </row>
    <row r="510" spans="1:15" hidden="1" x14ac:dyDescent="0.2">
      <c r="A510" s="206" t="s">
        <v>468</v>
      </c>
      <c r="B510" s="206"/>
      <c r="C510" s="5" t="s">
        <v>39</v>
      </c>
      <c r="D510" s="23" t="s">
        <v>764</v>
      </c>
      <c r="E510" s="30"/>
      <c r="F510" s="61"/>
      <c r="G510" s="61"/>
      <c r="H510" s="181"/>
      <c r="I510" s="181"/>
      <c r="J510" s="180" t="str">
        <f t="shared" si="102"/>
        <v xml:space="preserve"> </v>
      </c>
      <c r="K510" s="156">
        <v>0</v>
      </c>
      <c r="L510" s="156"/>
      <c r="M510" s="115">
        <f t="shared" si="104"/>
        <v>0</v>
      </c>
      <c r="N510" s="156"/>
      <c r="O510" s="153" t="str">
        <f t="shared" si="103"/>
        <v xml:space="preserve"> </v>
      </c>
    </row>
    <row r="511" spans="1:15" ht="25.5" hidden="1" x14ac:dyDescent="0.2">
      <c r="A511" s="206" t="s">
        <v>469</v>
      </c>
      <c r="B511" s="206"/>
      <c r="C511" s="5" t="s">
        <v>41</v>
      </c>
      <c r="D511" s="23" t="s">
        <v>764</v>
      </c>
      <c r="E511" s="30"/>
      <c r="F511" s="61"/>
      <c r="G511" s="61"/>
      <c r="H511" s="181"/>
      <c r="I511" s="181"/>
      <c r="J511" s="180" t="str">
        <f t="shared" si="102"/>
        <v xml:space="preserve"> </v>
      </c>
      <c r="K511" s="156">
        <v>0</v>
      </c>
      <c r="L511" s="156"/>
      <c r="M511" s="115">
        <f t="shared" si="104"/>
        <v>0</v>
      </c>
      <c r="N511" s="156"/>
      <c r="O511" s="153" t="str">
        <f t="shared" si="103"/>
        <v xml:space="preserve"> </v>
      </c>
    </row>
    <row r="512" spans="1:15" hidden="1" x14ac:dyDescent="0.2">
      <c r="A512" s="206" t="s">
        <v>470</v>
      </c>
      <c r="B512" s="206"/>
      <c r="C512" s="5" t="s">
        <v>43</v>
      </c>
      <c r="D512" s="23" t="s">
        <v>764</v>
      </c>
      <c r="E512" s="30"/>
      <c r="F512" s="61"/>
      <c r="G512" s="61"/>
      <c r="H512" s="181"/>
      <c r="I512" s="181"/>
      <c r="J512" s="180" t="str">
        <f t="shared" si="102"/>
        <v xml:space="preserve"> </v>
      </c>
      <c r="K512" s="156">
        <v>0</v>
      </c>
      <c r="L512" s="156"/>
      <c r="M512" s="115">
        <f t="shared" si="104"/>
        <v>0</v>
      </c>
      <c r="N512" s="156"/>
      <c r="O512" s="153" t="str">
        <f t="shared" si="103"/>
        <v xml:space="preserve"> </v>
      </c>
    </row>
    <row r="513" spans="1:15" hidden="1" x14ac:dyDescent="0.2">
      <c r="A513" s="206" t="s">
        <v>471</v>
      </c>
      <c r="B513" s="206"/>
      <c r="C513" s="5" t="s">
        <v>45</v>
      </c>
      <c r="D513" s="23" t="s">
        <v>764</v>
      </c>
      <c r="E513" s="30"/>
      <c r="F513" s="61"/>
      <c r="G513" s="61"/>
      <c r="H513" s="181"/>
      <c r="I513" s="181"/>
      <c r="J513" s="180" t="str">
        <f t="shared" si="102"/>
        <v xml:space="preserve"> </v>
      </c>
      <c r="K513" s="156">
        <v>0</v>
      </c>
      <c r="L513" s="156"/>
      <c r="M513" s="115">
        <f t="shared" si="104"/>
        <v>0</v>
      </c>
      <c r="N513" s="156"/>
      <c r="O513" s="153" t="str">
        <f t="shared" si="103"/>
        <v xml:space="preserve"> </v>
      </c>
    </row>
    <row r="514" spans="1:15" hidden="1" x14ac:dyDescent="0.2">
      <c r="A514" s="206" t="s">
        <v>472</v>
      </c>
      <c r="B514" s="206"/>
      <c r="C514" s="5" t="s">
        <v>47</v>
      </c>
      <c r="D514" s="23" t="s">
        <v>764</v>
      </c>
      <c r="E514" s="30"/>
      <c r="F514" s="61"/>
      <c r="G514" s="61"/>
      <c r="H514" s="181"/>
      <c r="I514" s="181"/>
      <c r="J514" s="180" t="str">
        <f t="shared" si="102"/>
        <v xml:space="preserve"> </v>
      </c>
      <c r="K514" s="156">
        <v>0</v>
      </c>
      <c r="L514" s="156"/>
      <c r="M514" s="115">
        <f t="shared" si="104"/>
        <v>0</v>
      </c>
      <c r="N514" s="156"/>
      <c r="O514" s="153" t="str">
        <f t="shared" si="103"/>
        <v xml:space="preserve"> </v>
      </c>
    </row>
    <row r="515" spans="1:15" hidden="1" x14ac:dyDescent="0.2">
      <c r="A515" s="206" t="s">
        <v>473</v>
      </c>
      <c r="B515" s="206"/>
      <c r="C515" s="5" t="s">
        <v>49</v>
      </c>
      <c r="D515" s="23" t="s">
        <v>764</v>
      </c>
      <c r="E515" s="30"/>
      <c r="F515" s="61"/>
      <c r="G515" s="61"/>
      <c r="H515" s="181"/>
      <c r="I515" s="181"/>
      <c r="J515" s="180" t="str">
        <f t="shared" si="102"/>
        <v xml:space="preserve"> </v>
      </c>
      <c r="K515" s="156">
        <v>0</v>
      </c>
      <c r="L515" s="156"/>
      <c r="M515" s="115">
        <f t="shared" si="104"/>
        <v>0</v>
      </c>
      <c r="N515" s="156"/>
      <c r="O515" s="153" t="str">
        <f t="shared" si="103"/>
        <v xml:space="preserve"> </v>
      </c>
    </row>
    <row r="516" spans="1:15" hidden="1" x14ac:dyDescent="0.2">
      <c r="A516" s="206" t="s">
        <v>474</v>
      </c>
      <c r="B516" s="206"/>
      <c r="C516" s="5" t="s">
        <v>51</v>
      </c>
      <c r="D516" s="23" t="s">
        <v>764</v>
      </c>
      <c r="E516" s="30"/>
      <c r="F516" s="61"/>
      <c r="G516" s="61"/>
      <c r="H516" s="181"/>
      <c r="I516" s="181"/>
      <c r="J516" s="180" t="str">
        <f t="shared" si="102"/>
        <v xml:space="preserve"> </v>
      </c>
      <c r="K516" s="156">
        <v>0</v>
      </c>
      <c r="L516" s="156"/>
      <c r="M516" s="115">
        <f t="shared" si="104"/>
        <v>0</v>
      </c>
      <c r="N516" s="156"/>
      <c r="O516" s="153" t="str">
        <f t="shared" si="103"/>
        <v xml:space="preserve"> </v>
      </c>
    </row>
    <row r="517" spans="1:15" hidden="1" x14ac:dyDescent="0.2">
      <c r="A517" s="206" t="s">
        <v>477</v>
      </c>
      <c r="B517" s="206"/>
      <c r="C517" s="5" t="s">
        <v>53</v>
      </c>
      <c r="D517" s="23" t="s">
        <v>764</v>
      </c>
      <c r="E517" s="30"/>
      <c r="F517" s="61"/>
      <c r="G517" s="61"/>
      <c r="H517" s="181"/>
      <c r="I517" s="181"/>
      <c r="J517" s="180" t="str">
        <f t="shared" si="102"/>
        <v xml:space="preserve"> </v>
      </c>
      <c r="K517" s="156">
        <v>0</v>
      </c>
      <c r="L517" s="156"/>
      <c r="M517" s="115">
        <f t="shared" si="104"/>
        <v>0</v>
      </c>
      <c r="N517" s="156"/>
      <c r="O517" s="153" t="str">
        <f t="shared" si="103"/>
        <v xml:space="preserve"> </v>
      </c>
    </row>
    <row r="518" spans="1:15" hidden="1" x14ac:dyDescent="0.2">
      <c r="A518" s="206" t="s">
        <v>480</v>
      </c>
      <c r="B518" s="206"/>
      <c r="C518" s="5" t="s">
        <v>55</v>
      </c>
      <c r="D518" s="23" t="s">
        <v>764</v>
      </c>
      <c r="E518" s="30"/>
      <c r="F518" s="61"/>
      <c r="G518" s="61"/>
      <c r="H518" s="181"/>
      <c r="I518" s="181"/>
      <c r="J518" s="180" t="str">
        <f t="shared" si="102"/>
        <v xml:space="preserve"> </v>
      </c>
      <c r="K518" s="156">
        <v>0</v>
      </c>
      <c r="L518" s="156"/>
      <c r="M518" s="115">
        <f t="shared" si="104"/>
        <v>0</v>
      </c>
      <c r="N518" s="156"/>
      <c r="O518" s="153" t="str">
        <f t="shared" si="103"/>
        <v xml:space="preserve"> </v>
      </c>
    </row>
    <row r="519" spans="1:15" ht="25.5" hidden="1" x14ac:dyDescent="0.2">
      <c r="A519" s="206" t="s">
        <v>483</v>
      </c>
      <c r="B519" s="206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07">SUM(G520:G529)</f>
        <v>0</v>
      </c>
      <c r="H519" s="181">
        <f t="shared" si="107"/>
        <v>0</v>
      </c>
      <c r="I519" s="181">
        <f t="shared" ref="I519" si="108">SUM(I520:I529)</f>
        <v>0</v>
      </c>
      <c r="J519" s="180" t="str">
        <f t="shared" si="102"/>
        <v xml:space="preserve"> </v>
      </c>
      <c r="K519" s="156">
        <v>0</v>
      </c>
      <c r="L519" s="156"/>
      <c r="M519" s="115">
        <f t="shared" si="104"/>
        <v>0</v>
      </c>
      <c r="N519" s="156"/>
      <c r="O519" s="153" t="str">
        <f t="shared" si="103"/>
        <v xml:space="preserve"> </v>
      </c>
    </row>
    <row r="520" spans="1:15" hidden="1" x14ac:dyDescent="0.2">
      <c r="A520" s="206" t="s">
        <v>484</v>
      </c>
      <c r="B520" s="206"/>
      <c r="C520" s="5" t="s">
        <v>37</v>
      </c>
      <c r="D520" s="23" t="s">
        <v>766</v>
      </c>
      <c r="E520" s="30"/>
      <c r="F520" s="61"/>
      <c r="G520" s="61"/>
      <c r="H520" s="181"/>
      <c r="I520" s="181"/>
      <c r="J520" s="180" t="str">
        <f t="shared" si="102"/>
        <v xml:space="preserve"> </v>
      </c>
      <c r="K520" s="156">
        <v>0</v>
      </c>
      <c r="L520" s="156"/>
      <c r="M520" s="115">
        <f t="shared" si="104"/>
        <v>0</v>
      </c>
      <c r="N520" s="156"/>
      <c r="O520" s="153" t="str">
        <f t="shared" si="103"/>
        <v xml:space="preserve"> </v>
      </c>
    </row>
    <row r="521" spans="1:15" hidden="1" x14ac:dyDescent="0.2">
      <c r="A521" s="206" t="s">
        <v>485</v>
      </c>
      <c r="B521" s="206"/>
      <c r="C521" s="5" t="s">
        <v>39</v>
      </c>
      <c r="D521" s="23" t="s">
        <v>766</v>
      </c>
      <c r="E521" s="30"/>
      <c r="F521" s="61"/>
      <c r="G521" s="61"/>
      <c r="H521" s="181"/>
      <c r="I521" s="181"/>
      <c r="J521" s="180" t="str">
        <f t="shared" si="102"/>
        <v xml:space="preserve"> </v>
      </c>
      <c r="K521" s="156">
        <v>0</v>
      </c>
      <c r="L521" s="156"/>
      <c r="M521" s="115">
        <f t="shared" si="104"/>
        <v>0</v>
      </c>
      <c r="N521" s="156"/>
      <c r="O521" s="153" t="str">
        <f t="shared" si="103"/>
        <v xml:space="preserve"> </v>
      </c>
    </row>
    <row r="522" spans="1:15" ht="25.5" hidden="1" x14ac:dyDescent="0.2">
      <c r="A522" s="206" t="s">
        <v>486</v>
      </c>
      <c r="B522" s="206"/>
      <c r="C522" s="5" t="s">
        <v>41</v>
      </c>
      <c r="D522" s="23" t="s">
        <v>766</v>
      </c>
      <c r="E522" s="30"/>
      <c r="F522" s="61"/>
      <c r="G522" s="61"/>
      <c r="H522" s="181"/>
      <c r="I522" s="181"/>
      <c r="J522" s="180" t="str">
        <f t="shared" si="102"/>
        <v xml:space="preserve"> </v>
      </c>
      <c r="K522" s="156">
        <v>0</v>
      </c>
      <c r="L522" s="156"/>
      <c r="M522" s="115">
        <f t="shared" si="104"/>
        <v>0</v>
      </c>
      <c r="N522" s="156"/>
      <c r="O522" s="153" t="str">
        <f t="shared" si="103"/>
        <v xml:space="preserve"> </v>
      </c>
    </row>
    <row r="523" spans="1:15" hidden="1" x14ac:dyDescent="0.2">
      <c r="A523" s="206" t="s">
        <v>487</v>
      </c>
      <c r="B523" s="206"/>
      <c r="C523" s="5" t="s">
        <v>43</v>
      </c>
      <c r="D523" s="23" t="s">
        <v>766</v>
      </c>
      <c r="E523" s="30"/>
      <c r="F523" s="61"/>
      <c r="G523" s="61"/>
      <c r="H523" s="181"/>
      <c r="I523" s="181"/>
      <c r="J523" s="180" t="str">
        <f t="shared" si="102"/>
        <v xml:space="preserve"> </v>
      </c>
      <c r="K523" s="156">
        <v>0</v>
      </c>
      <c r="L523" s="156"/>
      <c r="M523" s="115">
        <f t="shared" si="104"/>
        <v>0</v>
      </c>
      <c r="N523" s="156"/>
      <c r="O523" s="153" t="str">
        <f t="shared" si="103"/>
        <v xml:space="preserve"> </v>
      </c>
    </row>
    <row r="524" spans="1:15" hidden="1" x14ac:dyDescent="0.2">
      <c r="A524" s="206" t="s">
        <v>488</v>
      </c>
      <c r="B524" s="206"/>
      <c r="C524" s="5" t="s">
        <v>45</v>
      </c>
      <c r="D524" s="23" t="s">
        <v>766</v>
      </c>
      <c r="E524" s="30"/>
      <c r="F524" s="61"/>
      <c r="G524" s="61"/>
      <c r="H524" s="181"/>
      <c r="I524" s="181"/>
      <c r="J524" s="180" t="str">
        <f t="shared" si="102"/>
        <v xml:space="preserve"> </v>
      </c>
      <c r="K524" s="156">
        <v>0</v>
      </c>
      <c r="L524" s="156"/>
      <c r="M524" s="115">
        <f t="shared" si="104"/>
        <v>0</v>
      </c>
      <c r="N524" s="156"/>
      <c r="O524" s="153" t="str">
        <f t="shared" si="103"/>
        <v xml:space="preserve"> </v>
      </c>
    </row>
    <row r="525" spans="1:15" hidden="1" x14ac:dyDescent="0.2">
      <c r="A525" s="206" t="s">
        <v>489</v>
      </c>
      <c r="B525" s="206"/>
      <c r="C525" s="5" t="s">
        <v>47</v>
      </c>
      <c r="D525" s="23" t="s">
        <v>766</v>
      </c>
      <c r="E525" s="30"/>
      <c r="F525" s="61"/>
      <c r="G525" s="61"/>
      <c r="H525" s="181"/>
      <c r="I525" s="181"/>
      <c r="J525" s="180" t="str">
        <f t="shared" si="102"/>
        <v xml:space="preserve"> </v>
      </c>
      <c r="K525" s="156">
        <v>0</v>
      </c>
      <c r="L525" s="156"/>
      <c r="M525" s="115">
        <f t="shared" si="104"/>
        <v>0</v>
      </c>
      <c r="N525" s="156"/>
      <c r="O525" s="153" t="str">
        <f t="shared" si="103"/>
        <v xml:space="preserve"> </v>
      </c>
    </row>
    <row r="526" spans="1:15" hidden="1" x14ac:dyDescent="0.2">
      <c r="A526" s="206" t="s">
        <v>490</v>
      </c>
      <c r="B526" s="206"/>
      <c r="C526" s="5" t="s">
        <v>49</v>
      </c>
      <c r="D526" s="23" t="s">
        <v>766</v>
      </c>
      <c r="E526" s="30"/>
      <c r="F526" s="61"/>
      <c r="G526" s="61"/>
      <c r="H526" s="181"/>
      <c r="I526" s="181"/>
      <c r="J526" s="180" t="str">
        <f t="shared" si="102"/>
        <v xml:space="preserve"> </v>
      </c>
      <c r="K526" s="156">
        <v>0</v>
      </c>
      <c r="L526" s="156"/>
      <c r="M526" s="115">
        <f t="shared" si="104"/>
        <v>0</v>
      </c>
      <c r="N526" s="156"/>
      <c r="O526" s="153" t="str">
        <f t="shared" si="103"/>
        <v xml:space="preserve"> </v>
      </c>
    </row>
    <row r="527" spans="1:15" hidden="1" x14ac:dyDescent="0.2">
      <c r="A527" s="206" t="s">
        <v>491</v>
      </c>
      <c r="B527" s="206"/>
      <c r="C527" s="5" t="s">
        <v>51</v>
      </c>
      <c r="D527" s="23" t="s">
        <v>766</v>
      </c>
      <c r="E527" s="30"/>
      <c r="F527" s="61"/>
      <c r="G527" s="61"/>
      <c r="H527" s="181"/>
      <c r="I527" s="181"/>
      <c r="J527" s="180" t="str">
        <f t="shared" si="102"/>
        <v xml:space="preserve"> </v>
      </c>
      <c r="K527" s="156">
        <v>0</v>
      </c>
      <c r="L527" s="156"/>
      <c r="M527" s="115">
        <f t="shared" si="104"/>
        <v>0</v>
      </c>
      <c r="N527" s="156"/>
      <c r="O527" s="153" t="str">
        <f t="shared" si="103"/>
        <v xml:space="preserve"> </v>
      </c>
    </row>
    <row r="528" spans="1:15" hidden="1" x14ac:dyDescent="0.2">
      <c r="A528" s="206" t="s">
        <v>492</v>
      </c>
      <c r="B528" s="206"/>
      <c r="C528" s="5" t="s">
        <v>53</v>
      </c>
      <c r="D528" s="23" t="s">
        <v>766</v>
      </c>
      <c r="E528" s="30"/>
      <c r="F528" s="61"/>
      <c r="G528" s="61"/>
      <c r="H528" s="181"/>
      <c r="I528" s="181"/>
      <c r="J528" s="180" t="str">
        <f t="shared" si="102"/>
        <v xml:space="preserve"> </v>
      </c>
      <c r="K528" s="156">
        <v>0</v>
      </c>
      <c r="L528" s="156"/>
      <c r="M528" s="115">
        <f t="shared" si="104"/>
        <v>0</v>
      </c>
      <c r="N528" s="156"/>
      <c r="O528" s="153" t="str">
        <f t="shared" si="103"/>
        <v xml:space="preserve"> </v>
      </c>
    </row>
    <row r="529" spans="1:15" hidden="1" x14ac:dyDescent="0.2">
      <c r="A529" s="206" t="s">
        <v>493</v>
      </c>
      <c r="B529" s="206"/>
      <c r="C529" s="5" t="s">
        <v>55</v>
      </c>
      <c r="D529" s="23" t="s">
        <v>766</v>
      </c>
      <c r="E529" s="30"/>
      <c r="F529" s="61"/>
      <c r="G529" s="61"/>
      <c r="H529" s="181"/>
      <c r="I529" s="181"/>
      <c r="J529" s="180" t="str">
        <f t="shared" si="102"/>
        <v xml:space="preserve"> </v>
      </c>
      <c r="K529" s="156">
        <v>0</v>
      </c>
      <c r="L529" s="156"/>
      <c r="M529" s="115">
        <f t="shared" si="104"/>
        <v>0</v>
      </c>
      <c r="N529" s="156"/>
      <c r="O529" s="153" t="str">
        <f t="shared" si="103"/>
        <v xml:space="preserve"> </v>
      </c>
    </row>
    <row r="530" spans="1:15" ht="25.5" hidden="1" x14ac:dyDescent="0.2">
      <c r="A530" s="206" t="s">
        <v>496</v>
      </c>
      <c r="B530" s="206"/>
      <c r="C530" s="5" t="s">
        <v>767</v>
      </c>
      <c r="D530" s="23" t="s">
        <v>768</v>
      </c>
      <c r="E530" s="30"/>
      <c r="F530" s="61"/>
      <c r="G530" s="61"/>
      <c r="H530" s="181"/>
      <c r="I530" s="181"/>
      <c r="J530" s="180" t="str">
        <f t="shared" si="102"/>
        <v xml:space="preserve"> </v>
      </c>
      <c r="K530" s="156">
        <v>0</v>
      </c>
      <c r="L530" s="156"/>
      <c r="M530" s="115">
        <f t="shared" si="104"/>
        <v>0</v>
      </c>
      <c r="N530" s="156"/>
      <c r="O530" s="153" t="str">
        <f t="shared" si="103"/>
        <v xml:space="preserve"> </v>
      </c>
    </row>
    <row r="531" spans="1:15" ht="25.5" hidden="1" x14ac:dyDescent="0.2">
      <c r="A531" s="206" t="s">
        <v>497</v>
      </c>
      <c r="B531" s="206"/>
      <c r="C531" s="5" t="s">
        <v>719</v>
      </c>
      <c r="D531" s="23" t="s">
        <v>768</v>
      </c>
      <c r="E531" s="30"/>
      <c r="F531" s="61"/>
      <c r="G531" s="61"/>
      <c r="H531" s="181"/>
      <c r="I531" s="181"/>
      <c r="J531" s="180" t="str">
        <f t="shared" si="102"/>
        <v xml:space="preserve"> </v>
      </c>
      <c r="K531" s="156">
        <v>0</v>
      </c>
      <c r="L531" s="156"/>
      <c r="M531" s="115">
        <f t="shared" si="104"/>
        <v>0</v>
      </c>
      <c r="N531" s="156"/>
      <c r="O531" s="153" t="str">
        <f t="shared" si="103"/>
        <v xml:space="preserve"> </v>
      </c>
    </row>
    <row r="532" spans="1:15" ht="25.5" hidden="1" x14ac:dyDescent="0.2">
      <c r="A532" s="206" t="s">
        <v>498</v>
      </c>
      <c r="B532" s="206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09">SUM(G533:G542)</f>
        <v>0</v>
      </c>
      <c r="H532" s="181">
        <f t="shared" si="109"/>
        <v>0</v>
      </c>
      <c r="I532" s="181">
        <f t="shared" ref="I532" si="110">SUM(I533:I542)</f>
        <v>0</v>
      </c>
      <c r="J532" s="180" t="str">
        <f t="shared" si="102"/>
        <v xml:space="preserve"> </v>
      </c>
      <c r="K532" s="156">
        <v>0</v>
      </c>
      <c r="L532" s="156"/>
      <c r="M532" s="115">
        <f t="shared" si="104"/>
        <v>0</v>
      </c>
      <c r="N532" s="156"/>
      <c r="O532" s="153" t="str">
        <f t="shared" si="103"/>
        <v xml:space="preserve"> </v>
      </c>
    </row>
    <row r="533" spans="1:15" hidden="1" x14ac:dyDescent="0.2">
      <c r="A533" s="206" t="s">
        <v>499</v>
      </c>
      <c r="B533" s="206"/>
      <c r="C533" s="5" t="s">
        <v>442</v>
      </c>
      <c r="D533" s="3" t="s">
        <v>770</v>
      </c>
      <c r="E533" s="30"/>
      <c r="F533" s="61"/>
      <c r="G533" s="61"/>
      <c r="H533" s="181"/>
      <c r="I533" s="181"/>
      <c r="J533" s="180" t="str">
        <f t="shared" si="102"/>
        <v xml:space="preserve"> </v>
      </c>
      <c r="K533" s="156">
        <v>0</v>
      </c>
      <c r="L533" s="156"/>
      <c r="M533" s="115">
        <f t="shared" si="104"/>
        <v>0</v>
      </c>
      <c r="N533" s="156"/>
      <c r="O533" s="153" t="str">
        <f t="shared" si="103"/>
        <v xml:space="preserve"> </v>
      </c>
    </row>
    <row r="534" spans="1:15" hidden="1" x14ac:dyDescent="0.2">
      <c r="A534" s="206" t="s">
        <v>500</v>
      </c>
      <c r="B534" s="206"/>
      <c r="C534" s="5" t="s">
        <v>444</v>
      </c>
      <c r="D534" s="23" t="s">
        <v>770</v>
      </c>
      <c r="E534" s="30"/>
      <c r="F534" s="61"/>
      <c r="G534" s="61"/>
      <c r="H534" s="181"/>
      <c r="I534" s="181"/>
      <c r="J534" s="180" t="str">
        <f t="shared" si="102"/>
        <v xml:space="preserve"> </v>
      </c>
      <c r="K534" s="156">
        <v>0</v>
      </c>
      <c r="L534" s="156"/>
      <c r="M534" s="115">
        <f t="shared" si="104"/>
        <v>0</v>
      </c>
      <c r="N534" s="156"/>
      <c r="O534" s="153" t="str">
        <f t="shared" si="103"/>
        <v xml:space="preserve"> </v>
      </c>
    </row>
    <row r="535" spans="1:15" hidden="1" x14ac:dyDescent="0.2">
      <c r="A535" s="206" t="s">
        <v>501</v>
      </c>
      <c r="B535" s="206"/>
      <c r="C535" s="5" t="s">
        <v>446</v>
      </c>
      <c r="D535" s="3" t="s">
        <v>770</v>
      </c>
      <c r="E535" s="30"/>
      <c r="F535" s="61"/>
      <c r="G535" s="61"/>
      <c r="H535" s="181"/>
      <c r="I535" s="181"/>
      <c r="J535" s="180" t="str">
        <f t="shared" si="102"/>
        <v xml:space="preserve"> </v>
      </c>
      <c r="K535" s="156">
        <v>0</v>
      </c>
      <c r="L535" s="156"/>
      <c r="M535" s="115">
        <f t="shared" si="104"/>
        <v>0</v>
      </c>
      <c r="N535" s="156"/>
      <c r="O535" s="153" t="str">
        <f t="shared" si="103"/>
        <v xml:space="preserve"> </v>
      </c>
    </row>
    <row r="536" spans="1:15" hidden="1" x14ac:dyDescent="0.2">
      <c r="A536" s="206" t="s">
        <v>502</v>
      </c>
      <c r="B536" s="206"/>
      <c r="C536" s="3" t="s">
        <v>448</v>
      </c>
      <c r="D536" s="23" t="s">
        <v>770</v>
      </c>
      <c r="E536" s="24"/>
      <c r="F536" s="58"/>
      <c r="G536" s="58"/>
      <c r="H536" s="115"/>
      <c r="I536" s="115"/>
      <c r="J536" s="180" t="str">
        <f t="shared" si="102"/>
        <v xml:space="preserve"> </v>
      </c>
      <c r="K536" s="156">
        <v>0</v>
      </c>
      <c r="L536" s="156"/>
      <c r="M536" s="115">
        <f t="shared" si="104"/>
        <v>0</v>
      </c>
      <c r="N536" s="156"/>
      <c r="O536" s="153" t="str">
        <f t="shared" si="103"/>
        <v xml:space="preserve"> </v>
      </c>
    </row>
    <row r="537" spans="1:15" hidden="1" x14ac:dyDescent="0.2">
      <c r="A537" s="206" t="s">
        <v>503</v>
      </c>
      <c r="B537" s="206"/>
      <c r="C537" s="3" t="s">
        <v>450</v>
      </c>
      <c r="D537" s="3" t="s">
        <v>770</v>
      </c>
      <c r="E537" s="24"/>
      <c r="F537" s="58"/>
      <c r="G537" s="58"/>
      <c r="H537" s="115"/>
      <c r="I537" s="115"/>
      <c r="J537" s="180" t="str">
        <f t="shared" si="102"/>
        <v xml:space="preserve"> </v>
      </c>
      <c r="K537" s="156">
        <v>0</v>
      </c>
      <c r="L537" s="156"/>
      <c r="M537" s="115">
        <f t="shared" si="104"/>
        <v>0</v>
      </c>
      <c r="N537" s="156"/>
      <c r="O537" s="153" t="str">
        <f t="shared" si="103"/>
        <v xml:space="preserve"> </v>
      </c>
    </row>
    <row r="538" spans="1:15" ht="25.5" hidden="1" x14ac:dyDescent="0.2">
      <c r="A538" s="206" t="s">
        <v>504</v>
      </c>
      <c r="B538" s="206"/>
      <c r="C538" s="3" t="s">
        <v>452</v>
      </c>
      <c r="D538" s="23" t="s">
        <v>770</v>
      </c>
      <c r="E538" s="24"/>
      <c r="F538" s="58"/>
      <c r="G538" s="58"/>
      <c r="H538" s="115"/>
      <c r="I538" s="115"/>
      <c r="J538" s="180" t="str">
        <f t="shared" si="102"/>
        <v xml:space="preserve"> </v>
      </c>
      <c r="K538" s="156">
        <v>0</v>
      </c>
      <c r="L538" s="156"/>
      <c r="M538" s="115">
        <f t="shared" si="104"/>
        <v>0</v>
      </c>
      <c r="N538" s="156"/>
      <c r="O538" s="153" t="str">
        <f t="shared" si="103"/>
        <v xml:space="preserve"> </v>
      </c>
    </row>
    <row r="539" spans="1:15" hidden="1" x14ac:dyDescent="0.2">
      <c r="A539" s="206" t="s">
        <v>505</v>
      </c>
      <c r="B539" s="206"/>
      <c r="C539" s="5" t="s">
        <v>454</v>
      </c>
      <c r="D539" s="3" t="s">
        <v>770</v>
      </c>
      <c r="E539" s="30"/>
      <c r="F539" s="61"/>
      <c r="G539" s="61"/>
      <c r="H539" s="181"/>
      <c r="I539" s="181"/>
      <c r="J539" s="180" t="str">
        <f t="shared" si="102"/>
        <v xml:space="preserve"> </v>
      </c>
      <c r="K539" s="156">
        <v>0</v>
      </c>
      <c r="L539" s="156"/>
      <c r="M539" s="115">
        <f t="shared" si="104"/>
        <v>0</v>
      </c>
      <c r="N539" s="156"/>
      <c r="O539" s="153" t="str">
        <f t="shared" si="103"/>
        <v xml:space="preserve"> </v>
      </c>
    </row>
    <row r="540" spans="1:15" hidden="1" x14ac:dyDescent="0.2">
      <c r="A540" s="206" t="s">
        <v>506</v>
      </c>
      <c r="B540" s="206"/>
      <c r="C540" s="5" t="s">
        <v>456</v>
      </c>
      <c r="D540" s="23" t="s">
        <v>770</v>
      </c>
      <c r="E540" s="30"/>
      <c r="F540" s="61"/>
      <c r="G540" s="61"/>
      <c r="H540" s="181"/>
      <c r="I540" s="181"/>
      <c r="J540" s="180" t="str">
        <f t="shared" si="102"/>
        <v xml:space="preserve"> </v>
      </c>
      <c r="K540" s="156">
        <v>0</v>
      </c>
      <c r="L540" s="156"/>
      <c r="M540" s="115">
        <f t="shared" si="104"/>
        <v>0</v>
      </c>
      <c r="N540" s="156"/>
      <c r="O540" s="153" t="str">
        <f t="shared" si="103"/>
        <v xml:space="preserve"> </v>
      </c>
    </row>
    <row r="541" spans="1:15" hidden="1" x14ac:dyDescent="0.2">
      <c r="A541" s="206" t="s">
        <v>509</v>
      </c>
      <c r="B541" s="206"/>
      <c r="C541" s="5" t="s">
        <v>458</v>
      </c>
      <c r="D541" s="3" t="s">
        <v>770</v>
      </c>
      <c r="E541" s="30"/>
      <c r="F541" s="61"/>
      <c r="G541" s="61"/>
      <c r="H541" s="181"/>
      <c r="I541" s="181"/>
      <c r="J541" s="180" t="str">
        <f t="shared" si="102"/>
        <v xml:space="preserve"> </v>
      </c>
      <c r="K541" s="156">
        <v>0</v>
      </c>
      <c r="L541" s="156"/>
      <c r="M541" s="115">
        <f t="shared" si="104"/>
        <v>0</v>
      </c>
      <c r="N541" s="156"/>
      <c r="O541" s="153" t="str">
        <f t="shared" si="103"/>
        <v xml:space="preserve"> </v>
      </c>
    </row>
    <row r="542" spans="1:15" hidden="1" x14ac:dyDescent="0.2">
      <c r="A542" s="206" t="s">
        <v>771</v>
      </c>
      <c r="B542" s="206"/>
      <c r="C542" s="5" t="s">
        <v>460</v>
      </c>
      <c r="D542" s="23" t="s">
        <v>770</v>
      </c>
      <c r="E542" s="30"/>
      <c r="F542" s="61"/>
      <c r="G542" s="61"/>
      <c r="H542" s="181"/>
      <c r="I542" s="181"/>
      <c r="J542" s="180" t="str">
        <f t="shared" si="102"/>
        <v xml:space="preserve"> </v>
      </c>
      <c r="K542" s="156">
        <v>0</v>
      </c>
      <c r="L542" s="156"/>
      <c r="M542" s="115">
        <f t="shared" si="104"/>
        <v>0</v>
      </c>
      <c r="N542" s="156"/>
      <c r="O542" s="153" t="str">
        <f t="shared" si="103"/>
        <v xml:space="preserve"> </v>
      </c>
    </row>
    <row r="543" spans="1:15" hidden="1" x14ac:dyDescent="0.2">
      <c r="A543" s="206" t="s">
        <v>772</v>
      </c>
      <c r="B543" s="206"/>
      <c r="C543" s="5" t="s">
        <v>773</v>
      </c>
      <c r="D543" s="23" t="s">
        <v>774</v>
      </c>
      <c r="E543" s="30"/>
      <c r="F543" s="61"/>
      <c r="G543" s="61"/>
      <c r="H543" s="181"/>
      <c r="I543" s="181"/>
      <c r="J543" s="180" t="str">
        <f t="shared" si="102"/>
        <v xml:space="preserve"> </v>
      </c>
      <c r="K543" s="156">
        <v>0</v>
      </c>
      <c r="L543" s="156"/>
      <c r="M543" s="115">
        <f t="shared" si="104"/>
        <v>0</v>
      </c>
      <c r="N543" s="156"/>
      <c r="O543" s="153" t="str">
        <f t="shared" si="103"/>
        <v xml:space="preserve"> </v>
      </c>
    </row>
    <row r="544" spans="1:15" ht="25.5" hidden="1" x14ac:dyDescent="0.2">
      <c r="A544" s="206" t="s">
        <v>775</v>
      </c>
      <c r="B544" s="206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11">SUM(G545:G554)</f>
        <v>0</v>
      </c>
      <c r="H544" s="181">
        <f t="shared" si="111"/>
        <v>0</v>
      </c>
      <c r="I544" s="181">
        <f t="shared" ref="I544" si="112">SUM(I545:I554)</f>
        <v>0</v>
      </c>
      <c r="J544" s="180" t="str">
        <f t="shared" si="102"/>
        <v xml:space="preserve"> </v>
      </c>
      <c r="K544" s="156">
        <v>0</v>
      </c>
      <c r="L544" s="156"/>
      <c r="M544" s="115">
        <f t="shared" si="104"/>
        <v>0</v>
      </c>
      <c r="N544" s="156"/>
      <c r="O544" s="153" t="str">
        <f t="shared" si="103"/>
        <v xml:space="preserve"> </v>
      </c>
    </row>
    <row r="545" spans="1:15" hidden="1" x14ac:dyDescent="0.2">
      <c r="A545" s="206" t="s">
        <v>778</v>
      </c>
      <c r="B545" s="206"/>
      <c r="C545" s="5" t="s">
        <v>442</v>
      </c>
      <c r="D545" s="3" t="s">
        <v>777</v>
      </c>
      <c r="E545" s="30"/>
      <c r="F545" s="61"/>
      <c r="G545" s="61"/>
      <c r="H545" s="181"/>
      <c r="I545" s="181"/>
      <c r="J545" s="180" t="str">
        <f t="shared" si="102"/>
        <v xml:space="preserve"> </v>
      </c>
      <c r="K545" s="156">
        <v>0</v>
      </c>
      <c r="L545" s="156"/>
      <c r="M545" s="115">
        <f t="shared" si="104"/>
        <v>0</v>
      </c>
      <c r="N545" s="156"/>
      <c r="O545" s="153" t="str">
        <f t="shared" si="103"/>
        <v xml:space="preserve"> </v>
      </c>
    </row>
    <row r="546" spans="1:15" hidden="1" x14ac:dyDescent="0.2">
      <c r="A546" s="206" t="s">
        <v>779</v>
      </c>
      <c r="B546" s="206"/>
      <c r="C546" s="5" t="s">
        <v>444</v>
      </c>
      <c r="D546" s="3" t="s">
        <v>777</v>
      </c>
      <c r="E546" s="30"/>
      <c r="F546" s="61"/>
      <c r="G546" s="61"/>
      <c r="H546" s="181"/>
      <c r="I546" s="181"/>
      <c r="J546" s="180" t="str">
        <f t="shared" si="102"/>
        <v xml:space="preserve"> </v>
      </c>
      <c r="K546" s="156">
        <v>0</v>
      </c>
      <c r="L546" s="156"/>
      <c r="M546" s="115">
        <f t="shared" si="104"/>
        <v>0</v>
      </c>
      <c r="N546" s="156"/>
      <c r="O546" s="153" t="str">
        <f t="shared" si="103"/>
        <v xml:space="preserve"> </v>
      </c>
    </row>
    <row r="547" spans="1:15" hidden="1" x14ac:dyDescent="0.2">
      <c r="A547" s="206" t="s">
        <v>780</v>
      </c>
      <c r="B547" s="206"/>
      <c r="C547" s="5" t="s">
        <v>446</v>
      </c>
      <c r="D547" s="3" t="s">
        <v>777</v>
      </c>
      <c r="E547" s="30"/>
      <c r="F547" s="61"/>
      <c r="G547" s="61"/>
      <c r="H547" s="181"/>
      <c r="I547" s="181"/>
      <c r="J547" s="180" t="str">
        <f t="shared" si="102"/>
        <v xml:space="preserve"> </v>
      </c>
      <c r="K547" s="156">
        <v>0</v>
      </c>
      <c r="L547" s="156"/>
      <c r="M547" s="115">
        <f t="shared" si="104"/>
        <v>0</v>
      </c>
      <c r="N547" s="156"/>
      <c r="O547" s="153" t="str">
        <f t="shared" si="103"/>
        <v xml:space="preserve"> </v>
      </c>
    </row>
    <row r="548" spans="1:15" hidden="1" x14ac:dyDescent="0.2">
      <c r="A548" s="206" t="s">
        <v>781</v>
      </c>
      <c r="B548" s="206"/>
      <c r="C548" s="3" t="s">
        <v>448</v>
      </c>
      <c r="D548" s="3" t="s">
        <v>777</v>
      </c>
      <c r="E548" s="24"/>
      <c r="F548" s="58"/>
      <c r="G548" s="58"/>
      <c r="H548" s="115"/>
      <c r="I548" s="115"/>
      <c r="J548" s="180" t="str">
        <f t="shared" si="102"/>
        <v xml:space="preserve"> </v>
      </c>
      <c r="K548" s="156">
        <v>0</v>
      </c>
      <c r="L548" s="156"/>
      <c r="M548" s="115">
        <f t="shared" si="104"/>
        <v>0</v>
      </c>
      <c r="N548" s="156"/>
      <c r="O548" s="153" t="str">
        <f t="shared" si="103"/>
        <v xml:space="preserve"> </v>
      </c>
    </row>
    <row r="549" spans="1:15" hidden="1" x14ac:dyDescent="0.2">
      <c r="A549" s="206" t="s">
        <v>782</v>
      </c>
      <c r="B549" s="206"/>
      <c r="C549" s="3" t="s">
        <v>450</v>
      </c>
      <c r="D549" s="3" t="s">
        <v>777</v>
      </c>
      <c r="E549" s="24"/>
      <c r="F549" s="58"/>
      <c r="G549" s="58"/>
      <c r="H549" s="115"/>
      <c r="I549" s="115"/>
      <c r="J549" s="180" t="str">
        <f t="shared" si="102"/>
        <v xml:space="preserve"> </v>
      </c>
      <c r="K549" s="156">
        <v>0</v>
      </c>
      <c r="L549" s="156"/>
      <c r="M549" s="115">
        <f t="shared" si="104"/>
        <v>0</v>
      </c>
      <c r="N549" s="156"/>
      <c r="O549" s="153" t="str">
        <f t="shared" si="103"/>
        <v xml:space="preserve"> </v>
      </c>
    </row>
    <row r="550" spans="1:15" ht="25.5" hidden="1" x14ac:dyDescent="0.2">
      <c r="A550" s="206" t="s">
        <v>783</v>
      </c>
      <c r="B550" s="206"/>
      <c r="C550" s="3" t="s">
        <v>452</v>
      </c>
      <c r="D550" s="3" t="s">
        <v>777</v>
      </c>
      <c r="E550" s="24"/>
      <c r="F550" s="58"/>
      <c r="G550" s="58"/>
      <c r="H550" s="115"/>
      <c r="I550" s="115"/>
      <c r="J550" s="180" t="str">
        <f t="shared" si="102"/>
        <v xml:space="preserve"> </v>
      </c>
      <c r="K550" s="156">
        <v>0</v>
      </c>
      <c r="L550" s="156"/>
      <c r="M550" s="115">
        <f t="shared" si="104"/>
        <v>0</v>
      </c>
      <c r="N550" s="156"/>
      <c r="O550" s="153" t="str">
        <f t="shared" si="103"/>
        <v xml:space="preserve"> </v>
      </c>
    </row>
    <row r="551" spans="1:15" hidden="1" x14ac:dyDescent="0.2">
      <c r="A551" s="206" t="s">
        <v>784</v>
      </c>
      <c r="B551" s="206"/>
      <c r="C551" s="5" t="s">
        <v>454</v>
      </c>
      <c r="D551" s="3" t="s">
        <v>777</v>
      </c>
      <c r="E551" s="30"/>
      <c r="F551" s="61"/>
      <c r="G551" s="61"/>
      <c r="H551" s="181"/>
      <c r="I551" s="181"/>
      <c r="J551" s="180" t="str">
        <f t="shared" si="102"/>
        <v xml:space="preserve"> </v>
      </c>
      <c r="K551" s="156">
        <v>0</v>
      </c>
      <c r="L551" s="156"/>
      <c r="M551" s="115">
        <f t="shared" si="104"/>
        <v>0</v>
      </c>
      <c r="N551" s="156"/>
      <c r="O551" s="153" t="str">
        <f t="shared" si="103"/>
        <v xml:space="preserve"> </v>
      </c>
    </row>
    <row r="552" spans="1:15" hidden="1" x14ac:dyDescent="0.2">
      <c r="A552" s="206" t="s">
        <v>785</v>
      </c>
      <c r="B552" s="206"/>
      <c r="C552" s="5" t="s">
        <v>456</v>
      </c>
      <c r="D552" s="3" t="s">
        <v>777</v>
      </c>
      <c r="E552" s="30"/>
      <c r="F552" s="61"/>
      <c r="G552" s="61"/>
      <c r="H552" s="181"/>
      <c r="I552" s="181"/>
      <c r="J552" s="180" t="str">
        <f t="shared" si="102"/>
        <v xml:space="preserve"> </v>
      </c>
      <c r="K552" s="156">
        <v>0</v>
      </c>
      <c r="L552" s="156"/>
      <c r="M552" s="115">
        <f t="shared" si="104"/>
        <v>0</v>
      </c>
      <c r="N552" s="156"/>
      <c r="O552" s="153" t="str">
        <f t="shared" si="103"/>
        <v xml:space="preserve"> </v>
      </c>
    </row>
    <row r="553" spans="1:15" hidden="1" x14ac:dyDescent="0.2">
      <c r="A553" s="206" t="s">
        <v>786</v>
      </c>
      <c r="B553" s="206"/>
      <c r="C553" s="5" t="s">
        <v>458</v>
      </c>
      <c r="D553" s="3" t="s">
        <v>777</v>
      </c>
      <c r="E553" s="30"/>
      <c r="F553" s="61"/>
      <c r="G553" s="61"/>
      <c r="H553" s="181"/>
      <c r="I553" s="181"/>
      <c r="J553" s="180" t="str">
        <f t="shared" si="102"/>
        <v xml:space="preserve"> </v>
      </c>
      <c r="K553" s="156">
        <v>0</v>
      </c>
      <c r="L553" s="156"/>
      <c r="M553" s="115">
        <f t="shared" si="104"/>
        <v>0</v>
      </c>
      <c r="N553" s="156"/>
      <c r="O553" s="153" t="str">
        <f t="shared" si="103"/>
        <v xml:space="preserve"> </v>
      </c>
    </row>
    <row r="554" spans="1:15" hidden="1" x14ac:dyDescent="0.2">
      <c r="A554" s="206" t="s">
        <v>787</v>
      </c>
      <c r="B554" s="206"/>
      <c r="C554" s="5" t="s">
        <v>460</v>
      </c>
      <c r="D554" s="3" t="s">
        <v>777</v>
      </c>
      <c r="E554" s="30"/>
      <c r="F554" s="61"/>
      <c r="G554" s="61"/>
      <c r="H554" s="181"/>
      <c r="I554" s="181"/>
      <c r="J554" s="180" t="str">
        <f t="shared" si="102"/>
        <v xml:space="preserve"> </v>
      </c>
      <c r="K554" s="156">
        <v>0</v>
      </c>
      <c r="L554" s="156"/>
      <c r="M554" s="115">
        <f t="shared" si="104"/>
        <v>0</v>
      </c>
      <c r="N554" s="156"/>
      <c r="O554" s="153" t="str">
        <f t="shared" si="103"/>
        <v xml:space="preserve"> </v>
      </c>
    </row>
    <row r="555" spans="1:15" ht="25.5" hidden="1" x14ac:dyDescent="0.2">
      <c r="A555" s="207" t="s">
        <v>788</v>
      </c>
      <c r="B555" s="207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13">G496+G497+G508+G519+G530+G532+G543+G544</f>
        <v>0</v>
      </c>
      <c r="H555" s="184">
        <f t="shared" si="113"/>
        <v>0</v>
      </c>
      <c r="I555" s="184">
        <f t="shared" ref="I555" si="114">I496+I497+I508+I519+I530+I532+I543+I544</f>
        <v>0</v>
      </c>
      <c r="J555" s="180" t="str">
        <f t="shared" si="102"/>
        <v xml:space="preserve"> </v>
      </c>
      <c r="K555" s="156">
        <v>0</v>
      </c>
      <c r="L555" s="156"/>
      <c r="M555" s="115">
        <f t="shared" si="104"/>
        <v>0</v>
      </c>
      <c r="N555" s="156"/>
      <c r="O555" s="153" t="str">
        <f t="shared" si="103"/>
        <v xml:space="preserve"> </v>
      </c>
    </row>
    <row r="556" spans="1:15" x14ac:dyDescent="0.2">
      <c r="A556" s="207" t="s">
        <v>791</v>
      </c>
      <c r="B556" s="207"/>
      <c r="C556" s="7" t="s">
        <v>792</v>
      </c>
      <c r="D556" s="38" t="s">
        <v>793</v>
      </c>
      <c r="E556" s="34"/>
      <c r="F556" s="64">
        <f>F296+F297+F337+F416+F481+F490+F495+F555</f>
        <v>1118</v>
      </c>
      <c r="G556" s="64">
        <f t="shared" ref="G556:N556" si="115">G296+G297+G337+G416+G481+G490+G495+G555</f>
        <v>4567</v>
      </c>
      <c r="H556" s="184">
        <f t="shared" si="115"/>
        <v>5685</v>
      </c>
      <c r="I556" s="184">
        <f t="shared" si="115"/>
        <v>5685</v>
      </c>
      <c r="J556" s="184" t="e">
        <f t="shared" si="115"/>
        <v>#VALUE!</v>
      </c>
      <c r="K556" s="184">
        <v>1118</v>
      </c>
      <c r="L556" s="184">
        <f t="shared" si="115"/>
        <v>0</v>
      </c>
      <c r="M556" s="184">
        <f t="shared" si="115"/>
        <v>1118</v>
      </c>
      <c r="N556" s="184">
        <f t="shared" si="115"/>
        <v>202</v>
      </c>
      <c r="O556" s="153">
        <f t="shared" si="103"/>
        <v>0.18067978533094811</v>
      </c>
    </row>
    <row r="557" spans="1:15" x14ac:dyDescent="0.2">
      <c r="D557" s="11"/>
    </row>
    <row r="558" spans="1:15" ht="15.75" x14ac:dyDescent="0.25">
      <c r="A558" s="80"/>
      <c r="B558" s="80"/>
      <c r="C558" s="7" t="s">
        <v>800</v>
      </c>
      <c r="D558" s="82"/>
      <c r="E558" s="81"/>
      <c r="F558" s="81">
        <v>0</v>
      </c>
      <c r="G558" s="81">
        <v>0</v>
      </c>
      <c r="H558" s="81">
        <v>0</v>
      </c>
      <c r="I558" s="156"/>
      <c r="J558" s="80"/>
      <c r="K558" s="155"/>
      <c r="L558" s="155"/>
      <c r="M558" s="155"/>
      <c r="N558" s="155"/>
      <c r="O558" s="155"/>
    </row>
    <row r="559" spans="1:15" x14ac:dyDescent="0.2">
      <c r="A559" s="80"/>
      <c r="B559" s="80"/>
      <c r="C559" s="5" t="s">
        <v>801</v>
      </c>
      <c r="D559" s="82"/>
      <c r="E559" s="80"/>
      <c r="F559" s="80">
        <v>0</v>
      </c>
      <c r="G559" s="80">
        <v>0</v>
      </c>
      <c r="H559" s="80">
        <v>0</v>
      </c>
      <c r="I559" s="156"/>
      <c r="J559" s="80"/>
      <c r="K559" s="155"/>
      <c r="L559" s="155"/>
      <c r="M559" s="155"/>
      <c r="N559" s="155"/>
      <c r="O559" s="155"/>
    </row>
    <row r="560" spans="1:15" x14ac:dyDescent="0.2">
      <c r="D560" s="11"/>
    </row>
    <row r="561" spans="1:7" x14ac:dyDescent="0.2">
      <c r="C561"/>
      <c r="D561" s="11"/>
    </row>
    <row r="562" spans="1:7" x14ac:dyDescent="0.2">
      <c r="A562" s="229"/>
      <c r="B562" s="229"/>
      <c r="C562" s="229"/>
      <c r="D562" s="229"/>
      <c r="E562" s="229"/>
      <c r="F562" s="229"/>
      <c r="G562" s="229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77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62:G562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25:B25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2:B22"/>
    <mergeCell ref="A23:B23"/>
    <mergeCell ref="A24:B24"/>
    <mergeCell ref="D1:H1"/>
    <mergeCell ref="C2:H2"/>
    <mergeCell ref="C3:H3"/>
    <mergeCell ref="K274:K275"/>
    <mergeCell ref="L274:L275"/>
    <mergeCell ref="M274:M275"/>
    <mergeCell ref="N274:N275"/>
    <mergeCell ref="O274:O275"/>
    <mergeCell ref="K5:K6"/>
    <mergeCell ref="L5:L6"/>
    <mergeCell ref="M5:M6"/>
    <mergeCell ref="N5:N6"/>
    <mergeCell ref="O5:O6"/>
    <mergeCell ref="I5:I6"/>
    <mergeCell ref="J5:J6"/>
    <mergeCell ref="I274:I275"/>
    <mergeCell ref="J274:J275"/>
    <mergeCell ref="G5:G6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21</vt:i4>
      </vt:variant>
      <vt:variant>
        <vt:lpstr>Névvel ellátott tartományok</vt:lpstr>
      </vt:variant>
      <vt:variant>
        <vt:i4>14</vt:i4>
      </vt:variant>
    </vt:vector>
  </HeadingPairs>
  <TitlesOfParts>
    <vt:vector size="35" baseType="lpstr">
      <vt:lpstr>Munka1</vt:lpstr>
      <vt:lpstr>minta</vt:lpstr>
      <vt:lpstr>igazgatás</vt:lpstr>
      <vt:lpstr>adók</vt:lpstr>
      <vt:lpstr>temető</vt:lpstr>
      <vt:lpstr>rendezvények</vt:lpstr>
      <vt:lpstr>téli közf.</vt:lpstr>
      <vt:lpstr>hosszúi.közf.</vt:lpstr>
      <vt:lpstr>út üzemelt.</vt:lpstr>
      <vt:lpstr>közvilágítás</vt:lpstr>
      <vt:lpstr>zöldterület</vt:lpstr>
      <vt:lpstr>város-község</vt:lpstr>
      <vt:lpstr>könyvtár</vt:lpstr>
      <vt:lpstr>gyermekjólét</vt:lpstr>
      <vt:lpstr>közművelődés</vt:lpstr>
      <vt:lpstr>civilszerv</vt:lpstr>
      <vt:lpstr>családtámogatás</vt:lpstr>
      <vt:lpstr>családseg.</vt:lpstr>
      <vt:lpstr>Önkorm elsz.</vt:lpstr>
      <vt:lpstr>önk.összesen</vt:lpstr>
      <vt:lpstr>mindösszesen</vt:lpstr>
      <vt:lpstr>adók!Nyomtatási_terület</vt:lpstr>
      <vt:lpstr>családseg.!Nyomtatási_terület</vt:lpstr>
      <vt:lpstr>családtámogatás!Nyomtatási_terület</vt:lpstr>
      <vt:lpstr>gyermekjólét!Nyomtatási_terület</vt:lpstr>
      <vt:lpstr>hosszúi.közf.!Nyomtatási_terület</vt:lpstr>
      <vt:lpstr>igazgatás!Nyomtatási_terület</vt:lpstr>
      <vt:lpstr>könyvtár!Nyomtatási_terület</vt:lpstr>
      <vt:lpstr>közvilágítás!Nyomtatási_terület</vt:lpstr>
      <vt:lpstr>mindösszesen!Nyomtatási_terület</vt:lpstr>
      <vt:lpstr>rendezvények!Nyomtatási_terület</vt:lpstr>
      <vt:lpstr>'téli közf.'!Nyomtatási_terület</vt:lpstr>
      <vt:lpstr>temető!Nyomtatási_terület</vt:lpstr>
      <vt:lpstr>'út üzemelt.'!Nyomtatási_terület</vt:lpstr>
      <vt:lpstr>zöldterület!Nyomtatási_terület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bajnaine</dc:creator>
  <cp:lastModifiedBy>bajnaine</cp:lastModifiedBy>
  <cp:lastPrinted>2015-11-20T11:01:33Z</cp:lastPrinted>
  <dcterms:created xsi:type="dcterms:W3CDTF">2013-12-18T14:09:13Z</dcterms:created>
  <dcterms:modified xsi:type="dcterms:W3CDTF">2015-11-20T11:01:35Z</dcterms:modified>
</cp:coreProperties>
</file>