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120" yWindow="15" windowWidth="11700" windowHeight="6540" tabRatio="727" firstSheet="7" activeTab="8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25725" fullCalcOnLoad="1"/>
</workbook>
</file>

<file path=xl/calcChain.xml><?xml version="1.0" encoding="utf-8"?>
<calcChain xmlns="http://schemas.openxmlformats.org/spreadsheetml/2006/main">
  <c r="H1" i="63"/>
  <c r="E2" i="108"/>
  <c r="E2" i="111" s="1"/>
  <c r="E88" i="1"/>
  <c r="E149" s="1"/>
  <c r="E28" i="95"/>
  <c r="D28"/>
  <c r="D27"/>
  <c r="E27"/>
  <c r="C27"/>
  <c r="E30" i="115"/>
  <c r="E29"/>
  <c r="D30"/>
  <c r="D29" s="1"/>
  <c r="D63" s="1"/>
  <c r="D87" s="1"/>
  <c r="C29"/>
  <c r="E30" i="114"/>
  <c r="E29"/>
  <c r="D30"/>
  <c r="D29" s="1"/>
  <c r="D63" s="1"/>
  <c r="C29"/>
  <c r="E30" i="113"/>
  <c r="E29" s="1"/>
  <c r="E63" s="1"/>
  <c r="E87" s="1"/>
  <c r="D30"/>
  <c r="D29"/>
  <c r="C29"/>
  <c r="E30" i="3"/>
  <c r="D30"/>
  <c r="D29"/>
  <c r="E29"/>
  <c r="C29"/>
  <c r="E28" i="112"/>
  <c r="E27"/>
  <c r="D28"/>
  <c r="D27" s="1"/>
  <c r="D61" s="1"/>
  <c r="C27"/>
  <c r="E28" i="111"/>
  <c r="E27" s="1"/>
  <c r="D28"/>
  <c r="D27" s="1"/>
  <c r="D61" s="1"/>
  <c r="C27"/>
  <c r="E28" i="108"/>
  <c r="E27" s="1"/>
  <c r="E61" s="1"/>
  <c r="D28"/>
  <c r="D27" s="1"/>
  <c r="D61" s="1"/>
  <c r="C27"/>
  <c r="C27" i="1"/>
  <c r="B12" i="106"/>
  <c r="B6"/>
  <c r="C3" i="95"/>
  <c r="C88" s="1"/>
  <c r="N1" i="71"/>
  <c r="A27"/>
  <c r="M6"/>
  <c r="F6"/>
  <c r="K6" s="1"/>
  <c r="D6"/>
  <c r="G3" i="63"/>
  <c r="E3"/>
  <c r="E3" i="64" s="1"/>
  <c r="D3" i="63"/>
  <c r="D3" i="64" s="1"/>
  <c r="C1" i="106"/>
  <c r="F1" i="105"/>
  <c r="D8" i="104"/>
  <c r="D38"/>
  <c r="D14"/>
  <c r="A1"/>
  <c r="D18" i="103"/>
  <c r="D14"/>
  <c r="D9"/>
  <c r="D38" s="1"/>
  <c r="A1" i="98"/>
  <c r="J1"/>
  <c r="I1" i="97"/>
  <c r="K1" i="96"/>
  <c r="D3" i="95"/>
  <c r="D88" s="1"/>
  <c r="E1" i="118"/>
  <c r="E1" i="117"/>
  <c r="E1" i="116"/>
  <c r="E134" i="115"/>
  <c r="D134"/>
  <c r="C134"/>
  <c r="E1"/>
  <c r="E134" i="114"/>
  <c r="D134"/>
  <c r="C134"/>
  <c r="E1"/>
  <c r="E1" i="113"/>
  <c r="E134"/>
  <c r="D134"/>
  <c r="C134"/>
  <c r="E134" i="3"/>
  <c r="D134"/>
  <c r="C134"/>
  <c r="H1" i="64"/>
  <c r="A2" i="105"/>
  <c r="A1" i="103"/>
  <c r="A2" i="131"/>
  <c r="C18"/>
  <c r="C14"/>
  <c r="C21" s="1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D34"/>
  <c r="C35"/>
  <c r="C34" s="1"/>
  <c r="E29"/>
  <c r="D29"/>
  <c r="C29"/>
  <c r="E24"/>
  <c r="D24"/>
  <c r="C24"/>
  <c r="E19"/>
  <c r="D19"/>
  <c r="C19"/>
  <c r="E14"/>
  <c r="E8" s="1"/>
  <c r="E51" s="1"/>
  <c r="E68" s="1"/>
  <c r="D14"/>
  <c r="C14"/>
  <c r="E9"/>
  <c r="D9"/>
  <c r="D8" s="1"/>
  <c r="D51" s="1"/>
  <c r="D68" s="1"/>
  <c r="C9"/>
  <c r="C8"/>
  <c r="C51" s="1"/>
  <c r="C68" s="1"/>
  <c r="H2" i="97"/>
  <c r="G3"/>
  <c r="F3"/>
  <c r="E2"/>
  <c r="I3" i="96"/>
  <c r="H3"/>
  <c r="G3"/>
  <c r="F3"/>
  <c r="E2"/>
  <c r="E91" i="95"/>
  <c r="E124" s="1"/>
  <c r="E145" s="1"/>
  <c r="E107"/>
  <c r="E121"/>
  <c r="E125"/>
  <c r="E129"/>
  <c r="E134"/>
  <c r="E139"/>
  <c r="D139"/>
  <c r="C139"/>
  <c r="D134"/>
  <c r="C134"/>
  <c r="D129"/>
  <c r="C129"/>
  <c r="D125"/>
  <c r="D144"/>
  <c r="C125"/>
  <c r="C144" s="1"/>
  <c r="D121"/>
  <c r="C121"/>
  <c r="D107"/>
  <c r="C107"/>
  <c r="D91"/>
  <c r="C91"/>
  <c r="E6"/>
  <c r="E61" s="1"/>
  <c r="E85" s="1"/>
  <c r="E13"/>
  <c r="E20"/>
  <c r="E34"/>
  <c r="E45"/>
  <c r="E51"/>
  <c r="E56"/>
  <c r="E62"/>
  <c r="E66"/>
  <c r="E71"/>
  <c r="E84"/>
  <c r="E74"/>
  <c r="E78"/>
  <c r="D78"/>
  <c r="C78"/>
  <c r="D74"/>
  <c r="C74"/>
  <c r="D71"/>
  <c r="C71"/>
  <c r="D66"/>
  <c r="C66"/>
  <c r="D62"/>
  <c r="C62"/>
  <c r="D56"/>
  <c r="C56"/>
  <c r="D51"/>
  <c r="C51"/>
  <c r="D45"/>
  <c r="C45"/>
  <c r="D34"/>
  <c r="C34"/>
  <c r="D20"/>
  <c r="C20"/>
  <c r="D13"/>
  <c r="C13"/>
  <c r="D6"/>
  <c r="D61" s="1"/>
  <c r="D85" s="1"/>
  <c r="C6"/>
  <c r="E1" i="129"/>
  <c r="E1" i="128"/>
  <c r="E1" i="127"/>
  <c r="E1" i="126"/>
  <c r="E50" i="129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D35" s="1"/>
  <c r="D40" s="1"/>
  <c r="C19"/>
  <c r="E8"/>
  <c r="E35" s="1"/>
  <c r="E40" s="1"/>
  <c r="D8"/>
  <c r="C8"/>
  <c r="C35" s="1"/>
  <c r="C40" s="1"/>
  <c r="E50" i="128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C40" s="1"/>
  <c r="E50" i="126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1" i="125"/>
  <c r="E1" i="124"/>
  <c r="E1" i="123"/>
  <c r="E1" i="122"/>
  <c r="E50" i="125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4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3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2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1" i="121"/>
  <c r="E1" i="120"/>
  <c r="E50" i="121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 s="1"/>
  <c r="C40" s="1"/>
  <c r="E50" i="120"/>
  <c r="D50"/>
  <c r="C50"/>
  <c r="E44"/>
  <c r="E55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C40" s="1"/>
  <c r="E1" i="119"/>
  <c r="E50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D44" i="84"/>
  <c r="E44"/>
  <c r="D50"/>
  <c r="E50"/>
  <c r="D55"/>
  <c r="E55"/>
  <c r="C50"/>
  <c r="C44"/>
  <c r="C55" s="1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 s="1"/>
  <c r="C40" s="1"/>
  <c r="E1"/>
  <c r="E50" i="118"/>
  <c r="D50"/>
  <c r="C50"/>
  <c r="E44"/>
  <c r="E55" s="1"/>
  <c r="D44"/>
  <c r="D55"/>
  <c r="C44"/>
  <c r="C55" s="1"/>
  <c r="E36"/>
  <c r="D36"/>
  <c r="C36"/>
  <c r="E29"/>
  <c r="D29"/>
  <c r="C29"/>
  <c r="E25"/>
  <c r="E35" s="1"/>
  <c r="E40" s="1"/>
  <c r="D25"/>
  <c r="C25"/>
  <c r="E19"/>
  <c r="D19"/>
  <c r="C19"/>
  <c r="E8"/>
  <c r="D8"/>
  <c r="D35" s="1"/>
  <c r="D40" s="1"/>
  <c r="C8"/>
  <c r="C35" s="1"/>
  <c r="C40" s="1"/>
  <c r="E50" i="117"/>
  <c r="D50"/>
  <c r="C50"/>
  <c r="E44"/>
  <c r="E55"/>
  <c r="D44"/>
  <c r="D55" s="1"/>
  <c r="C44"/>
  <c r="C55"/>
  <c r="E36"/>
  <c r="D36"/>
  <c r="C36"/>
  <c r="E29"/>
  <c r="D29"/>
  <c r="C29"/>
  <c r="E25"/>
  <c r="D25"/>
  <c r="C25"/>
  <c r="C35" s="1"/>
  <c r="C40" s="1"/>
  <c r="E19"/>
  <c r="D19"/>
  <c r="C19"/>
  <c r="E8"/>
  <c r="E35" s="1"/>
  <c r="E40" s="1"/>
  <c r="D8"/>
  <c r="D35"/>
  <c r="D40" s="1"/>
  <c r="C8"/>
  <c r="E50" i="116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D35" s="1"/>
  <c r="D40" s="1"/>
  <c r="C19"/>
  <c r="E8"/>
  <c r="E35" s="1"/>
  <c r="E40" s="1"/>
  <c r="D8"/>
  <c r="C8"/>
  <c r="C35" s="1"/>
  <c r="C40" s="1"/>
  <c r="D44" i="79"/>
  <c r="E44"/>
  <c r="D50"/>
  <c r="E50"/>
  <c r="D55"/>
  <c r="E55"/>
  <c r="C50"/>
  <c r="C44"/>
  <c r="C55" s="1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 s="1"/>
  <c r="C40" s="1"/>
  <c r="E1"/>
  <c r="E1" i="3"/>
  <c r="E140" i="115"/>
  <c r="D140"/>
  <c r="C140"/>
  <c r="E129"/>
  <c r="D129"/>
  <c r="C129"/>
  <c r="E125"/>
  <c r="E145" s="1"/>
  <c r="D125"/>
  <c r="D145"/>
  <c r="C125"/>
  <c r="C145" s="1"/>
  <c r="E121"/>
  <c r="D121"/>
  <c r="C121"/>
  <c r="C124" s="1"/>
  <c r="E107"/>
  <c r="D107"/>
  <c r="C107"/>
  <c r="E91"/>
  <c r="E124" s="1"/>
  <c r="D91"/>
  <c r="D124"/>
  <c r="D146" s="1"/>
  <c r="C91"/>
  <c r="E80"/>
  <c r="D80"/>
  <c r="C80"/>
  <c r="E76"/>
  <c r="D76"/>
  <c r="C76"/>
  <c r="E73"/>
  <c r="D73"/>
  <c r="C73"/>
  <c r="E68"/>
  <c r="D68"/>
  <c r="C68"/>
  <c r="E64"/>
  <c r="E86" s="1"/>
  <c r="D64"/>
  <c r="D86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E87" s="1"/>
  <c r="D8"/>
  <c r="C8"/>
  <c r="C63" s="1"/>
  <c r="C87" s="1"/>
  <c r="E140" i="114"/>
  <c r="E145" s="1"/>
  <c r="D140"/>
  <c r="C140"/>
  <c r="E129"/>
  <c r="D129"/>
  <c r="C129"/>
  <c r="E125"/>
  <c r="D125"/>
  <c r="D145" s="1"/>
  <c r="C125"/>
  <c r="C145"/>
  <c r="E121"/>
  <c r="E124" s="1"/>
  <c r="D121"/>
  <c r="C121"/>
  <c r="E107"/>
  <c r="D107"/>
  <c r="C107"/>
  <c r="E91"/>
  <c r="D91"/>
  <c r="D124" s="1"/>
  <c r="D146" s="1"/>
  <c r="C91"/>
  <c r="C124" s="1"/>
  <c r="C146" s="1"/>
  <c r="E80"/>
  <c r="D80"/>
  <c r="C80"/>
  <c r="E76"/>
  <c r="D76"/>
  <c r="C76"/>
  <c r="E73"/>
  <c r="D73"/>
  <c r="C73"/>
  <c r="E68"/>
  <c r="D68"/>
  <c r="C68"/>
  <c r="E64"/>
  <c r="E86"/>
  <c r="D64"/>
  <c r="D86" s="1"/>
  <c r="C64"/>
  <c r="C86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/>
  <c r="E87" s="1"/>
  <c r="D8"/>
  <c r="C8"/>
  <c r="C63" s="1"/>
  <c r="C87" s="1"/>
  <c r="E140" i="113"/>
  <c r="D140"/>
  <c r="C140"/>
  <c r="E129"/>
  <c r="D129"/>
  <c r="C129"/>
  <c r="E125"/>
  <c r="E145" s="1"/>
  <c r="D125"/>
  <c r="D145" s="1"/>
  <c r="C125"/>
  <c r="C145" s="1"/>
  <c r="E121"/>
  <c r="D121"/>
  <c r="C121"/>
  <c r="E107"/>
  <c r="D107"/>
  <c r="D124" s="1"/>
  <c r="C107"/>
  <c r="E91"/>
  <c r="E124" s="1"/>
  <c r="D91"/>
  <c r="C91"/>
  <c r="C124" s="1"/>
  <c r="C146" s="1"/>
  <c r="E80"/>
  <c r="D80"/>
  <c r="D86" s="1"/>
  <c r="C80"/>
  <c r="E76"/>
  <c r="D76"/>
  <c r="C76"/>
  <c r="E73"/>
  <c r="D73"/>
  <c r="C73"/>
  <c r="E68"/>
  <c r="D68"/>
  <c r="C68"/>
  <c r="E64"/>
  <c r="E86"/>
  <c r="D64"/>
  <c r="C64"/>
  <c r="C86"/>
  <c r="E58"/>
  <c r="D58"/>
  <c r="C58"/>
  <c r="E53"/>
  <c r="D53"/>
  <c r="C53"/>
  <c r="E47"/>
  <c r="D47"/>
  <c r="C47"/>
  <c r="E36"/>
  <c r="D36"/>
  <c r="C36"/>
  <c r="C63" s="1"/>
  <c r="C87" s="1"/>
  <c r="E22"/>
  <c r="D22"/>
  <c r="C22"/>
  <c r="E15"/>
  <c r="D15"/>
  <c r="C15"/>
  <c r="E8"/>
  <c r="D8"/>
  <c r="D63" s="1"/>
  <c r="D87" s="1"/>
  <c r="C8"/>
  <c r="D91" i="3"/>
  <c r="D124" s="1"/>
  <c r="E91"/>
  <c r="D107"/>
  <c r="E107"/>
  <c r="D121"/>
  <c r="E121"/>
  <c r="E124" s="1"/>
  <c r="E146" s="1"/>
  <c r="D125"/>
  <c r="D145" s="1"/>
  <c r="E125"/>
  <c r="D129"/>
  <c r="E129"/>
  <c r="D140"/>
  <c r="E140"/>
  <c r="E145"/>
  <c r="C140"/>
  <c r="C129"/>
  <c r="C125"/>
  <c r="C145" s="1"/>
  <c r="C121"/>
  <c r="C107"/>
  <c r="C91"/>
  <c r="C124" s="1"/>
  <c r="C146" s="1"/>
  <c r="D8"/>
  <c r="D63"/>
  <c r="D87" s="1"/>
  <c r="E8"/>
  <c r="E63" s="1"/>
  <c r="E87" s="1"/>
  <c r="D15"/>
  <c r="E15"/>
  <c r="D22"/>
  <c r="E22"/>
  <c r="D36"/>
  <c r="E36"/>
  <c r="D47"/>
  <c r="E47"/>
  <c r="D53"/>
  <c r="E53"/>
  <c r="D58"/>
  <c r="E58"/>
  <c r="D64"/>
  <c r="E64"/>
  <c r="D68"/>
  <c r="E68"/>
  <c r="D73"/>
  <c r="E73"/>
  <c r="D76"/>
  <c r="E76"/>
  <c r="D80"/>
  <c r="E80"/>
  <c r="D86"/>
  <c r="E86"/>
  <c r="C80"/>
  <c r="C76"/>
  <c r="C73"/>
  <c r="C68"/>
  <c r="C86" s="1"/>
  <c r="C87" s="1"/>
  <c r="C64"/>
  <c r="C58"/>
  <c r="C53"/>
  <c r="C47"/>
  <c r="C36"/>
  <c r="C22"/>
  <c r="C15"/>
  <c r="C8"/>
  <c r="H6" i="71"/>
  <c r="J6"/>
  <c r="G3" i="64"/>
  <c r="F3" i="63"/>
  <c r="F3" i="64" s="1"/>
  <c r="C3" i="1"/>
  <c r="C89" s="1"/>
  <c r="A34" i="75"/>
  <c r="A34" i="76"/>
  <c r="A28" i="75"/>
  <c r="A28" i="76"/>
  <c r="A22" i="75"/>
  <c r="A22" i="76" s="1"/>
  <c r="A16" i="75"/>
  <c r="A16" i="76"/>
  <c r="A10" i="75"/>
  <c r="A10" i="76" s="1"/>
  <c r="A4"/>
  <c r="H17" i="61"/>
  <c r="I17"/>
  <c r="H30"/>
  <c r="I30"/>
  <c r="H31"/>
  <c r="I31"/>
  <c r="G30"/>
  <c r="G17"/>
  <c r="D17"/>
  <c r="H32" s="1"/>
  <c r="E17"/>
  <c r="I32"/>
  <c r="D18"/>
  <c r="E18"/>
  <c r="D24"/>
  <c r="E24"/>
  <c r="E30" s="1"/>
  <c r="E31" s="1"/>
  <c r="D30"/>
  <c r="E32"/>
  <c r="C24"/>
  <c r="C18"/>
  <c r="C17"/>
  <c r="H18" i="73"/>
  <c r="D29" s="1"/>
  <c r="I18"/>
  <c r="D36" i="76" s="1"/>
  <c r="H27" i="73"/>
  <c r="D31" i="76" s="1"/>
  <c r="I27" i="73"/>
  <c r="D37" i="76" s="1"/>
  <c r="H28" i="73"/>
  <c r="D32" i="76" s="1"/>
  <c r="I28" i="73"/>
  <c r="D38" i="76" s="1"/>
  <c r="G27" i="73"/>
  <c r="D25" i="76" s="1"/>
  <c r="G18" i="73"/>
  <c r="D18"/>
  <c r="D12" i="76"/>
  <c r="E18" i="73"/>
  <c r="I29" s="1"/>
  <c r="D19"/>
  <c r="E19"/>
  <c r="E27" s="1"/>
  <c r="D24"/>
  <c r="E24"/>
  <c r="D27"/>
  <c r="D28" s="1"/>
  <c r="E29"/>
  <c r="C24"/>
  <c r="C19"/>
  <c r="C18"/>
  <c r="E140" i="112"/>
  <c r="E145" s="1"/>
  <c r="D140"/>
  <c r="C140"/>
  <c r="E135"/>
  <c r="D135"/>
  <c r="C135"/>
  <c r="E130"/>
  <c r="D130"/>
  <c r="C130"/>
  <c r="C145" s="1"/>
  <c r="E126"/>
  <c r="D126"/>
  <c r="D145"/>
  <c r="C126"/>
  <c r="E122"/>
  <c r="D122"/>
  <c r="C122"/>
  <c r="E108"/>
  <c r="D108"/>
  <c r="C108"/>
  <c r="E92"/>
  <c r="E125"/>
  <c r="E146" s="1"/>
  <c r="D92"/>
  <c r="D125" s="1"/>
  <c r="D146" s="1"/>
  <c r="C92"/>
  <c r="C125"/>
  <c r="E78"/>
  <c r="D78"/>
  <c r="C78"/>
  <c r="E74"/>
  <c r="D74"/>
  <c r="C74"/>
  <c r="E71"/>
  <c r="D71"/>
  <c r="C71"/>
  <c r="E66"/>
  <c r="D66"/>
  <c r="D84" s="1"/>
  <c r="D151" s="1"/>
  <c r="C66"/>
  <c r="E62"/>
  <c r="E84" s="1"/>
  <c r="D62"/>
  <c r="C62"/>
  <c r="C84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E61"/>
  <c r="D6"/>
  <c r="C6"/>
  <c r="C61"/>
  <c r="E140" i="111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E125" s="1"/>
  <c r="E146" s="1"/>
  <c r="D92"/>
  <c r="D125" s="1"/>
  <c r="C92"/>
  <c r="C125"/>
  <c r="E78"/>
  <c r="D78"/>
  <c r="C78"/>
  <c r="E74"/>
  <c r="D74"/>
  <c r="C74"/>
  <c r="E71"/>
  <c r="D71"/>
  <c r="C71"/>
  <c r="E66"/>
  <c r="D66"/>
  <c r="C66"/>
  <c r="E62"/>
  <c r="E84" s="1"/>
  <c r="E151" s="1"/>
  <c r="D62"/>
  <c r="D84"/>
  <c r="C62"/>
  <c r="C84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C6"/>
  <c r="C61"/>
  <c r="C150" s="1"/>
  <c r="E140" i="108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E125"/>
  <c r="E146" s="1"/>
  <c r="D92"/>
  <c r="D125" s="1"/>
  <c r="D146" s="1"/>
  <c r="C92"/>
  <c r="C125"/>
  <c r="E78"/>
  <c r="D78"/>
  <c r="C78"/>
  <c r="E74"/>
  <c r="D74"/>
  <c r="C74"/>
  <c r="E71"/>
  <c r="D71"/>
  <c r="C71"/>
  <c r="E66"/>
  <c r="D66"/>
  <c r="C66"/>
  <c r="E62"/>
  <c r="E84"/>
  <c r="E151" s="1"/>
  <c r="D62"/>
  <c r="D84" s="1"/>
  <c r="D151" s="1"/>
  <c r="C62"/>
  <c r="C84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C6"/>
  <c r="C61"/>
  <c r="D92" i="1"/>
  <c r="E92"/>
  <c r="D108"/>
  <c r="E108"/>
  <c r="E125" s="1"/>
  <c r="D122"/>
  <c r="E122"/>
  <c r="D125"/>
  <c r="B30" i="76"/>
  <c r="D126" i="1"/>
  <c r="E126"/>
  <c r="D130"/>
  <c r="E130"/>
  <c r="D135"/>
  <c r="E135"/>
  <c r="D140"/>
  <c r="E140"/>
  <c r="D145"/>
  <c r="B31" i="76" s="1"/>
  <c r="E31" s="1"/>
  <c r="E145" i="1"/>
  <c r="B37" i="76" s="1"/>
  <c r="E37" s="1"/>
  <c r="D146" i="1"/>
  <c r="B32" i="76"/>
  <c r="C140" i="1"/>
  <c r="C135"/>
  <c r="C130"/>
  <c r="C126"/>
  <c r="C145" s="1"/>
  <c r="B25" i="76" s="1"/>
  <c r="E25" s="1"/>
  <c r="C122" i="1"/>
  <c r="C108"/>
  <c r="C92"/>
  <c r="C125" s="1"/>
  <c r="D28"/>
  <c r="D27" s="1"/>
  <c r="E28"/>
  <c r="E27"/>
  <c r="D6"/>
  <c r="D61" s="1"/>
  <c r="E6"/>
  <c r="E61" s="1"/>
  <c r="D13"/>
  <c r="E13"/>
  <c r="D20"/>
  <c r="E20"/>
  <c r="D34"/>
  <c r="E34"/>
  <c r="D45"/>
  <c r="E45"/>
  <c r="D51"/>
  <c r="E51"/>
  <c r="D56"/>
  <c r="E56"/>
  <c r="D62"/>
  <c r="E62"/>
  <c r="D66"/>
  <c r="E66"/>
  <c r="D71"/>
  <c r="E71"/>
  <c r="D74"/>
  <c r="E74"/>
  <c r="D78"/>
  <c r="E78"/>
  <c r="D84"/>
  <c r="B13" i="76" s="1"/>
  <c r="E84" i="1"/>
  <c r="B19" i="76"/>
  <c r="C78" i="1"/>
  <c r="C74"/>
  <c r="C71"/>
  <c r="C66"/>
  <c r="C62"/>
  <c r="C84" s="1"/>
  <c r="C56"/>
  <c r="C51"/>
  <c r="C45"/>
  <c r="C34"/>
  <c r="C20"/>
  <c r="C13"/>
  <c r="C6"/>
  <c r="C61" s="1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/>
  <c r="D29" i="99"/>
  <c r="C29"/>
  <c r="C6" i="106"/>
  <c r="C12"/>
  <c r="E22" i="105"/>
  <c r="D22"/>
  <c r="E36" i="100"/>
  <c r="D36"/>
  <c r="G18" i="98"/>
  <c r="F18"/>
  <c r="E18"/>
  <c r="D18"/>
  <c r="C18"/>
  <c r="H17"/>
  <c r="I17" s="1"/>
  <c r="H16"/>
  <c r="H18"/>
  <c r="G14"/>
  <c r="G19" s="1"/>
  <c r="F14"/>
  <c r="F19"/>
  <c r="E14"/>
  <c r="E19" s="1"/>
  <c r="D14"/>
  <c r="D19"/>
  <c r="C14"/>
  <c r="C19" s="1"/>
  <c r="H13"/>
  <c r="I13"/>
  <c r="H12"/>
  <c r="I12" s="1"/>
  <c r="H11"/>
  <c r="I11"/>
  <c r="H10"/>
  <c r="I10" s="1"/>
  <c r="H9"/>
  <c r="I9"/>
  <c r="H8"/>
  <c r="I8" s="1"/>
  <c r="H7"/>
  <c r="H12" i="97"/>
  <c r="G12"/>
  <c r="F12"/>
  <c r="E12"/>
  <c r="H5"/>
  <c r="H19" s="1"/>
  <c r="G5"/>
  <c r="G19"/>
  <c r="F5"/>
  <c r="F19" s="1"/>
  <c r="E5"/>
  <c r="E19"/>
  <c r="J17" i="96"/>
  <c r="J16"/>
  <c r="I15"/>
  <c r="H15"/>
  <c r="G15"/>
  <c r="F15"/>
  <c r="J15" s="1"/>
  <c r="E15"/>
  <c r="D15"/>
  <c r="J14"/>
  <c r="I13"/>
  <c r="H13"/>
  <c r="G13"/>
  <c r="F13"/>
  <c r="J13" s="1"/>
  <c r="E13"/>
  <c r="D13"/>
  <c r="J12"/>
  <c r="I11"/>
  <c r="H11"/>
  <c r="G11"/>
  <c r="F11"/>
  <c r="J11" s="1"/>
  <c r="E11"/>
  <c r="D11"/>
  <c r="J10"/>
  <c r="J9"/>
  <c r="I8"/>
  <c r="H8"/>
  <c r="J8" s="1"/>
  <c r="G8"/>
  <c r="F8"/>
  <c r="E8"/>
  <c r="D8"/>
  <c r="J7"/>
  <c r="J6"/>
  <c r="I5"/>
  <c r="I18" s="1"/>
  <c r="H5"/>
  <c r="H18"/>
  <c r="G5"/>
  <c r="G18" s="1"/>
  <c r="F5"/>
  <c r="F18"/>
  <c r="E5"/>
  <c r="E18" s="1"/>
  <c r="D5"/>
  <c r="D18"/>
  <c r="L32" i="71"/>
  <c r="M32"/>
  <c r="K32"/>
  <c r="C24"/>
  <c r="M24" s="1"/>
  <c r="M23"/>
  <c r="M22"/>
  <c r="M21"/>
  <c r="M20"/>
  <c r="M19"/>
  <c r="M18"/>
  <c r="L20"/>
  <c r="L21"/>
  <c r="L22"/>
  <c r="L23"/>
  <c r="L19"/>
  <c r="L18"/>
  <c r="L24" s="1"/>
  <c r="D24"/>
  <c r="E24"/>
  <c r="F24"/>
  <c r="G24"/>
  <c r="H24"/>
  <c r="I24"/>
  <c r="J24"/>
  <c r="K24"/>
  <c r="B24"/>
  <c r="M9"/>
  <c r="M10"/>
  <c r="M11"/>
  <c r="M12"/>
  <c r="M13"/>
  <c r="M14"/>
  <c r="L10"/>
  <c r="L11"/>
  <c r="L12"/>
  <c r="L13"/>
  <c r="L14"/>
  <c r="L9"/>
  <c r="L8"/>
  <c r="L15"/>
  <c r="C15"/>
  <c r="B15"/>
  <c r="D15"/>
  <c r="E15"/>
  <c r="F15"/>
  <c r="G15"/>
  <c r="H15"/>
  <c r="I15"/>
  <c r="J15"/>
  <c r="K15"/>
  <c r="G5" i="64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B24"/>
  <c r="D24"/>
  <c r="E24"/>
  <c r="G29" i="73"/>
  <c r="J5" i="96"/>
  <c r="I7" i="98"/>
  <c r="I14" s="1"/>
  <c r="H14"/>
  <c r="H19"/>
  <c r="C61" i="95"/>
  <c r="C84"/>
  <c r="D84"/>
  <c r="C124"/>
  <c r="C145" s="1"/>
  <c r="D124"/>
  <c r="D145" s="1"/>
  <c r="E144"/>
  <c r="M15" i="71"/>
  <c r="M8"/>
  <c r="H29" i="73"/>
  <c r="C85" i="95"/>
  <c r="C3" i="108"/>
  <c r="C89" s="1"/>
  <c r="E4" i="73"/>
  <c r="E4" i="61" s="1"/>
  <c r="J1" i="73"/>
  <c r="C85" i="108"/>
  <c r="C151"/>
  <c r="C63" i="3"/>
  <c r="D151" i="1"/>
  <c r="G28" i="73"/>
  <c r="G32" i="61"/>
  <c r="D6" i="76"/>
  <c r="D18"/>
  <c r="C4" i="73"/>
  <c r="G4" i="61" s="1"/>
  <c r="I16" i="98"/>
  <c r="E151" i="1"/>
  <c r="C150" i="112"/>
  <c r="E150"/>
  <c r="C146" i="108"/>
  <c r="C150"/>
  <c r="D32" i="61"/>
  <c r="D31"/>
  <c r="H33" s="1"/>
  <c r="C32"/>
  <c r="G31"/>
  <c r="D24" i="76"/>
  <c r="C29" i="73"/>
  <c r="D26" i="76"/>
  <c r="C30" i="61"/>
  <c r="C31"/>
  <c r="C33" s="1"/>
  <c r="C27" i="73"/>
  <c r="C28" s="1"/>
  <c r="G24" i="63"/>
  <c r="E88" i="108"/>
  <c r="E149" s="1"/>
  <c r="G24" i="64"/>
  <c r="C4" i="61"/>
  <c r="G4" i="73"/>
  <c r="I4"/>
  <c r="C3" i="111"/>
  <c r="C89"/>
  <c r="J1" i="61"/>
  <c r="D4" i="73"/>
  <c r="H4" i="61" s="1"/>
  <c r="C3" i="112"/>
  <c r="C89"/>
  <c r="D8" i="76" l="1"/>
  <c r="G30" i="73"/>
  <c r="C30"/>
  <c r="B7" i="76"/>
  <c r="C151" i="1"/>
  <c r="D19" i="76"/>
  <c r="E19" s="1"/>
  <c r="E28" i="73"/>
  <c r="E85" i="112"/>
  <c r="E151"/>
  <c r="C146" i="1"/>
  <c r="B26" i="76" s="1"/>
  <c r="E26" s="1"/>
  <c r="B24"/>
  <c r="E24" s="1"/>
  <c r="D85" i="108"/>
  <c r="D150"/>
  <c r="E150" i="1"/>
  <c r="B18" i="76"/>
  <c r="E18" s="1"/>
  <c r="E85" i="1"/>
  <c r="B20" i="76" s="1"/>
  <c r="B36"/>
  <c r="E36" s="1"/>
  <c r="E146" i="1"/>
  <c r="B38" i="76" s="1"/>
  <c r="E38" s="1"/>
  <c r="C151" i="112"/>
  <c r="C85"/>
  <c r="E33" i="61"/>
  <c r="I33"/>
  <c r="D150" i="111"/>
  <c r="D85"/>
  <c r="E32" i="76"/>
  <c r="E61" i="111"/>
  <c r="D151"/>
  <c r="D146" i="3"/>
  <c r="E146" i="114"/>
  <c r="D87"/>
  <c r="E85" i="108"/>
  <c r="E150"/>
  <c r="B12" i="76"/>
  <c r="E12" s="1"/>
  <c r="D85" i="1"/>
  <c r="B14" i="76" s="1"/>
  <c r="D150" i="1"/>
  <c r="E2" i="112"/>
  <c r="E88" i="111"/>
  <c r="E149" s="1"/>
  <c r="C150" i="1"/>
  <c r="C85"/>
  <c r="B8" i="76" s="1"/>
  <c r="E8" s="1"/>
  <c r="B6"/>
  <c r="E6" s="1"/>
  <c r="C151" i="111"/>
  <c r="C85"/>
  <c r="H30" i="73"/>
  <c r="D14" i="76"/>
  <c r="D30" i="73"/>
  <c r="D85" i="112"/>
  <c r="D150"/>
  <c r="I19" i="98"/>
  <c r="I18"/>
  <c r="D146" i="111"/>
  <c r="E146" i="113"/>
  <c r="J18" i="96"/>
  <c r="C146" i="111"/>
  <c r="C146" i="112"/>
  <c r="D146" i="113"/>
  <c r="E146" i="115"/>
  <c r="C146"/>
  <c r="H4" i="73"/>
  <c r="D7" i="76"/>
  <c r="I4" i="61"/>
  <c r="D33"/>
  <c r="D13" i="76"/>
  <c r="E13" s="1"/>
  <c r="D30"/>
  <c r="E30" s="1"/>
  <c r="D4" i="61"/>
  <c r="G33"/>
  <c r="I2" i="73" l="1"/>
  <c r="I2" i="61" s="1"/>
  <c r="G2" i="63" s="1"/>
  <c r="G2" i="64" s="1"/>
  <c r="M2" i="71" s="1"/>
  <c r="E88" i="112"/>
  <c r="E149" s="1"/>
  <c r="I30" i="73"/>
  <c r="E30"/>
  <c r="D20" i="76"/>
  <c r="E20" s="1"/>
  <c r="E150" i="111"/>
  <c r="E85"/>
  <c r="E14" i="76"/>
  <c r="E7"/>
  <c r="E4" i="3" l="1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L28" i="71"/>
  <c r="J1" i="96" l="1"/>
  <c r="H1" i="97" s="1"/>
  <c r="E87" i="95"/>
  <c r="H2" i="98" l="1"/>
  <c r="D1" i="99"/>
  <c r="E1" i="100" s="1"/>
  <c r="B4" i="131" l="1"/>
  <c r="C2" i="130"/>
</calcChain>
</file>

<file path=xl/sharedStrings.xml><?xml version="1.0" encoding="utf-8"?>
<sst xmlns="http://schemas.openxmlformats.org/spreadsheetml/2006/main" count="5333" uniqueCount="763">
  <si>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</si>
  <si>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</si>
  <si>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</si>
  <si>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</si>
  <si>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</si>
  <si>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</si>
  <si>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</si>
  <si>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</si>
  <si>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</si>
  <si>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</si>
  <si>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</si>
  <si>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</si>
  <si>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</si>
  <si>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</si>
  <si>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</si>
  <si>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</si>
  <si>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</si>
  <si>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</si>
  <si>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</si>
  <si>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</si>
  <si>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</si>
  <si>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</si>
  <si>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</si>
  <si>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</si>
  <si>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</si>
  <si>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</si>
  <si>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</si>
  <si>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</si>
  <si>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</si>
  <si>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</si>
  <si>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</si>
  <si>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</si>
  <si>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</si>
  <si>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</si>
  <si>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</si>
  <si>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</si>
  <si>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</si>
  <si>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</si>
  <si>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</si>
  <si>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</si>
  <si>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</si>
  <si>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</si>
  <si>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</si>
  <si>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</si>
  <si>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</si>
  <si>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</si>
  <si>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</si>
  <si>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</si>
  <si>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</si>
  <si>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</si>
  <si>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</si>
  <si>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</si>
  <si>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</si>
  <si>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</si>
  <si>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</si>
  <si>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</si>
  <si>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</si>
  <si>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</si>
  <si>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</si>
  <si>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</si>
  <si>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</si>
  <si>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</si>
  <si>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</si>
  <si>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</si>
  <si>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</si>
  <si>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</si>
  <si>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</si>
  <si>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</si>
  <si>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</si>
  <si>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</si>
  <si>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</si>
  <si>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</si>
  <si>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</si>
  <si>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</si>
  <si>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</si>
  <si>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</si>
  <si>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</si>
  <si>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</si>
  <si>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</si>
  <si>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</si>
  <si>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</si>
  <si>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</si>
  <si>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</si>
  <si>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</si>
  <si>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</si>
  <si>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</si>
  <si>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</si>
  <si>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</si>
  <si>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</si>
  <si>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</si>
  <si>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</si>
  <si>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</si>
  <si>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</si>
  <si>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</si>
  <si>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</si>
  <si>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</si>
  <si>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</si>
  <si>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</si>
  <si>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</si>
  <si>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</si>
  <si>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</si>
  <si>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</si>
  <si>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</si>
  <si>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</si>
  <si>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</si>
  <si>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</si>
  <si>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</si>
  <si>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</si>
  <si>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</si>
  <si>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</si>
  <si>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</si>
  <si>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</si>
  <si>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</si>
  <si>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</si>
  <si>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</si>
  <si>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</si>
  <si>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</si>
  <si>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</si>
  <si>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</si>
  <si>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</si>
  <si>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</si>
  <si>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</si>
  <si>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</si>
  <si>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</si>
  <si>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</si>
  <si>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</si>
  <si>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</si>
  <si>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</si>
  <si>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</si>
  <si>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</si>
  <si>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</si>
  <si>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</si>
  <si>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</si>
  <si>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</si>
  <si>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</si>
  <si>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</si>
  <si>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</si>
  <si>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</si>
  <si>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</si>
  <si>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</si>
  <si>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</si>
  <si>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</si>
  <si>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</si>
  <si>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</si>
  <si>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</si>
  <si>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</si>
  <si>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</si>
  <si>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</si>
  <si>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</si>
  <si>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</si>
  <si>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</si>
  <si>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</si>
  <si>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</si>
  <si>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</si>
  <si>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</si>
  <si>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</si>
  <si>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</si>
  <si>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</si>
  <si>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</si>
  <si>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</si>
  <si>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</si>
  <si>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</si>
  <si>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</si>
  <si>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</si>
  <si>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</si>
  <si>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</si>
  <si>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</si>
  <si>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</si>
  <si>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</si>
  <si>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</si>
  <si>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</si>
  <si>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</si>
  <si>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</si>
  <si>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</si>
  <si>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</si>
  <si>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</si>
  <si>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</si>
  <si>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</si>
  <si>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</si>
  <si>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</si>
  <si>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</si>
  <si>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</si>
  <si>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</si>
  <si>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</si>
  <si>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</si>
  <si>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</si>
  <si>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</si>
  <si>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</si>
  <si>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</si>
  <si>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</si>
  <si>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</si>
  <si>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</si>
  <si>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</si>
  <si>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</si>
  <si>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</si>
  <si>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</si>
  <si>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</si>
  <si>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</si>
  <si>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</si>
  <si>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</si>
  <si>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</si>
  <si>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</si>
  <si>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</si>
  <si>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</si>
  <si>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</si>
  <si>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</si>
  <si>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</si>
  <si>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</si>
  <si>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</si>
  <si>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</si>
  <si>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</si>
  <si>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</si>
  <si>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</si>
  <si>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</si>
  <si>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</si>
  <si>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</si>
  <si>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</si>
  <si>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</si>
  <si>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</si>
  <si>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</si>
  <si>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</si>
  <si>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</si>
  <si>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</si>
  <si>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</si>
  <si>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</si>
  <si>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</si>
  <si>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</si>
  <si>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</si>
  <si>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</si>
  <si>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</si>
  <si>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</si>
  <si>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</si>
  <si>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</si>
  <si>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</si>
  <si>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</si>
  <si>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</si>
  <si>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</si>
  <si>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</si>
  <si>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</si>
  <si>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</si>
  <si>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</si>
  <si>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</si>
  <si>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</si>
  <si>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</si>
  <si>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</si>
  <si>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</si>
  <si>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</si>
  <si>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</si>
  <si>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</si>
  <si>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</si>
  <si>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</si>
  <si>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</si>
  <si>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</si>
  <si>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</si>
  <si>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</si>
  <si>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</si>
  <si>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</si>
  <si>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</si>
  <si>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</si>
  <si>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</si>
  <si>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</si>
  <si>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</si>
  <si>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</si>
  <si>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</si>
  <si>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</si>
  <si>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</si>
  <si>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</si>
  <si>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</si>
  <si>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</si>
  <si>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</si>
  <si>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</si>
  <si>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</si>
  <si>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</si>
  <si>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</si>
  <si>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</si>
  <si>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</si>
  <si>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</si>
  <si>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</si>
  <si>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</si>
  <si>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</si>
  <si>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</si>
  <si>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</si>
  <si>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</si>
  <si>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</si>
  <si>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</si>
  <si>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</si>
  <si>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</si>
  <si>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</si>
  <si>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</si>
  <si>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</si>
  <si>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</si>
  <si>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</si>
  <si>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</si>
  <si>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</si>
  <si>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</si>
  <si>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</si>
  <si>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</si>
  <si>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</si>
  <si>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</si>
  <si>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</si>
  <si>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</si>
  <si>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</si>
  <si>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</si>
  <si>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</si>
  <si>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</si>
  <si>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</si>
  <si>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</si>
  <si>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</si>
  <si>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</si>
  <si>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</si>
  <si>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</si>
  <si>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</si>
  <si>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</si>
  <si>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</si>
  <si>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</si>
  <si>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</si>
  <si>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</si>
  <si>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</si>
  <si>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</si>
  <si>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</si>
  <si>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</si>
  <si>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</si>
  <si>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</si>
  <si>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</si>
  <si>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</si>
  <si>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</si>
  <si>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</si>
  <si>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</si>
  <si>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</si>
  <si>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</si>
  <si>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</si>
  <si>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</si>
  <si>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</si>
  <si>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</si>
  <si>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</si>
  <si>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</si>
  <si>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</si>
  <si>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</si>
  <si>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</si>
  <si>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</si>
  <si>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</si>
  <si>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</si>
  <si>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</si>
  <si>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</si>
  <si>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</si>
  <si>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</si>
  <si>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</si>
  <si>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</si>
  <si>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</si>
  <si>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</si>
  <si>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</si>
  <si>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</si>
  <si>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</si>
  <si>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</si>
  <si>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</si>
  <si>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</si>
  <si>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</si>
  <si>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</si>
  <si>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</si>
  <si>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</si>
  <si>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</si>
  <si>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</si>
  <si>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</si>
  <si>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</si>
  <si>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</si>
  <si>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</si>
  <si>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</si>
  <si>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</si>
  <si>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</si>
  <si>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</si>
  <si>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</si>
  <si>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</si>
  <si>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</si>
  <si>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</si>
  <si>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</si>
  <si>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</si>
  <si>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</si>
  <si>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</si>
  <si>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</si>
  <si>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</si>
  <si>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</si>
  <si>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</si>
  <si>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</si>
  <si>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</si>
  <si>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</si>
  <si>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</si>
  <si>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</si>
  <si>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</si>
  <si>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</si>
  <si>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</si>
  <si>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</si>
  <si>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</si>
  <si>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</si>
  <si>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</si>
  <si>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</si>
  <si>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</si>
  <si>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</si>
  <si>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</si>
  <si>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</si>
  <si>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</si>
  <si>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</si>
  <si>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</si>
  <si>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</si>
  <si>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</si>
  <si>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</si>
  <si>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</si>
  <si>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</si>
  <si>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</si>
  <si>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</si>
  <si>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</si>
  <si>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</si>
  <si>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</si>
  <si>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</si>
  <si>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</si>
  <si>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</si>
  <si>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</si>
  <si>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</si>
  <si>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</si>
  <si>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</si>
  <si>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</si>
  <si>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</si>
  <si>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</si>
  <si>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</si>
  <si>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</si>
  <si>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</si>
  <si>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</si>
  <si>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</si>
  <si>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</si>
  <si>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</si>
  <si>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</si>
  <si>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</si>
  <si>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</si>
  <si>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</si>
  <si>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</si>
  <si>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</si>
  <si>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</si>
  <si>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</si>
  <si>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</si>
  <si>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</si>
  <si>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</si>
  <si>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</si>
  <si>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</si>
  <si>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</si>
  <si>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</si>
  <si>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</si>
  <si>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</si>
  <si>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</si>
  <si>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</si>
  <si>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</si>
  <si>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</si>
  <si>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</si>
  <si>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</si>
  <si>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</si>
  <si>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</si>
  <si>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</si>
  <si>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</si>
  <si>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</si>
  <si>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</si>
  <si>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</si>
  <si>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</si>
  <si>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</si>
  <si>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</si>
  <si>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</si>
  <si>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</si>
  <si>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</si>
  <si>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</si>
  <si>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</si>
  <si>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</si>
  <si>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</si>
  <si>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</si>
  <si>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</si>
  <si>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</si>
  <si>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</si>
  <si>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</si>
  <si>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</si>
  <si>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</si>
  <si>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</si>
  <si>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</si>
  <si>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</si>
  <si>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</si>
  <si>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</si>
  <si>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</si>
  <si>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</si>
  <si>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</si>
  <si>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</si>
  <si>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</si>
  <si>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</si>
  <si>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</si>
  <si>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</si>
  <si>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</si>
  <si>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</si>
  <si>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</si>
  <si>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</si>
  <si>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</si>
  <si>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</si>
  <si>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</si>
  <si>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</si>
  <si>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</si>
  <si>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</si>
  <si>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</si>
  <si>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</si>
  <si>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</si>
  <si>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</si>
  <si>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</si>
  <si>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</si>
  <si>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</si>
  <si>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</si>
  <si>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</si>
  <si>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</si>
  <si>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</si>
  <si>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</si>
  <si>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</si>
  <si>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</si>
  <si>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</si>
  <si>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</si>
  <si>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</si>
  <si>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</si>
  <si>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</si>
  <si>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</si>
  <si>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</si>
  <si>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</si>
  <si>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</si>
  <si>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</si>
  <si>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</si>
  <si>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</si>
  <si>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</si>
  <si>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</si>
  <si>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</si>
  <si>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</si>
  <si>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</si>
  <si>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</si>
  <si>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</si>
  <si>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</si>
  <si>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</si>
  <si>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</si>
  <si>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</si>
  <si>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</si>
  <si>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</si>
  <si>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</si>
  <si>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</si>
  <si>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</si>
  <si>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</si>
  <si>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</si>
  <si>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</si>
  <si>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</si>
  <si>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</si>
  <si>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</si>
  <si>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</si>
  <si>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</si>
  <si>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</si>
  <si>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</si>
  <si>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</si>
  <si>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</si>
  <si>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</si>
  <si>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</si>
  <si>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</si>
  <si>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</si>
  <si>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</si>
  <si>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</si>
  <si>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</si>
  <si>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</si>
  <si>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</si>
  <si>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</si>
  <si>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</si>
  <si>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</si>
  <si>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</si>
  <si>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</si>
  <si>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</si>
  <si>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</si>
  <si>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</si>
  <si>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</si>
  <si>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</si>
  <si>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</si>
  <si>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</si>
  <si>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</si>
  <si>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</si>
  <si>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</si>
  <si>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</si>
  <si>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</si>
  <si>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</si>
  <si>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</si>
  <si>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</si>
  <si>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</si>
  <si>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</si>
  <si>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</si>
  <si>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</si>
  <si>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</si>
  <si>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</si>
  <si>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</si>
  <si>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</si>
  <si>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</si>
  <si>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</si>
  <si>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</si>
  <si>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</si>
  <si>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</si>
  <si>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</si>
  <si>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</si>
  <si>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</si>
  <si>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</si>
  <si>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</si>
  <si>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</si>
  <si>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</si>
  <si>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</si>
  <si>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</si>
  <si>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</si>
  <si>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</si>
  <si>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</si>
  <si>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</si>
  <si>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</si>
  <si>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</si>
  <si>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</si>
  <si>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</si>
  <si>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</si>
  <si>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</si>
  <si>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</si>
  <si>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</si>
  <si>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</si>
  <si>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</si>
  <si>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</si>
  <si>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</si>
  <si>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</si>
  <si>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</si>
  <si>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</si>
  <si>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</si>
  <si>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</si>
  <si>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</si>
  <si>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</si>
  <si>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</si>
  <si>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</si>
  <si>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</si>
  <si>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</si>
  <si>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</si>
  <si>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</si>
  <si>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</si>
  <si>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</si>
  <si>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</si>
  <si>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</si>
  <si>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</si>
  <si>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</si>
  <si>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</si>
  <si>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</si>
  <si>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</si>
  <si>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</si>
  <si>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</si>
  <si>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</si>
  <si>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</si>
  <si>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</si>
  <si>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</si>
  <si>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</si>
  <si>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</si>
  <si>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</si>
  <si>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</si>
  <si>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</si>
  <si>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</si>
  <si>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</si>
  <si>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</si>
  <si>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</si>
  <si>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</si>
  <si>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</si>
  <si>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</si>
  <si>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</si>
  <si>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</si>
  <si>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</si>
  <si>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</si>
  <si>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</si>
  <si>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</si>
  <si>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</si>
  <si>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</si>
  <si>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</si>
  <si>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</si>
  <si>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</si>
  <si>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</si>
  <si>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</si>
  <si>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</si>
  <si>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</si>
  <si>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</si>
  <si>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</si>
  <si>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</si>
  <si>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</si>
  <si>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</si>
  <si>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</si>
  <si>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</si>
  <si>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</si>
  <si>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</si>
  <si>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</si>
  <si>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</si>
  <si>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</si>
  <si>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</si>
  <si>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</si>
  <si>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</si>
  <si>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</si>
  <si>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</si>
  <si>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</si>
  <si>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</si>
  <si>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</si>
  <si>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</si>
  <si>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</si>
  <si>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</si>
  <si>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</si>
  <si>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</si>
  <si>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</si>
  <si>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</si>
  <si>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</si>
  <si>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</si>
  <si>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</si>
  <si>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</si>
  <si>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</si>
  <si>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</si>
  <si>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</si>
  <si>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</si>
  <si>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</si>
  <si>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</si>
  <si>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</si>
  <si>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</si>
  <si>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</si>
  <si>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</si>
  <si>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</si>
  <si>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</si>
  <si>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</si>
  <si>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</si>
  <si>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</si>
  <si>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</si>
  <si>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</si>
  <si>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</si>
  <si>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</si>
  <si>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</si>
  <si>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</si>
  <si>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</si>
  <si>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</si>
  <si>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</si>
  <si>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</si>
  <si>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</si>
  <si>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</si>
  <si>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</si>
  <si>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</si>
  <si>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</si>
  <si>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</si>
  <si>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</si>
  <si>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</si>
  <si>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</si>
  <si>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</si>
  <si>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</si>
  <si>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</si>
  <si>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</si>
  <si>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</si>
  <si>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</si>
  <si>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2016. évi eredeti előirányzat BEVÉTELEK</t>
  </si>
  <si>
    <t>Bruttó  hiány:</t>
  </si>
  <si>
    <t>Bruttó  többlet:</t>
  </si>
  <si>
    <t>Zárszámadási rendelet űrlapjainak összefüggései:</t>
  </si>
  <si>
    <t>Ingatlan felújítás szolgálati lakás</t>
  </si>
  <si>
    <t xml:space="preserve">Közfoglalkoztatás keretében ingatlan felújítás </t>
  </si>
  <si>
    <t>(459/1 hrsz., 353 hrsz. Ingatlanok)</t>
  </si>
  <si>
    <t>397 hrsz. Lakóház, udvar vásárlás</t>
  </si>
  <si>
    <t>459/1 hrsz. Ingalan vásárlás, beruházás</t>
  </si>
  <si>
    <t>Óvodai férőhely bőv.eszközbeszerzés</t>
  </si>
  <si>
    <t>Közfoglalk. Talajmaró, burgonya sorozó,</t>
  </si>
  <si>
    <t>szántóföldi permetező vásárlás</t>
  </si>
  <si>
    <t>Közfoglalkoztatás mucsoló 2m-es</t>
  </si>
  <si>
    <t xml:space="preserve">Fűkasza vásárlás </t>
  </si>
  <si>
    <t xml:space="preserve">Különféle kisértékű tárgyi eszközök </t>
  </si>
  <si>
    <t>vásárlása szolgálati lakás, vendégház,</t>
  </si>
  <si>
    <t>közfoglalkoztatás , háziorvosi rendelő stb.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</si>
</sst>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71" formatCode="#,##0.0"/>
    <numFmt numFmtId="172" formatCode="#,###__;\-#,###__"/>
    <numFmt numFmtId="173" formatCode="00"/>
    <numFmt numFmtId="174" formatCode="#,###\ _F_t;\-#,###\ _F_t"/>
    <numFmt numFmtId="175" formatCode="#,###__"/>
  </numFmts>
  <fonts count="6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35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71" fontId="17" fillId="0" borderId="17" xfId="0" applyNumberFormat="1" applyFont="1" applyFill="1" applyBorder="1" applyAlignment="1">
      <alignment horizontal="left" vertical="center" wrapText="1" indent="1"/>
    </xf>
    <xf numFmtId="171" fontId="39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4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3" xfId="0" applyNumberFormat="1" applyFont="1" applyFill="1" applyBorder="1" applyAlignment="1" applyProtection="1">
      <alignment horizontal="centerContinuous" vertical="center"/>
    </xf>
    <xf numFmtId="164" fontId="7" fillId="0" borderId="34" xfId="0" applyNumberFormat="1" applyFont="1" applyFill="1" applyBorder="1" applyAlignment="1" applyProtection="1">
      <alignment horizontal="centerContinuous" vertical="center"/>
    </xf>
    <xf numFmtId="164" fontId="7" fillId="0" borderId="35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0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36" xfId="0" applyNumberFormat="1" applyFont="1" applyFill="1" applyBorder="1" applyAlignment="1" applyProtection="1">
      <alignment vertical="center"/>
      <protection locked="0"/>
    </xf>
    <xf numFmtId="164" fontId="25" fillId="0" borderId="41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5" fillId="0" borderId="6" xfId="0" applyNumberFormat="1" applyFont="1" applyFill="1" applyBorder="1" applyAlignment="1">
      <alignment vertical="center" wrapText="1"/>
    </xf>
    <xf numFmtId="164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73" fontId="18" fillId="0" borderId="28" xfId="7" applyNumberFormat="1" applyFont="1" applyFill="1" applyBorder="1" applyAlignment="1" applyProtection="1">
      <alignment horizontal="center" vertical="center"/>
    </xf>
    <xf numFmtId="174" fontId="18" fillId="0" borderId="50" xfId="7" applyNumberFormat="1" applyFont="1" applyFill="1" applyBorder="1" applyAlignment="1" applyProtection="1">
      <alignment vertical="center"/>
      <protection locked="0"/>
    </xf>
    <xf numFmtId="173" fontId="18" fillId="0" borderId="1" xfId="7" applyNumberFormat="1" applyFont="1" applyFill="1" applyBorder="1" applyAlignment="1" applyProtection="1">
      <alignment horizontal="center" vertical="center"/>
    </xf>
    <xf numFmtId="174" fontId="18" fillId="0" borderId="9" xfId="7" applyNumberFormat="1" applyFont="1" applyFill="1" applyBorder="1" applyAlignment="1" applyProtection="1">
      <alignment vertical="center"/>
      <protection locked="0"/>
    </xf>
    <xf numFmtId="174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73" fontId="18" fillId="0" borderId="12" xfId="7" applyNumberFormat="1" applyFont="1" applyFill="1" applyBorder="1" applyAlignment="1" applyProtection="1">
      <alignment horizontal="center" vertical="center"/>
    </xf>
    <xf numFmtId="174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51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5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5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5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5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5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6" fontId="57" fillId="0" borderId="28" xfId="1" applyNumberFormat="1" applyFont="1" applyBorder="1" applyAlignment="1" applyProtection="1">
      <alignment horizontal="center" vertical="center" wrapText="1"/>
      <protection locked="0"/>
    </xf>
    <xf numFmtId="166" fontId="57" fillId="0" borderId="1" xfId="1" applyNumberFormat="1" applyFont="1" applyBorder="1" applyAlignment="1" applyProtection="1">
      <alignment horizontal="center" vertical="center" wrapText="1"/>
      <protection locked="0"/>
    </xf>
    <xf numFmtId="166" fontId="57" fillId="0" borderId="2" xfId="1" applyNumberFormat="1" applyFont="1" applyBorder="1" applyAlignment="1" applyProtection="1">
      <alignment horizontal="center" vertical="center" wrapText="1"/>
      <protection locked="0"/>
    </xf>
    <xf numFmtId="166" fontId="57" fillId="0" borderId="6" xfId="1" applyNumberFormat="1" applyFont="1" applyBorder="1" applyAlignment="1" applyProtection="1">
      <alignment horizontal="center" vertical="center" wrapText="1"/>
    </xf>
    <xf numFmtId="166" fontId="57" fillId="0" borderId="50" xfId="1" applyNumberFormat="1" applyFont="1" applyBorder="1" applyAlignment="1" applyProtection="1">
      <alignment horizontal="center" vertical="top" wrapText="1"/>
      <protection locked="0"/>
    </xf>
    <xf numFmtId="166" fontId="57" fillId="0" borderId="9" xfId="1" applyNumberFormat="1" applyFont="1" applyBorder="1" applyAlignment="1" applyProtection="1">
      <alignment horizontal="center" vertical="top" wrapText="1"/>
      <protection locked="0"/>
    </xf>
    <xf numFmtId="166" fontId="57" fillId="0" borderId="49" xfId="1" applyNumberFormat="1" applyFont="1" applyBorder="1" applyAlignment="1" applyProtection="1">
      <alignment horizontal="center" vertical="top" wrapText="1"/>
      <protection locked="0"/>
    </xf>
    <xf numFmtId="166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</xf>
    <xf numFmtId="164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29" xfId="0" quotePrefix="1" applyNumberFormat="1" applyFont="1" applyBorder="1" applyAlignment="1" applyProtection="1">
      <alignment horizontal="right" vertical="center" wrapText="1" indent="1"/>
    </xf>
    <xf numFmtId="164" fontId="24" fillId="0" borderId="29" xfId="0" applyNumberFormat="1" applyFont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2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4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58" xfId="0" applyNumberForma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59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73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4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4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4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4" fontId="62" fillId="0" borderId="69" xfId="0" applyNumberFormat="1" applyFont="1" applyFill="1" applyBorder="1" applyAlignment="1" applyProtection="1">
      <alignment horizontal="right" vertical="center" wrapText="1"/>
    </xf>
    <xf numFmtId="164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72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72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72" fontId="64" fillId="0" borderId="1" xfId="8" applyNumberFormat="1" applyFont="1" applyFill="1" applyBorder="1" applyAlignment="1" applyProtection="1">
      <alignment horizontal="right" vertical="center" wrapText="1"/>
    </xf>
    <xf numFmtId="172" fontId="64" fillId="0" borderId="9" xfId="8" applyNumberFormat="1" applyFont="1" applyFill="1" applyBorder="1" applyAlignment="1" applyProtection="1">
      <alignment horizontal="right" vertical="center" wrapText="1"/>
    </xf>
    <xf numFmtId="172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72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72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72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72" fontId="66" fillId="0" borderId="1" xfId="8" applyNumberFormat="1" applyFont="1" applyFill="1" applyBorder="1" applyAlignment="1" applyProtection="1">
      <alignment horizontal="right" vertical="center" wrapText="1"/>
    </xf>
    <xf numFmtId="172" fontId="66" fillId="0" borderId="9" xfId="8" applyNumberFormat="1" applyFont="1" applyFill="1" applyBorder="1" applyAlignment="1" applyProtection="1">
      <alignment horizontal="right" vertical="center" wrapText="1"/>
    </xf>
    <xf numFmtId="172" fontId="64" fillId="0" borderId="12" xfId="8" applyNumberFormat="1" applyFont="1" applyFill="1" applyBorder="1" applyAlignment="1" applyProtection="1">
      <alignment horizontal="right" vertical="center" wrapText="1"/>
    </xf>
    <xf numFmtId="172" fontId="64" fillId="0" borderId="13" xfId="8" applyNumberFormat="1" applyFont="1" applyFill="1" applyBorder="1" applyAlignment="1" applyProtection="1">
      <alignment horizontal="right" vertical="center" wrapText="1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27" xfId="6" applyNumberFormat="1" applyFont="1" applyFill="1" applyBorder="1" applyAlignment="1" applyProtection="1">
      <alignment horizontal="center" vertical="center"/>
    </xf>
    <xf numFmtId="164" fontId="27" fillId="0" borderId="48" xfId="6" applyNumberFormat="1" applyFont="1" applyFill="1" applyBorder="1" applyAlignment="1" applyProtection="1">
      <alignment horizontal="center" vertical="center"/>
    </xf>
    <xf numFmtId="164" fontId="27" fillId="0" borderId="69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7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164" fontId="28" fillId="0" borderId="23" xfId="0" applyNumberFormat="1" applyFont="1" applyFill="1" applyBorder="1" applyAlignment="1">
      <alignment horizontal="left" vertical="center" wrapText="1" indent="2"/>
    </xf>
    <xf numFmtId="164" fontId="28" fillId="0" borderId="72" xfId="0" applyNumberFormat="1" applyFont="1" applyFill="1" applyBorder="1" applyAlignment="1">
      <alignment horizontal="left" vertical="center" wrapText="1" indent="2"/>
    </xf>
    <xf numFmtId="164" fontId="17" fillId="0" borderId="17" xfId="0" applyNumberFormat="1" applyFont="1" applyFill="1" applyBorder="1" applyAlignment="1">
      <alignment horizontal="center" vertical="center"/>
    </xf>
    <xf numFmtId="171" fontId="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4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74" xfId="0" applyNumberFormat="1" applyFill="1" applyBorder="1" applyAlignment="1" applyProtection="1">
      <alignment horizontal="left" vertical="center" wrapText="1"/>
      <protection locked="0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164" fontId="28" fillId="0" borderId="72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71" fontId="39" fillId="0" borderId="24" xfId="0" applyNumberFormat="1" applyFont="1" applyFill="1" applyBorder="1" applyAlignment="1">
      <alignment horizontal="left" vertical="center" wrapText="1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7" fillId="0" borderId="73" xfId="0" applyNumberFormat="1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4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53" xfId="0" applyNumberFormat="1" applyFont="1" applyFill="1" applyBorder="1" applyAlignment="1" applyProtection="1">
      <alignment horizontal="center" vertical="center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7" fillId="0" borderId="69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3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7" fillId="0" borderId="73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G32" sqref="G32"/>
    </sheetView>
  </sheetViews>
  <sheetFormatPr defaultRowHeight="12.75"/>
  <cols>
    <col min="1" max="1" width="46.33203125" style="283" customWidth="1"/>
    <col min="2" max="2" width="66.1640625" style="283" customWidth="1"/>
    <col min="3" max="16384" width="9.33203125" style="283"/>
  </cols>
  <sheetData>
    <row r="1" spans="1:2" ht="18.75">
      <c r="A1" s="470" t="s">
        <v>749</v>
      </c>
    </row>
    <row r="3" spans="1:2">
      <c r="A3" s="471"/>
      <c r="B3" s="471"/>
    </row>
    <row r="4" spans="1:2" ht="15.75">
      <c r="A4" s="445" t="s">
        <v>746</v>
      </c>
      <c r="B4" s="472"/>
    </row>
    <row r="5" spans="1:2" s="473" customFormat="1">
      <c r="A5" s="471"/>
      <c r="B5" s="471"/>
    </row>
    <row r="6" spans="1:2">
      <c r="A6" s="471" t="s">
        <v>509</v>
      </c>
      <c r="B6" s="471" t="s">
        <v>510</v>
      </c>
    </row>
    <row r="7" spans="1:2">
      <c r="A7" s="471" t="s">
        <v>511</v>
      </c>
      <c r="B7" s="471" t="s">
        <v>512</v>
      </c>
    </row>
    <row r="8" spans="1:2">
      <c r="A8" s="471" t="s">
        <v>513</v>
      </c>
      <c r="B8" s="471" t="s">
        <v>514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2016.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515</v>
      </c>
      <c r="B12" s="471" t="s">
        <v>521</v>
      </c>
    </row>
    <row r="13" spans="1:2">
      <c r="A13" s="471" t="s">
        <v>516</v>
      </c>
      <c r="B13" s="471" t="s">
        <v>522</v>
      </c>
    </row>
    <row r="14" spans="1:2">
      <c r="A14" s="471" t="s">
        <v>517</v>
      </c>
      <c r="B14" s="471" t="s">
        <v>523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2016. évi teljesítés BEVÉTELEK</v>
      </c>
      <c r="B16" s="472"/>
    </row>
    <row r="17" spans="1:2">
      <c r="A17" s="471"/>
      <c r="B17" s="471"/>
    </row>
    <row r="18" spans="1:2">
      <c r="A18" s="471" t="s">
        <v>518</v>
      </c>
      <c r="B18" s="471" t="s">
        <v>524</v>
      </c>
    </row>
    <row r="19" spans="1:2">
      <c r="A19" s="471" t="s">
        <v>519</v>
      </c>
      <c r="B19" s="471" t="s">
        <v>525</v>
      </c>
    </row>
    <row r="20" spans="1:2">
      <c r="A20" s="471" t="s">
        <v>520</v>
      </c>
      <c r="B20" s="471" t="s">
        <v>526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2016. évi eredeti előirányzat KIADÁSOK</v>
      </c>
      <c r="B22" s="472"/>
    </row>
    <row r="23" spans="1:2">
      <c r="A23" s="471"/>
      <c r="B23" s="471"/>
    </row>
    <row r="24" spans="1:2">
      <c r="A24" s="471" t="s">
        <v>527</v>
      </c>
      <c r="B24" s="471" t="s">
        <v>533</v>
      </c>
    </row>
    <row r="25" spans="1:2">
      <c r="A25" s="471" t="s">
        <v>506</v>
      </c>
      <c r="B25" s="471" t="s">
        <v>534</v>
      </c>
    </row>
    <row r="26" spans="1:2">
      <c r="A26" s="471" t="s">
        <v>528</v>
      </c>
      <c r="B26" s="471" t="s">
        <v>535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2016. évi módosított előirányzat KIADÁSOK</v>
      </c>
      <c r="B28" s="472"/>
    </row>
    <row r="29" spans="1:2">
      <c r="A29" s="471"/>
      <c r="B29" s="471"/>
    </row>
    <row r="30" spans="1:2">
      <c r="A30" s="471" t="s">
        <v>529</v>
      </c>
      <c r="B30" s="471" t="s">
        <v>540</v>
      </c>
    </row>
    <row r="31" spans="1:2">
      <c r="A31" s="471" t="s">
        <v>507</v>
      </c>
      <c r="B31" s="471" t="s">
        <v>537</v>
      </c>
    </row>
    <row r="32" spans="1:2">
      <c r="A32" s="471" t="s">
        <v>530</v>
      </c>
      <c r="B32" s="471" t="s">
        <v>536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2016. évi teljesítés KIADÁSOK</v>
      </c>
      <c r="B34" s="472"/>
    </row>
    <row r="35" spans="1:2">
      <c r="A35" s="471"/>
      <c r="B35" s="471"/>
    </row>
    <row r="36" spans="1:2">
      <c r="A36" s="471" t="s">
        <v>531</v>
      </c>
      <c r="B36" s="471" t="s">
        <v>541</v>
      </c>
    </row>
    <row r="37" spans="1:2">
      <c r="A37" s="471" t="s">
        <v>508</v>
      </c>
      <c r="B37" s="471" t="s">
        <v>539</v>
      </c>
    </row>
    <row r="38" spans="1:2">
      <c r="A38" s="471" t="s">
        <v>532</v>
      </c>
      <c r="B38" s="471" t="s">
        <v>538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zoomScaleNormal="100" zoomScaleSheetLayoutView="130" workbookViewId="0">
      <selection activeCell="C11" sqref="C11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05" t="s">
        <v>2</v>
      </c>
      <c r="B1" s="705"/>
      <c r="C1" s="705"/>
      <c r="D1" s="705"/>
      <c r="E1" s="705"/>
      <c r="F1" s="705"/>
      <c r="G1" s="705"/>
      <c r="H1" s="707" t="str">
        <f>+CONCATENATE("4. melléklet a ……/",LEFT(ÖSSZEFÜGGÉSEK!A4,4)+1,". (……) önkormányzati rendelethez")</f>
        <v>4. melléklet a ……/2017. (……) önkormányzati rendelethez</v>
      </c>
    </row>
    <row r="2" spans="1:8" ht="23.25" customHeight="1" thickBot="1">
      <c r="A2" s="27"/>
      <c r="B2" s="10"/>
      <c r="C2" s="10"/>
      <c r="D2" s="10"/>
      <c r="E2" s="10"/>
      <c r="F2" s="645"/>
      <c r="G2" s="643" t="str">
        <f>'3.sz.mell.'!G2</f>
        <v>Forintban!</v>
      </c>
      <c r="H2" s="707"/>
    </row>
    <row r="3" spans="1:8" s="6" customFormat="1" ht="48.75" customHeight="1" thickBot="1">
      <c r="A3" s="28" t="s">
        <v>57</v>
      </c>
      <c r="B3" s="29" t="s">
        <v>55</v>
      </c>
      <c r="C3" s="29" t="s">
        <v>56</v>
      </c>
      <c r="D3" s="29" t="str">
        <f>+'3.sz.mell.'!D3</f>
        <v>Felhasználás 2015. XII.31-ig</v>
      </c>
      <c r="E3" s="29" t="str">
        <f>+'3.sz.mell.'!E3</f>
        <v>2016. évi módosított előirányzat</v>
      </c>
      <c r="F3" s="83" t="str">
        <f>+'3.sz.mell.'!F3</f>
        <v>2016. évi teljesítés</v>
      </c>
      <c r="G3" s="82" t="str">
        <f>+'3.sz.mell.'!G3</f>
        <v>Összes teljesítés 2016. dec. 31-ig</v>
      </c>
      <c r="H3" s="707"/>
    </row>
    <row r="4" spans="1:8" s="10" customFormat="1" ht="15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7"/>
    </row>
    <row r="5" spans="1:8" ht="15.95" customHeight="1">
      <c r="A5" s="18" t="s">
        <v>750</v>
      </c>
      <c r="B5" s="2">
        <v>223500</v>
      </c>
      <c r="C5" s="307">
        <v>2016</v>
      </c>
      <c r="D5" s="2"/>
      <c r="E5" s="2">
        <v>223500</v>
      </c>
      <c r="F5" s="51">
        <v>223500</v>
      </c>
      <c r="G5" s="52">
        <f>+D5+F5</f>
        <v>223500</v>
      </c>
      <c r="H5" s="707"/>
    </row>
    <row r="6" spans="1:8" ht="15.95" customHeight="1">
      <c r="A6" s="18" t="s">
        <v>751</v>
      </c>
      <c r="B6" s="2">
        <v>2422644</v>
      </c>
      <c r="C6" s="307">
        <v>2016</v>
      </c>
      <c r="D6" s="2"/>
      <c r="E6" s="2">
        <v>2422644</v>
      </c>
      <c r="F6" s="51">
        <v>2422644</v>
      </c>
      <c r="G6" s="52">
        <f t="shared" ref="G6:G23" si="0">+D6+F6</f>
        <v>2422644</v>
      </c>
      <c r="H6" s="707"/>
    </row>
    <row r="7" spans="1:8" ht="15.95" customHeight="1">
      <c r="A7" s="18" t="s">
        <v>752</v>
      </c>
      <c r="B7" s="2"/>
      <c r="C7" s="307"/>
      <c r="D7" s="2"/>
      <c r="E7" s="2"/>
      <c r="F7" s="51"/>
      <c r="G7" s="52">
        <f t="shared" si="0"/>
        <v>0</v>
      </c>
      <c r="H7" s="707"/>
    </row>
    <row r="8" spans="1:8" ht="15.95" customHeight="1">
      <c r="A8" s="18"/>
      <c r="B8" s="2"/>
      <c r="C8" s="307"/>
      <c r="D8" s="2"/>
      <c r="E8" s="2"/>
      <c r="F8" s="51"/>
      <c r="G8" s="52">
        <f t="shared" si="0"/>
        <v>0</v>
      </c>
      <c r="H8" s="707"/>
    </row>
    <row r="9" spans="1:8" ht="15.95" customHeight="1">
      <c r="A9" s="18"/>
      <c r="B9" s="2"/>
      <c r="C9" s="307"/>
      <c r="D9" s="2"/>
      <c r="E9" s="2"/>
      <c r="F9" s="51"/>
      <c r="G9" s="52">
        <f t="shared" si="0"/>
        <v>0</v>
      </c>
      <c r="H9" s="707"/>
    </row>
    <row r="10" spans="1:8" ht="15.95" customHeight="1">
      <c r="A10" s="18"/>
      <c r="B10" s="2"/>
      <c r="C10" s="307"/>
      <c r="D10" s="2"/>
      <c r="E10" s="2"/>
      <c r="F10" s="51"/>
      <c r="G10" s="52">
        <f t="shared" si="0"/>
        <v>0</v>
      </c>
      <c r="H10" s="707"/>
    </row>
    <row r="11" spans="1:8" ht="15.95" customHeight="1">
      <c r="A11" s="18"/>
      <c r="B11" s="2"/>
      <c r="C11" s="307"/>
      <c r="D11" s="2"/>
      <c r="E11" s="2"/>
      <c r="F11" s="51"/>
      <c r="G11" s="52">
        <f t="shared" si="0"/>
        <v>0</v>
      </c>
      <c r="H11" s="707"/>
    </row>
    <row r="12" spans="1:8" ht="15.95" customHeight="1">
      <c r="A12" s="18"/>
      <c r="B12" s="2"/>
      <c r="C12" s="307"/>
      <c r="D12" s="2"/>
      <c r="E12" s="2"/>
      <c r="F12" s="51"/>
      <c r="G12" s="52">
        <f t="shared" si="0"/>
        <v>0</v>
      </c>
      <c r="H12" s="707"/>
    </row>
    <row r="13" spans="1:8" ht="15.95" customHeight="1">
      <c r="A13" s="18"/>
      <c r="B13" s="2"/>
      <c r="C13" s="307"/>
      <c r="D13" s="2"/>
      <c r="E13" s="2"/>
      <c r="F13" s="51"/>
      <c r="G13" s="52">
        <f t="shared" si="0"/>
        <v>0</v>
      </c>
      <c r="H13" s="707"/>
    </row>
    <row r="14" spans="1:8" ht="15.95" customHeight="1">
      <c r="A14" s="18"/>
      <c r="B14" s="2"/>
      <c r="C14" s="307"/>
      <c r="D14" s="2"/>
      <c r="E14" s="2"/>
      <c r="F14" s="51"/>
      <c r="G14" s="52">
        <f t="shared" si="0"/>
        <v>0</v>
      </c>
      <c r="H14" s="707"/>
    </row>
    <row r="15" spans="1:8" ht="15.95" customHeight="1">
      <c r="A15" s="18"/>
      <c r="B15" s="2"/>
      <c r="C15" s="307"/>
      <c r="D15" s="2"/>
      <c r="E15" s="2"/>
      <c r="F15" s="51"/>
      <c r="G15" s="52">
        <f t="shared" si="0"/>
        <v>0</v>
      </c>
      <c r="H15" s="707"/>
    </row>
    <row r="16" spans="1:8" ht="15.95" customHeight="1">
      <c r="A16" s="18"/>
      <c r="B16" s="2"/>
      <c r="C16" s="307"/>
      <c r="D16" s="2"/>
      <c r="E16" s="2"/>
      <c r="F16" s="51"/>
      <c r="G16" s="52">
        <f t="shared" si="0"/>
        <v>0</v>
      </c>
      <c r="H16" s="707"/>
    </row>
    <row r="17" spans="1:8" ht="15.95" customHeight="1">
      <c r="A17" s="18"/>
      <c r="B17" s="2"/>
      <c r="C17" s="307"/>
      <c r="D17" s="2"/>
      <c r="E17" s="2"/>
      <c r="F17" s="51"/>
      <c r="G17" s="52">
        <f t="shared" si="0"/>
        <v>0</v>
      </c>
      <c r="H17" s="707"/>
    </row>
    <row r="18" spans="1:8" ht="15.95" customHeight="1">
      <c r="A18" s="18"/>
      <c r="B18" s="2"/>
      <c r="C18" s="307"/>
      <c r="D18" s="2"/>
      <c r="E18" s="2"/>
      <c r="F18" s="51"/>
      <c r="G18" s="52">
        <f t="shared" si="0"/>
        <v>0</v>
      </c>
      <c r="H18" s="707"/>
    </row>
    <row r="19" spans="1:8" ht="15.95" customHeight="1">
      <c r="A19" s="18"/>
      <c r="B19" s="2"/>
      <c r="C19" s="307"/>
      <c r="D19" s="2"/>
      <c r="E19" s="2"/>
      <c r="F19" s="51"/>
      <c r="G19" s="52">
        <f t="shared" si="0"/>
        <v>0</v>
      </c>
      <c r="H19" s="707"/>
    </row>
    <row r="20" spans="1:8" ht="15.95" customHeight="1">
      <c r="A20" s="18"/>
      <c r="B20" s="2"/>
      <c r="C20" s="307"/>
      <c r="D20" s="2"/>
      <c r="E20" s="2"/>
      <c r="F20" s="51"/>
      <c r="G20" s="52">
        <f t="shared" si="0"/>
        <v>0</v>
      </c>
      <c r="H20" s="707"/>
    </row>
    <row r="21" spans="1:8" ht="15.95" customHeight="1">
      <c r="A21" s="18"/>
      <c r="B21" s="2"/>
      <c r="C21" s="307"/>
      <c r="D21" s="2"/>
      <c r="E21" s="2"/>
      <c r="F21" s="51"/>
      <c r="G21" s="52">
        <f t="shared" si="0"/>
        <v>0</v>
      </c>
      <c r="H21" s="707"/>
    </row>
    <row r="22" spans="1:8" ht="15.95" customHeight="1">
      <c r="A22" s="18"/>
      <c r="B22" s="2"/>
      <c r="C22" s="307"/>
      <c r="D22" s="2"/>
      <c r="E22" s="2"/>
      <c r="F22" s="51"/>
      <c r="G22" s="52">
        <f t="shared" si="0"/>
        <v>0</v>
      </c>
      <c r="H22" s="707"/>
    </row>
    <row r="23" spans="1:8" ht="15.95" customHeight="1" thickBot="1">
      <c r="A23" s="19"/>
      <c r="B23" s="3"/>
      <c r="C23" s="308"/>
      <c r="D23" s="3"/>
      <c r="E23" s="3"/>
      <c r="F23" s="53"/>
      <c r="G23" s="52">
        <f t="shared" si="0"/>
        <v>0</v>
      </c>
      <c r="H23" s="707"/>
    </row>
    <row r="24" spans="1:8" s="17" customFormat="1" ht="18" customHeight="1" thickBot="1">
      <c r="A24" s="30" t="s">
        <v>53</v>
      </c>
      <c r="B24" s="15">
        <f>SUM(B5:B23)</f>
        <v>2646144</v>
      </c>
      <c r="C24" s="22"/>
      <c r="D24" s="15">
        <f>SUM(D5:D23)</f>
        <v>0</v>
      </c>
      <c r="E24" s="15">
        <f>SUM(E5:E23)</f>
        <v>2646144</v>
      </c>
      <c r="F24" s="15">
        <f>SUM(F5:F23)</f>
        <v>2646144</v>
      </c>
      <c r="G24" s="16">
        <f>SUM(G5:G23)</f>
        <v>2646144</v>
      </c>
      <c r="H24" s="707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P16" sqref="P16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24" t="s">
        <v>0</v>
      </c>
      <c r="B1" s="724"/>
      <c r="C1" s="724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12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6"/>
      <c r="M2" s="644" t="str">
        <f>'4.sz.mell.'!G2</f>
        <v>Forintban!</v>
      </c>
      <c r="N2" s="712"/>
    </row>
    <row r="3" spans="1:14" ht="13.5" thickBot="1">
      <c r="A3" s="728" t="s">
        <v>91</v>
      </c>
      <c r="B3" s="727" t="s">
        <v>181</v>
      </c>
      <c r="C3" s="727"/>
      <c r="D3" s="727"/>
      <c r="E3" s="727"/>
      <c r="F3" s="727"/>
      <c r="G3" s="727"/>
      <c r="H3" s="727"/>
      <c r="I3" s="727"/>
      <c r="J3" s="717" t="s">
        <v>183</v>
      </c>
      <c r="K3" s="717"/>
      <c r="L3" s="717"/>
      <c r="M3" s="717"/>
      <c r="N3" s="712"/>
    </row>
    <row r="4" spans="1:14" ht="15" customHeight="1" thickBot="1">
      <c r="A4" s="729"/>
      <c r="B4" s="710" t="s">
        <v>184</v>
      </c>
      <c r="C4" s="723" t="s">
        <v>185</v>
      </c>
      <c r="D4" s="721" t="s">
        <v>179</v>
      </c>
      <c r="E4" s="721"/>
      <c r="F4" s="721"/>
      <c r="G4" s="721"/>
      <c r="H4" s="721"/>
      <c r="I4" s="721"/>
      <c r="J4" s="718"/>
      <c r="K4" s="718"/>
      <c r="L4" s="718"/>
      <c r="M4" s="718"/>
      <c r="N4" s="712"/>
    </row>
    <row r="5" spans="1:14" ht="21.75" thickBot="1">
      <c r="A5" s="729"/>
      <c r="B5" s="710"/>
      <c r="C5" s="723"/>
      <c r="D5" s="55" t="s">
        <v>184</v>
      </c>
      <c r="E5" s="55" t="s">
        <v>185</v>
      </c>
      <c r="F5" s="55" t="s">
        <v>184</v>
      </c>
      <c r="G5" s="55" t="s">
        <v>185</v>
      </c>
      <c r="H5" s="55" t="s">
        <v>184</v>
      </c>
      <c r="I5" s="55" t="s">
        <v>185</v>
      </c>
      <c r="J5" s="718"/>
      <c r="K5" s="718"/>
      <c r="L5" s="718"/>
      <c r="M5" s="718"/>
      <c r="N5" s="712"/>
    </row>
    <row r="6" spans="1:14" ht="32.25" thickBot="1">
      <c r="A6" s="730"/>
      <c r="B6" s="723" t="s">
        <v>180</v>
      </c>
      <c r="C6" s="723"/>
      <c r="D6" s="723" t="str">
        <f>+CONCATENATE(LEFT(ÖSSZEFÜGGÉSEK!A4,4),". előtt")</f>
        <v>2016. előtt</v>
      </c>
      <c r="E6" s="723"/>
      <c r="F6" s="723" t="str">
        <f>+CONCATENATE(LEFT(ÖSSZEFÜGGÉSEK!A4,4),". évi")</f>
        <v>2016. évi</v>
      </c>
      <c r="G6" s="723"/>
      <c r="H6" s="710" t="str">
        <f>+CONCATENATE(LEFT(ÖSSZEFÜGGÉSEK!A4,4),". után")</f>
        <v>2016. után</v>
      </c>
      <c r="I6" s="710"/>
      <c r="J6" s="54" t="str">
        <f>+D6</f>
        <v>2016. előtt</v>
      </c>
      <c r="K6" s="55" t="str">
        <f>+F6</f>
        <v>2016. évi</v>
      </c>
      <c r="L6" s="54" t="s">
        <v>39</v>
      </c>
      <c r="M6" s="55" t="str">
        <f>+CONCATENATE("Teljesítés %-a ",LEFT(ÖSSZEFÜGGÉSEK!A4,4),". XII. 31-ig")</f>
        <v>Teljesítés %-a 2016. XII. 31-ig</v>
      </c>
      <c r="N6" s="712"/>
    </row>
    <row r="7" spans="1:14" ht="13.5" thickBot="1">
      <c r="A7" s="56" t="s">
        <v>415</v>
      </c>
      <c r="B7" s="54" t="s">
        <v>416</v>
      </c>
      <c r="C7" s="54" t="s">
        <v>417</v>
      </c>
      <c r="D7" s="57" t="s">
        <v>418</v>
      </c>
      <c r="E7" s="55" t="s">
        <v>419</v>
      </c>
      <c r="F7" s="55" t="s">
        <v>496</v>
      </c>
      <c r="G7" s="55" t="s">
        <v>497</v>
      </c>
      <c r="H7" s="54" t="s">
        <v>498</v>
      </c>
      <c r="I7" s="57" t="s">
        <v>499</v>
      </c>
      <c r="J7" s="57" t="s">
        <v>543</v>
      </c>
      <c r="K7" s="57" t="s">
        <v>544</v>
      </c>
      <c r="L7" s="57" t="s">
        <v>545</v>
      </c>
      <c r="M7" s="58" t="s">
        <v>546</v>
      </c>
      <c r="N7" s="712"/>
    </row>
    <row r="8" spans="1:14">
      <c r="A8" s="59" t="s">
        <v>92</v>
      </c>
      <c r="B8" s="650"/>
      <c r="C8" s="651"/>
      <c r="D8" s="651"/>
      <c r="E8" s="652"/>
      <c r="F8" s="651"/>
      <c r="G8" s="651"/>
      <c r="H8" s="651"/>
      <c r="I8" s="651"/>
      <c r="J8" s="651"/>
      <c r="K8" s="651"/>
      <c r="L8" s="653">
        <f t="shared" ref="L8:L14" si="0">+J8+K8</f>
        <v>0</v>
      </c>
      <c r="M8" s="654" t="str">
        <f>IF((C8&lt;&gt;0),ROUND((L8/C8)*100,1),"")</f>
        <v/>
      </c>
      <c r="N8" s="712"/>
    </row>
    <row r="9" spans="1:14">
      <c r="A9" s="60" t="s">
        <v>104</v>
      </c>
      <c r="B9" s="655"/>
      <c r="C9" s="656"/>
      <c r="D9" s="656"/>
      <c r="E9" s="656"/>
      <c r="F9" s="656"/>
      <c r="G9" s="656"/>
      <c r="H9" s="656"/>
      <c r="I9" s="656"/>
      <c r="J9" s="656"/>
      <c r="K9" s="656"/>
      <c r="L9" s="657">
        <f t="shared" si="0"/>
        <v>0</v>
      </c>
      <c r="M9" s="658" t="str">
        <f t="shared" ref="M9:M14" si="1">IF((C9&lt;&gt;0),ROUND((L9/C9)*100,1),"")</f>
        <v/>
      </c>
      <c r="N9" s="712"/>
    </row>
    <row r="10" spans="1:14">
      <c r="A10" s="61" t="s">
        <v>93</v>
      </c>
      <c r="B10" s="659"/>
      <c r="C10" s="660"/>
      <c r="D10" s="660"/>
      <c r="E10" s="660"/>
      <c r="F10" s="660"/>
      <c r="G10" s="660"/>
      <c r="H10" s="660"/>
      <c r="I10" s="660"/>
      <c r="J10" s="660"/>
      <c r="K10" s="660"/>
      <c r="L10" s="657">
        <f t="shared" si="0"/>
        <v>0</v>
      </c>
      <c r="M10" s="658" t="str">
        <f t="shared" si="1"/>
        <v/>
      </c>
      <c r="N10" s="712"/>
    </row>
    <row r="11" spans="1:14">
      <c r="A11" s="61" t="s">
        <v>105</v>
      </c>
      <c r="B11" s="659"/>
      <c r="C11" s="660"/>
      <c r="D11" s="660"/>
      <c r="E11" s="660"/>
      <c r="F11" s="660"/>
      <c r="G11" s="660"/>
      <c r="H11" s="660"/>
      <c r="I11" s="660"/>
      <c r="J11" s="660"/>
      <c r="K11" s="660"/>
      <c r="L11" s="657">
        <f t="shared" si="0"/>
        <v>0</v>
      </c>
      <c r="M11" s="658" t="str">
        <f t="shared" si="1"/>
        <v/>
      </c>
      <c r="N11" s="712"/>
    </row>
    <row r="12" spans="1:14">
      <c r="A12" s="61" t="s">
        <v>94</v>
      </c>
      <c r="B12" s="659"/>
      <c r="C12" s="660"/>
      <c r="D12" s="660"/>
      <c r="E12" s="660"/>
      <c r="F12" s="660"/>
      <c r="G12" s="660"/>
      <c r="H12" s="660"/>
      <c r="I12" s="660"/>
      <c r="J12" s="660"/>
      <c r="K12" s="660"/>
      <c r="L12" s="657">
        <f t="shared" si="0"/>
        <v>0</v>
      </c>
      <c r="M12" s="658" t="str">
        <f t="shared" si="1"/>
        <v/>
      </c>
      <c r="N12" s="712"/>
    </row>
    <row r="13" spans="1:14">
      <c r="A13" s="61" t="s">
        <v>95</v>
      </c>
      <c r="B13" s="659"/>
      <c r="C13" s="660"/>
      <c r="D13" s="660"/>
      <c r="E13" s="660"/>
      <c r="F13" s="660"/>
      <c r="G13" s="660"/>
      <c r="H13" s="660"/>
      <c r="I13" s="660"/>
      <c r="J13" s="660"/>
      <c r="K13" s="660"/>
      <c r="L13" s="657">
        <f t="shared" si="0"/>
        <v>0</v>
      </c>
      <c r="M13" s="658" t="str">
        <f t="shared" si="1"/>
        <v/>
      </c>
      <c r="N13" s="712"/>
    </row>
    <row r="14" spans="1:14" ht="15" customHeight="1" thickBot="1">
      <c r="A14" s="62"/>
      <c r="B14" s="661"/>
      <c r="C14" s="662"/>
      <c r="D14" s="662"/>
      <c r="E14" s="662"/>
      <c r="F14" s="662"/>
      <c r="G14" s="662"/>
      <c r="H14" s="662"/>
      <c r="I14" s="662"/>
      <c r="J14" s="662"/>
      <c r="K14" s="662"/>
      <c r="L14" s="657">
        <f t="shared" si="0"/>
        <v>0</v>
      </c>
      <c r="M14" s="663" t="str">
        <f t="shared" si="1"/>
        <v/>
      </c>
      <c r="N14" s="712"/>
    </row>
    <row r="15" spans="1:14" ht="13.5" thickBot="1">
      <c r="A15" s="63" t="s">
        <v>97</v>
      </c>
      <c r="B15" s="664">
        <f>B8+SUM(B10:B14)</f>
        <v>0</v>
      </c>
      <c r="C15" s="664">
        <f t="shared" ref="C15:L15" si="2">C8+SUM(C10:C14)</f>
        <v>0</v>
      </c>
      <c r="D15" s="664">
        <f t="shared" si="2"/>
        <v>0</v>
      </c>
      <c r="E15" s="664">
        <f t="shared" si="2"/>
        <v>0</v>
      </c>
      <c r="F15" s="664">
        <f t="shared" si="2"/>
        <v>0</v>
      </c>
      <c r="G15" s="664">
        <f t="shared" si="2"/>
        <v>0</v>
      </c>
      <c r="H15" s="664">
        <f t="shared" si="2"/>
        <v>0</v>
      </c>
      <c r="I15" s="664">
        <f t="shared" si="2"/>
        <v>0</v>
      </c>
      <c r="J15" s="664">
        <f t="shared" si="2"/>
        <v>0</v>
      </c>
      <c r="K15" s="664">
        <f t="shared" si="2"/>
        <v>0</v>
      </c>
      <c r="L15" s="664">
        <f t="shared" si="2"/>
        <v>0</v>
      </c>
      <c r="M15" s="665" t="str">
        <f>IF((C15&lt;&gt;0),ROUND((L15/C15)*100,1),"")</f>
        <v/>
      </c>
      <c r="N15" s="712"/>
    </row>
    <row r="16" spans="1:1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12"/>
    </row>
    <row r="17" spans="1:14" ht="13.5" thickBot="1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12"/>
    </row>
    <row r="18" spans="1:14">
      <c r="A18" s="70" t="s">
        <v>100</v>
      </c>
      <c r="B18" s="650"/>
      <c r="C18" s="651"/>
      <c r="D18" s="651"/>
      <c r="E18" s="652"/>
      <c r="F18" s="651"/>
      <c r="G18" s="651"/>
      <c r="H18" s="651"/>
      <c r="I18" s="651"/>
      <c r="J18" s="651"/>
      <c r="K18" s="651"/>
      <c r="L18" s="666">
        <f t="shared" ref="L18:L23" si="3">+J18+K18</f>
        <v>0</v>
      </c>
      <c r="M18" s="654" t="str">
        <f t="shared" ref="M18:M24" si="4">IF((C18&lt;&gt;0),ROUND((L18/C18)*100,1),"")</f>
        <v/>
      </c>
      <c r="N18" s="712"/>
    </row>
    <row r="19" spans="1:14">
      <c r="A19" s="71" t="s">
        <v>101</v>
      </c>
      <c r="B19" s="655"/>
      <c r="C19" s="660"/>
      <c r="D19" s="660"/>
      <c r="E19" s="660"/>
      <c r="F19" s="660"/>
      <c r="G19" s="660"/>
      <c r="H19" s="660"/>
      <c r="I19" s="660"/>
      <c r="J19" s="660"/>
      <c r="K19" s="660"/>
      <c r="L19" s="667">
        <f t="shared" si="3"/>
        <v>0</v>
      </c>
      <c r="M19" s="658" t="str">
        <f t="shared" si="4"/>
        <v/>
      </c>
      <c r="N19" s="712"/>
    </row>
    <row r="20" spans="1:14">
      <c r="A20" s="71" t="s">
        <v>102</v>
      </c>
      <c r="B20" s="659"/>
      <c r="C20" s="660"/>
      <c r="D20" s="660"/>
      <c r="E20" s="660"/>
      <c r="F20" s="660"/>
      <c r="G20" s="660"/>
      <c r="H20" s="660"/>
      <c r="I20" s="660"/>
      <c r="J20" s="660"/>
      <c r="K20" s="660"/>
      <c r="L20" s="667">
        <f t="shared" si="3"/>
        <v>0</v>
      </c>
      <c r="M20" s="658" t="str">
        <f t="shared" si="4"/>
        <v/>
      </c>
      <c r="N20" s="712"/>
    </row>
    <row r="21" spans="1:14">
      <c r="A21" s="71" t="s">
        <v>103</v>
      </c>
      <c r="B21" s="659"/>
      <c r="C21" s="660"/>
      <c r="D21" s="660"/>
      <c r="E21" s="660"/>
      <c r="F21" s="660"/>
      <c r="G21" s="660"/>
      <c r="H21" s="660"/>
      <c r="I21" s="660"/>
      <c r="J21" s="660"/>
      <c r="K21" s="660"/>
      <c r="L21" s="667">
        <f t="shared" si="3"/>
        <v>0</v>
      </c>
      <c r="M21" s="658" t="str">
        <f t="shared" si="4"/>
        <v/>
      </c>
      <c r="N21" s="712"/>
    </row>
    <row r="22" spans="1:14">
      <c r="A22" s="72"/>
      <c r="B22" s="659"/>
      <c r="C22" s="660"/>
      <c r="D22" s="660"/>
      <c r="E22" s="660"/>
      <c r="F22" s="660"/>
      <c r="G22" s="660"/>
      <c r="H22" s="660"/>
      <c r="I22" s="660"/>
      <c r="J22" s="660"/>
      <c r="K22" s="660"/>
      <c r="L22" s="667">
        <f t="shared" si="3"/>
        <v>0</v>
      </c>
      <c r="M22" s="658" t="str">
        <f t="shared" si="4"/>
        <v/>
      </c>
      <c r="N22" s="712"/>
    </row>
    <row r="23" spans="1:14" ht="13.5" thickBot="1">
      <c r="A23" s="73"/>
      <c r="B23" s="661"/>
      <c r="C23" s="662"/>
      <c r="D23" s="662"/>
      <c r="E23" s="662"/>
      <c r="F23" s="662"/>
      <c r="G23" s="662"/>
      <c r="H23" s="662"/>
      <c r="I23" s="662"/>
      <c r="J23" s="662"/>
      <c r="K23" s="662"/>
      <c r="L23" s="667">
        <f t="shared" si="3"/>
        <v>0</v>
      </c>
      <c r="M23" s="663" t="str">
        <f t="shared" si="4"/>
        <v/>
      </c>
      <c r="N23" s="712"/>
    </row>
    <row r="24" spans="1:14" ht="13.5" thickBot="1">
      <c r="A24" s="74" t="s">
        <v>81</v>
      </c>
      <c r="B24" s="664">
        <f t="shared" ref="B24:L24" si="5">SUM(B18:B23)</f>
        <v>0</v>
      </c>
      <c r="C24" s="664">
        <f t="shared" si="5"/>
        <v>0</v>
      </c>
      <c r="D24" s="664">
        <f t="shared" si="5"/>
        <v>0</v>
      </c>
      <c r="E24" s="664">
        <f t="shared" si="5"/>
        <v>0</v>
      </c>
      <c r="F24" s="664">
        <f t="shared" si="5"/>
        <v>0</v>
      </c>
      <c r="G24" s="664">
        <f t="shared" si="5"/>
        <v>0</v>
      </c>
      <c r="H24" s="664">
        <f t="shared" si="5"/>
        <v>0</v>
      </c>
      <c r="I24" s="664">
        <f t="shared" si="5"/>
        <v>0</v>
      </c>
      <c r="J24" s="664">
        <f t="shared" si="5"/>
        <v>0</v>
      </c>
      <c r="K24" s="664">
        <f t="shared" si="5"/>
        <v>0</v>
      </c>
      <c r="L24" s="664">
        <f t="shared" si="5"/>
        <v>0</v>
      </c>
      <c r="M24" s="665" t="str">
        <f t="shared" si="4"/>
        <v/>
      </c>
      <c r="N24" s="712"/>
    </row>
    <row r="25" spans="1:14">
      <c r="A25" s="726" t="s">
        <v>178</v>
      </c>
      <c r="B25" s="726"/>
      <c r="C25" s="726"/>
      <c r="D25" s="726"/>
      <c r="E25" s="726"/>
      <c r="F25" s="726"/>
      <c r="G25" s="726"/>
      <c r="H25" s="726"/>
      <c r="I25" s="726"/>
      <c r="J25" s="726"/>
      <c r="K25" s="726"/>
      <c r="L25" s="726"/>
      <c r="M25" s="726"/>
      <c r="N25" s="712"/>
    </row>
    <row r="26" spans="1:14" ht="5.2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12"/>
    </row>
    <row r="27" spans="1:14" ht="15.75">
      <c r="A27" s="711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711"/>
      <c r="C27" s="711"/>
      <c r="D27" s="711"/>
      <c r="E27" s="711"/>
      <c r="F27" s="711"/>
      <c r="G27" s="711"/>
      <c r="H27" s="711"/>
      <c r="I27" s="711"/>
      <c r="J27" s="711"/>
      <c r="K27" s="711"/>
      <c r="L27" s="711"/>
      <c r="M27" s="711"/>
      <c r="N27" s="712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22" t="str">
        <f>M2</f>
        <v>Forintban!</v>
      </c>
      <c r="M28" s="722"/>
      <c r="N28" s="712"/>
    </row>
    <row r="29" spans="1:14" ht="21.75" thickBot="1">
      <c r="A29" s="719" t="s">
        <v>98</v>
      </c>
      <c r="B29" s="720"/>
      <c r="C29" s="720"/>
      <c r="D29" s="720"/>
      <c r="E29" s="720"/>
      <c r="F29" s="720"/>
      <c r="G29" s="720"/>
      <c r="H29" s="720"/>
      <c r="I29" s="720"/>
      <c r="J29" s="720"/>
      <c r="K29" s="76" t="s">
        <v>670</v>
      </c>
      <c r="L29" s="76" t="s">
        <v>669</v>
      </c>
      <c r="M29" s="76" t="s">
        <v>183</v>
      </c>
      <c r="N29" s="712"/>
    </row>
    <row r="30" spans="1:14">
      <c r="A30" s="713"/>
      <c r="B30" s="714"/>
      <c r="C30" s="714"/>
      <c r="D30" s="714"/>
      <c r="E30" s="714"/>
      <c r="F30" s="714"/>
      <c r="G30" s="714"/>
      <c r="H30" s="714"/>
      <c r="I30" s="714"/>
      <c r="J30" s="714"/>
      <c r="K30" s="652"/>
      <c r="L30" s="668"/>
      <c r="M30" s="668"/>
      <c r="N30" s="712"/>
    </row>
    <row r="31" spans="1:14" ht="13.5" thickBot="1">
      <c r="A31" s="715"/>
      <c r="B31" s="716"/>
      <c r="C31" s="716"/>
      <c r="D31" s="716"/>
      <c r="E31" s="716"/>
      <c r="F31" s="716"/>
      <c r="G31" s="716"/>
      <c r="H31" s="716"/>
      <c r="I31" s="716"/>
      <c r="J31" s="716"/>
      <c r="K31" s="669"/>
      <c r="L31" s="662"/>
      <c r="M31" s="662"/>
      <c r="N31" s="712"/>
    </row>
    <row r="32" spans="1:14" ht="13.5" thickBot="1">
      <c r="A32" s="708" t="s">
        <v>40</v>
      </c>
      <c r="B32" s="709"/>
      <c r="C32" s="709"/>
      <c r="D32" s="709"/>
      <c r="E32" s="709"/>
      <c r="F32" s="709"/>
      <c r="G32" s="709"/>
      <c r="H32" s="709"/>
      <c r="I32" s="709"/>
      <c r="J32" s="709"/>
      <c r="K32" s="670">
        <f>SUM(K30:K31)</f>
        <v>0</v>
      </c>
      <c r="L32" s="670">
        <f>SUM(L30:L31)</f>
        <v>0</v>
      </c>
      <c r="M32" s="670">
        <f>SUM(M30:M31)</f>
        <v>0</v>
      </c>
      <c r="N32" s="712"/>
    </row>
    <row r="33" spans="1:14">
      <c r="N33" s="712"/>
    </row>
    <row r="48" spans="1:14">
      <c r="A48" s="9"/>
    </row>
  </sheetData>
  <sheetProtection sheet="1" objects="1" scenarios="1"/>
  <mergeCells count="20">
    <mergeCell ref="A25:M25"/>
    <mergeCell ref="B6:C6"/>
    <mergeCell ref="B3:I3"/>
    <mergeCell ref="A3:A6"/>
    <mergeCell ref="F6:G6"/>
    <mergeCell ref="C4:C5"/>
    <mergeCell ref="D6:E6"/>
    <mergeCell ref="H6:I6"/>
    <mergeCell ref="A1:C1"/>
    <mergeCell ref="D1:M1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L28:M28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9"/>
  <sheetViews>
    <sheetView zoomScaleNormal="100" zoomScaleSheetLayoutView="100" workbookViewId="0">
      <selection activeCell="H12" sqref="H1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+CONCATENATE("6.1. melléklet a ……/",LEFT(ÖSSZEFÜGGÉSEK!A4,4)+1,". (……) önkormányzati rendelethez")</f>
        <v>6.1.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547</v>
      </c>
      <c r="C3" s="738"/>
      <c r="D3" s="739"/>
      <c r="E3" s="481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'5. sz. mell. '!M2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72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72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+C135+C136+C137+C139+C138</f>
        <v>0</v>
      </c>
      <c r="D134" s="503">
        <f>+D135+D136+D137+D139+D138</f>
        <v>0</v>
      </c>
      <c r="E134" s="503">
        <f>+E135+E136+E137+E139+E138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s="311" customFormat="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742</v>
      </c>
      <c r="B148" s="496"/>
      <c r="C148" s="91"/>
      <c r="D148" s="92"/>
      <c r="E148" s="89"/>
    </row>
    <row r="149" spans="1:5" ht="14.25" customHeight="1" thickBot="1">
      <c r="A149" s="495" t="s">
        <v>741</v>
      </c>
      <c r="B149" s="496"/>
      <c r="C149" s="91"/>
      <c r="D149" s="92"/>
      <c r="E149" s="89"/>
    </row>
  </sheetData>
  <sheetProtection sheet="1"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E5" sqref="E5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+CONCATENATE("6.2. melléklet a ……/",LEFT(ÖSSZEFÜGGÉSEK!A4,4)+1,". (……) önkormányzati rendelethez")</f>
        <v>6.2.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674</v>
      </c>
      <c r="C3" s="738"/>
      <c r="D3" s="739"/>
      <c r="E3" s="481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'6.1.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0" sqref="I20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+CONCATENATE("6.3. melléklet a ……/",LEFT(ÖSSZEFÜGGÉSEK!A4,4)+1,". (……) önkormányzati rendelethez")</f>
        <v>6.3.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675</v>
      </c>
      <c r="C3" s="738"/>
      <c r="D3" s="739"/>
      <c r="E3" s="481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'6.2.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2" sqref="I2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+CONCATENATE("6.4. melléklet a ……/",LEFT(ÖSSZEFÜGGÉSEK!A4,4)+1,". (……) önkormányzati rendelethez")</f>
        <v>6.4.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676</v>
      </c>
      <c r="C3" s="738"/>
      <c r="D3" s="739"/>
      <c r="E3" s="481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'6.3.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379">
        <f>SUM(C92:C96)</f>
        <v>0</v>
      </c>
      <c r="D91" s="379">
        <f>SUM(D92:D96)</f>
        <v>0</v>
      </c>
      <c r="E91" s="334">
        <f>SUM(E92:E96)</f>
        <v>0</v>
      </c>
    </row>
    <row r="92" spans="1:5" ht="12" customHeight="1">
      <c r="A92" s="527" t="s">
        <v>70</v>
      </c>
      <c r="B92" s="338" t="s">
        <v>37</v>
      </c>
      <c r="C92" s="78"/>
      <c r="D92" s="78"/>
      <c r="E92" s="333"/>
    </row>
    <row r="93" spans="1:5" ht="12" customHeight="1">
      <c r="A93" s="520" t="s">
        <v>71</v>
      </c>
      <c r="B93" s="336" t="s">
        <v>132</v>
      </c>
      <c r="C93" s="381"/>
      <c r="D93" s="381"/>
      <c r="E93" s="364"/>
    </row>
    <row r="94" spans="1:5" ht="12" customHeight="1">
      <c r="A94" s="520" t="s">
        <v>72</v>
      </c>
      <c r="B94" s="336" t="s">
        <v>99</v>
      </c>
      <c r="C94" s="383"/>
      <c r="D94" s="383"/>
      <c r="E94" s="366"/>
    </row>
    <row r="95" spans="1:5" ht="12" customHeight="1">
      <c r="A95" s="520" t="s">
        <v>73</v>
      </c>
      <c r="B95" s="339" t="s">
        <v>133</v>
      </c>
      <c r="C95" s="383"/>
      <c r="D95" s="383"/>
      <c r="E95" s="366"/>
    </row>
    <row r="96" spans="1:5" ht="12" customHeight="1">
      <c r="A96" s="520" t="s">
        <v>82</v>
      </c>
      <c r="B96" s="347" t="s">
        <v>134</v>
      </c>
      <c r="C96" s="383"/>
      <c r="D96" s="383"/>
      <c r="E96" s="366"/>
    </row>
    <row r="97" spans="1:5" ht="12" customHeight="1">
      <c r="A97" s="520" t="s">
        <v>74</v>
      </c>
      <c r="B97" s="336" t="s">
        <v>422</v>
      </c>
      <c r="C97" s="383"/>
      <c r="D97" s="383"/>
      <c r="E97" s="366"/>
    </row>
    <row r="98" spans="1:5" ht="12" customHeight="1">
      <c r="A98" s="520" t="s">
        <v>75</v>
      </c>
      <c r="B98" s="359" t="s">
        <v>423</v>
      </c>
      <c r="C98" s="383"/>
      <c r="D98" s="383"/>
      <c r="E98" s="366"/>
    </row>
    <row r="99" spans="1:5" ht="12" customHeight="1">
      <c r="A99" s="520" t="s">
        <v>83</v>
      </c>
      <c r="B99" s="360" t="s">
        <v>424</v>
      </c>
      <c r="C99" s="383"/>
      <c r="D99" s="383"/>
      <c r="E99" s="366"/>
    </row>
    <row r="100" spans="1:5" ht="12" customHeight="1">
      <c r="A100" s="520" t="s">
        <v>84</v>
      </c>
      <c r="B100" s="360" t="s">
        <v>425</v>
      </c>
      <c r="C100" s="383"/>
      <c r="D100" s="383"/>
      <c r="E100" s="366"/>
    </row>
    <row r="101" spans="1:5" ht="12" customHeight="1">
      <c r="A101" s="520" t="s">
        <v>85</v>
      </c>
      <c r="B101" s="359" t="s">
        <v>426</v>
      </c>
      <c r="C101" s="383"/>
      <c r="D101" s="383"/>
      <c r="E101" s="366"/>
    </row>
    <row r="102" spans="1:5" ht="12" customHeight="1">
      <c r="A102" s="520" t="s">
        <v>86</v>
      </c>
      <c r="B102" s="359" t="s">
        <v>427</v>
      </c>
      <c r="C102" s="383"/>
      <c r="D102" s="383"/>
      <c r="E102" s="366"/>
    </row>
    <row r="103" spans="1:5" ht="12" customHeight="1">
      <c r="A103" s="520" t="s">
        <v>88</v>
      </c>
      <c r="B103" s="360" t="s">
        <v>428</v>
      </c>
      <c r="C103" s="383"/>
      <c r="D103" s="383"/>
      <c r="E103" s="366"/>
    </row>
    <row r="104" spans="1:5" ht="12" customHeight="1">
      <c r="A104" s="528" t="s">
        <v>135</v>
      </c>
      <c r="B104" s="361" t="s">
        <v>429</v>
      </c>
      <c r="C104" s="383"/>
      <c r="D104" s="383"/>
      <c r="E104" s="366"/>
    </row>
    <row r="105" spans="1:5" ht="12" customHeight="1">
      <c r="A105" s="520" t="s">
        <v>430</v>
      </c>
      <c r="B105" s="361" t="s">
        <v>431</v>
      </c>
      <c r="C105" s="383"/>
      <c r="D105" s="383"/>
      <c r="E105" s="366"/>
    </row>
    <row r="106" spans="1:5" s="311" customFormat="1" ht="12" customHeight="1" thickBot="1">
      <c r="A106" s="529" t="s">
        <v>432</v>
      </c>
      <c r="B106" s="362" t="s">
        <v>433</v>
      </c>
      <c r="C106" s="79"/>
      <c r="D106" s="79"/>
      <c r="E106" s="327"/>
    </row>
    <row r="107" spans="1:5" ht="12" customHeight="1" thickBot="1">
      <c r="A107" s="353" t="s">
        <v>8</v>
      </c>
      <c r="B107" s="351" t="s">
        <v>434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519" t="s">
        <v>76</v>
      </c>
      <c r="B108" s="336" t="s">
        <v>157</v>
      </c>
      <c r="C108" s="382"/>
      <c r="D108" s="382"/>
      <c r="E108" s="365"/>
    </row>
    <row r="109" spans="1:5" ht="12" customHeight="1">
      <c r="A109" s="519" t="s">
        <v>77</v>
      </c>
      <c r="B109" s="340" t="s">
        <v>435</v>
      </c>
      <c r="C109" s="382"/>
      <c r="D109" s="382"/>
      <c r="E109" s="365"/>
    </row>
    <row r="110" spans="1:5" ht="12" customHeight="1">
      <c r="A110" s="519" t="s">
        <v>78</v>
      </c>
      <c r="B110" s="340" t="s">
        <v>136</v>
      </c>
      <c r="C110" s="381"/>
      <c r="D110" s="381"/>
      <c r="E110" s="364"/>
    </row>
    <row r="111" spans="1:5" ht="12" customHeight="1">
      <c r="A111" s="519" t="s">
        <v>79</v>
      </c>
      <c r="B111" s="340" t="s">
        <v>436</v>
      </c>
      <c r="C111" s="381"/>
      <c r="D111" s="381"/>
      <c r="E111" s="364"/>
    </row>
    <row r="112" spans="1:5" ht="12" customHeight="1">
      <c r="A112" s="519" t="s">
        <v>80</v>
      </c>
      <c r="B112" s="372" t="s">
        <v>159</v>
      </c>
      <c r="C112" s="381"/>
      <c r="D112" s="381"/>
      <c r="E112" s="364"/>
    </row>
    <row r="113" spans="1:5" ht="12" customHeight="1">
      <c r="A113" s="519" t="s">
        <v>87</v>
      </c>
      <c r="B113" s="371" t="s">
        <v>437</v>
      </c>
      <c r="C113" s="381"/>
      <c r="D113" s="381"/>
      <c r="E113" s="364"/>
    </row>
    <row r="114" spans="1:5" ht="12" customHeight="1">
      <c r="A114" s="519" t="s">
        <v>89</v>
      </c>
      <c r="B114" s="387" t="s">
        <v>438</v>
      </c>
      <c r="C114" s="381"/>
      <c r="D114" s="381"/>
      <c r="E114" s="364"/>
    </row>
    <row r="115" spans="1:5" ht="12" customHeight="1">
      <c r="A115" s="519" t="s">
        <v>137</v>
      </c>
      <c r="B115" s="360" t="s">
        <v>425</v>
      </c>
      <c r="C115" s="381"/>
      <c r="D115" s="381"/>
      <c r="E115" s="364"/>
    </row>
    <row r="116" spans="1:5" ht="12" customHeight="1">
      <c r="A116" s="519" t="s">
        <v>138</v>
      </c>
      <c r="B116" s="360" t="s">
        <v>439</v>
      </c>
      <c r="C116" s="381"/>
      <c r="D116" s="381"/>
      <c r="E116" s="364"/>
    </row>
    <row r="117" spans="1:5" ht="12" customHeight="1">
      <c r="A117" s="519" t="s">
        <v>139</v>
      </c>
      <c r="B117" s="360" t="s">
        <v>440</v>
      </c>
      <c r="C117" s="381"/>
      <c r="D117" s="381"/>
      <c r="E117" s="364"/>
    </row>
    <row r="118" spans="1:5" ht="12" customHeight="1">
      <c r="A118" s="519" t="s">
        <v>441</v>
      </c>
      <c r="B118" s="360" t="s">
        <v>428</v>
      </c>
      <c r="C118" s="381"/>
      <c r="D118" s="381"/>
      <c r="E118" s="364"/>
    </row>
    <row r="119" spans="1:5" ht="12" customHeight="1">
      <c r="A119" s="519" t="s">
        <v>442</v>
      </c>
      <c r="B119" s="360" t="s">
        <v>443</v>
      </c>
      <c r="C119" s="381"/>
      <c r="D119" s="381"/>
      <c r="E119" s="364"/>
    </row>
    <row r="120" spans="1:5" ht="12" customHeight="1" thickBot="1">
      <c r="A120" s="528" t="s">
        <v>444</v>
      </c>
      <c r="B120" s="360" t="s">
        <v>445</v>
      </c>
      <c r="C120" s="383"/>
      <c r="D120" s="383"/>
      <c r="E120" s="366"/>
    </row>
    <row r="121" spans="1:5" ht="12" customHeight="1" thickBot="1">
      <c r="A121" s="353" t="s">
        <v>9</v>
      </c>
      <c r="B121" s="35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519" t="s">
        <v>59</v>
      </c>
      <c r="B122" s="337" t="s">
        <v>45</v>
      </c>
      <c r="C122" s="382"/>
      <c r="D122" s="382"/>
      <c r="E122" s="365"/>
    </row>
    <row r="123" spans="1:5" ht="12" customHeight="1" thickBot="1">
      <c r="A123" s="521" t="s">
        <v>60</v>
      </c>
      <c r="B123" s="340" t="s">
        <v>46</v>
      </c>
      <c r="C123" s="383"/>
      <c r="D123" s="383"/>
      <c r="E123" s="366"/>
    </row>
    <row r="124" spans="1:5" ht="12" customHeight="1" thickBot="1">
      <c r="A124" s="353" t="s">
        <v>10</v>
      </c>
      <c r="B124" s="35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519" t="s">
        <v>63</v>
      </c>
      <c r="B126" s="337" t="s">
        <v>449</v>
      </c>
      <c r="C126" s="381"/>
      <c r="D126" s="381"/>
      <c r="E126" s="364"/>
    </row>
    <row r="127" spans="1:5" ht="12" customHeight="1">
      <c r="A127" s="519" t="s">
        <v>64</v>
      </c>
      <c r="B127" s="337" t="s">
        <v>450</v>
      </c>
      <c r="C127" s="381"/>
      <c r="D127" s="381"/>
      <c r="E127" s="364"/>
    </row>
    <row r="128" spans="1:5" ht="12" customHeight="1" thickBot="1">
      <c r="A128" s="528" t="s">
        <v>65</v>
      </c>
      <c r="B128" s="335" t="s">
        <v>451</v>
      </c>
      <c r="C128" s="381"/>
      <c r="D128" s="381"/>
      <c r="E128" s="364"/>
    </row>
    <row r="129" spans="1:11" ht="12" customHeight="1" thickBot="1">
      <c r="A129" s="353" t="s">
        <v>12</v>
      </c>
      <c r="B129" s="35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81"/>
      <c r="D130" s="381"/>
      <c r="E130" s="364"/>
    </row>
    <row r="131" spans="1:11" ht="12" customHeight="1">
      <c r="A131" s="519" t="s">
        <v>67</v>
      </c>
      <c r="B131" s="337" t="s">
        <v>454</v>
      </c>
      <c r="C131" s="381"/>
      <c r="D131" s="381"/>
      <c r="E131" s="364"/>
    </row>
    <row r="132" spans="1:11" ht="12" customHeight="1">
      <c r="A132" s="519" t="s">
        <v>349</v>
      </c>
      <c r="B132" s="337" t="s">
        <v>455</v>
      </c>
      <c r="C132" s="381"/>
      <c r="D132" s="381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81"/>
      <c r="D133" s="381"/>
      <c r="E133" s="364"/>
    </row>
    <row r="134" spans="1:11" ht="13.5" thickBot="1">
      <c r="A134" s="353" t="s">
        <v>13</v>
      </c>
      <c r="B134" s="356" t="s">
        <v>673</v>
      </c>
      <c r="C134" s="386">
        <f>+C135+C136+C138+C139+C137</f>
        <v>0</v>
      </c>
      <c r="D134" s="386">
        <f>+D135+D136+D138+D139+D137</f>
        <v>0</v>
      </c>
      <c r="E134" s="399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81"/>
      <c r="D135" s="381"/>
      <c r="E135" s="364"/>
    </row>
    <row r="136" spans="1:11" ht="12" customHeight="1">
      <c r="A136" s="519" t="s">
        <v>69</v>
      </c>
      <c r="B136" s="337" t="s">
        <v>459</v>
      </c>
      <c r="C136" s="381"/>
      <c r="D136" s="381"/>
      <c r="E136" s="364"/>
    </row>
    <row r="137" spans="1:11" ht="12" customHeight="1">
      <c r="A137" s="519" t="s">
        <v>358</v>
      </c>
      <c r="B137" s="337" t="s">
        <v>672</v>
      </c>
      <c r="C137" s="381"/>
      <c r="D137" s="381"/>
      <c r="E137" s="364"/>
    </row>
    <row r="138" spans="1:11" s="311" customFormat="1" ht="12" customHeight="1">
      <c r="A138" s="519" t="s">
        <v>360</v>
      </c>
      <c r="B138" s="337" t="s">
        <v>460</v>
      </c>
      <c r="C138" s="381"/>
      <c r="D138" s="381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81"/>
      <c r="D139" s="381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81"/>
      <c r="D141" s="381"/>
      <c r="E141" s="364"/>
    </row>
    <row r="142" spans="1:11" s="311" customFormat="1" ht="12" customHeight="1">
      <c r="A142" s="519" t="s">
        <v>131</v>
      </c>
      <c r="B142" s="337" t="s">
        <v>464</v>
      </c>
      <c r="C142" s="381"/>
      <c r="D142" s="381"/>
      <c r="E142" s="364"/>
    </row>
    <row r="143" spans="1:11" s="311" customFormat="1" ht="12" customHeight="1">
      <c r="A143" s="519" t="s">
        <v>158</v>
      </c>
      <c r="B143" s="337" t="s">
        <v>465</v>
      </c>
      <c r="C143" s="381"/>
      <c r="D143" s="381"/>
      <c r="E143" s="364"/>
    </row>
    <row r="144" spans="1:11" ht="12.75" customHeight="1" thickBot="1">
      <c r="A144" s="519" t="s">
        <v>366</v>
      </c>
      <c r="B144" s="337" t="s">
        <v>466</v>
      </c>
      <c r="C144" s="381"/>
      <c r="D144" s="381"/>
      <c r="E144" s="364"/>
    </row>
    <row r="145" spans="1:5" ht="12" customHeight="1" thickBot="1">
      <c r="A145" s="353" t="s">
        <v>15</v>
      </c>
      <c r="B145" s="356" t="s">
        <v>467</v>
      </c>
      <c r="C145" s="330">
        <f>+C125+C129+C134+C140</f>
        <v>0</v>
      </c>
      <c r="D145" s="330">
        <f>+D125+D129+D134+D140</f>
        <v>0</v>
      </c>
      <c r="E145" s="331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330">
        <f>+C124+C145</f>
        <v>0</v>
      </c>
      <c r="D146" s="330">
        <f>+D124+D145</f>
        <v>0</v>
      </c>
      <c r="E146" s="331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+CONCATENATE("7.1. melléklet a ……/",LEFT(ÖSSZEFÜGGÉSEK!A4,4)+1,". (……) önkormányzati rendelethez")</f>
        <v>7.1.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'6.4.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+CONCATENATE("7.2. melléklet a ……/",LEFT(ÖSSZEFÜGGÉSEK!A4,4)+1,". (……) önkormányzati rendelethez")</f>
        <v>7.2.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'7.1.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+CONCATENATE("7.3. melléklet a ……/",LEFT(ÖSSZEFÜGGÉSEK!A4,4)+1,". (……) önkormányzati rendelethez")</f>
        <v>7.3.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'7.2.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+CONCATENATE("7.4. melléklet a ……/",LEFT(ÖSSZEFÜGGÉSEK!A4,4)+1,". (……) önkormányzati rendelethez")</f>
        <v>7.4.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'7.3.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A103" zoomScale="130" zoomScaleNormal="130" zoomScaleSheetLayoutView="100" workbookViewId="0">
      <selection activeCell="C16" sqref="C16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">
        <v>743</v>
      </c>
    </row>
    <row r="3" spans="1:5" ht="15.95" customHeight="1">
      <c r="A3" s="693" t="s">
        <v>58</v>
      </c>
      <c r="B3" s="695" t="s">
        <v>6</v>
      </c>
      <c r="C3" s="697" t="str">
        <f>+CONCATENATE(LEFT(ÖSSZEFÜGGÉSEK!A4,4),". évi")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72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sheetProtection sheet="1"/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1.1. melléklet a ....../2017.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 melléklet a ……/",LEFT(ÖSSZEFÜGGÉSEK!A4,4)+1,". (……) önkormányzati rendelethez")</f>
        <v>8.1.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'7.4.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+CONCATENATE("8.1.1. melléklet a ……/",LEFT(ÖSSZEFÜGGÉSEK!A4,4)+1,". (……) önkormányzati rendelethez")</f>
        <v>8.1.1.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+CONCATENATE("8.1.2. melléklet a ……/",LEFT(ÖSSZEFÜGGÉSEK!A4,4)+1,". (……) önkormányzati rendelethez")</f>
        <v>8.1.2.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'8.1.1.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+CONCATENATE("8.1.3. melléklet a ……/",LEFT(ÖSSZEFÜGGÉSEK!A4,4)+1,". (……) önkormányzati rendelethez")</f>
        <v>8.1.3.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692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'8.1.2.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 melléklet a ……/",LEFT(ÖSSZEFÜGGÉSEK!A4,4)+1,". (……) önkormányzati rendelethez")</f>
        <v>8.2.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'8.1.3.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I13" sqref="I1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+CONCATENATE("8.2.1. melléklet a ……/",LEFT(ÖSSZEFÜGGÉSEK!A4,4)+1,". (……) önkormányzati rendelethez")</f>
        <v>8.2.1.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+CONCATENATE("8.2.2. melléklet a ……/",LEFT(ÖSSZEFÜGGÉSEK!A4,4)+1,". (……) önkormányzati rendelethez")</f>
        <v>8.2.2.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'8.2.1.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+CONCATENATE("8.2.3. melléklet a ……/",LEFT(ÖSSZEFÜGGÉSEK!A4,4)+1,". (……) önkormányzati rendelethez")</f>
        <v>8.2.3.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'8.2.2.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 melléklet a ……/",LEFT(ÖSSZEFÜGGÉSEK!A4,4)+1,". (……) önkormányzati rendelethez")</f>
        <v>8.3.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'8.2.3.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+CONCATENATE("8.3.1. melléklet a ……/",LEFT(ÖSSZEFÜGGÉSEK!A4,4)+1,". (……) önkormányzati rendelethez")</f>
        <v>8.3.1.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opLeftCell="A10"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'1.1.sz.mell.'!E2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KÖTELEZŐ FELADATAINAK MÉRLEGE 
&amp;R&amp;"Times New Roman CE,Félkövér dőlt"&amp;11 1.2. melléklet a ....../2017. (......)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+CONCATENATE("8.3.2. melléklet a ……/",LEFT(ÖSSZEFÜGGÉSEK!A4,4)+1,". (……) önkormányzati rendelethez")</f>
        <v>8.3.2.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675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'8.3.1.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+CONCATENATE("8.3.3. melléklet a ……/",LEFT(ÖSSZEFÜGGÉSEK!A4,4)+1,". (……) önkormányzati rendelethez")</f>
        <v>8.3.3.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690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'8.3.2. sz. mell. 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zoomScaleNormal="100" workbookViewId="0">
      <selection activeCell="J16" sqref="J16"/>
    </sheetView>
  </sheetViews>
  <sheetFormatPr defaultRowHeight="12.75"/>
  <cols>
    <col min="1" max="1" width="7" style="309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tr">
        <f>'8.3.3. sz. mell.'!E4</f>
        <v>Forintban!</v>
      </c>
    </row>
    <row r="2" spans="1:7" ht="17.25" customHeight="1" thickBot="1">
      <c r="A2" s="746" t="s">
        <v>5</v>
      </c>
      <c r="B2" s="748" t="s">
        <v>306</v>
      </c>
      <c r="C2" s="748" t="s">
        <v>685</v>
      </c>
      <c r="D2" s="748" t="s">
        <v>729</v>
      </c>
      <c r="E2" s="742" t="s">
        <v>686</v>
      </c>
      <c r="F2" s="742"/>
      <c r="G2" s="743"/>
    </row>
    <row r="3" spans="1:7" s="310" customFormat="1" ht="57.75" customHeight="1" thickBot="1">
      <c r="A3" s="747"/>
      <c r="B3" s="749"/>
      <c r="C3" s="749"/>
      <c r="D3" s="749"/>
      <c r="E3" s="31" t="s">
        <v>687</v>
      </c>
      <c r="F3" s="31" t="s">
        <v>688</v>
      </c>
      <c r="G3" s="637" t="s">
        <v>689</v>
      </c>
    </row>
    <row r="4" spans="1:7" s="311" customFormat="1" ht="15" customHeight="1" thickBot="1">
      <c r="A4" s="483" t="s">
        <v>415</v>
      </c>
      <c r="B4" s="484" t="s">
        <v>416</v>
      </c>
      <c r="C4" s="484" t="s">
        <v>417</v>
      </c>
      <c r="D4" s="484" t="s">
        <v>418</v>
      </c>
      <c r="E4" s="484" t="s">
        <v>730</v>
      </c>
      <c r="F4" s="484" t="s">
        <v>496</v>
      </c>
      <c r="G4" s="568" t="s">
        <v>497</v>
      </c>
    </row>
    <row r="5" spans="1:7" ht="15" customHeight="1">
      <c r="A5" s="312" t="s">
        <v>7</v>
      </c>
      <c r="B5" s="313"/>
      <c r="C5" s="314"/>
      <c r="D5" s="314"/>
      <c r="E5" s="315">
        <f>C5+D5</f>
        <v>0</v>
      </c>
      <c r="F5" s="314"/>
      <c r="G5" s="316"/>
    </row>
    <row r="6" spans="1:7" ht="15" customHeight="1">
      <c r="A6" s="317" t="s">
        <v>8</v>
      </c>
      <c r="B6" s="318"/>
      <c r="C6" s="2"/>
      <c r="D6" s="2"/>
      <c r="E6" s="315">
        <f t="shared" ref="E6:E35" si="0">C6+D6</f>
        <v>0</v>
      </c>
      <c r="F6" s="2"/>
      <c r="G6" s="159"/>
    </row>
    <row r="7" spans="1:7" ht="15" customHeight="1">
      <c r="A7" s="317" t="s">
        <v>9</v>
      </c>
      <c r="B7" s="318"/>
      <c r="C7" s="2"/>
      <c r="D7" s="2"/>
      <c r="E7" s="315">
        <f t="shared" si="0"/>
        <v>0</v>
      </c>
      <c r="F7" s="2"/>
      <c r="G7" s="159"/>
    </row>
    <row r="8" spans="1:7" ht="15" customHeight="1">
      <c r="A8" s="317" t="s">
        <v>10</v>
      </c>
      <c r="B8" s="318"/>
      <c r="C8" s="2"/>
      <c r="D8" s="2"/>
      <c r="E8" s="315">
        <f t="shared" si="0"/>
        <v>0</v>
      </c>
      <c r="F8" s="2"/>
      <c r="G8" s="159"/>
    </row>
    <row r="9" spans="1:7" ht="15" customHeight="1">
      <c r="A9" s="317" t="s">
        <v>11</v>
      </c>
      <c r="B9" s="318"/>
      <c r="C9" s="2"/>
      <c r="D9" s="2"/>
      <c r="E9" s="315">
        <f t="shared" si="0"/>
        <v>0</v>
      </c>
      <c r="F9" s="2"/>
      <c r="G9" s="159"/>
    </row>
    <row r="10" spans="1:7" ht="15" customHeight="1">
      <c r="A10" s="317" t="s">
        <v>12</v>
      </c>
      <c r="B10" s="318"/>
      <c r="C10" s="2"/>
      <c r="D10" s="2"/>
      <c r="E10" s="315">
        <f t="shared" si="0"/>
        <v>0</v>
      </c>
      <c r="F10" s="2"/>
      <c r="G10" s="159"/>
    </row>
    <row r="11" spans="1:7" ht="15" customHeight="1">
      <c r="A11" s="317" t="s">
        <v>13</v>
      </c>
      <c r="B11" s="318"/>
      <c r="C11" s="2"/>
      <c r="D11" s="2"/>
      <c r="E11" s="315">
        <f t="shared" si="0"/>
        <v>0</v>
      </c>
      <c r="F11" s="2"/>
      <c r="G11" s="159"/>
    </row>
    <row r="12" spans="1:7" ht="15" customHeight="1">
      <c r="A12" s="317" t="s">
        <v>14</v>
      </c>
      <c r="B12" s="318"/>
      <c r="C12" s="2"/>
      <c r="D12" s="2"/>
      <c r="E12" s="315">
        <f t="shared" si="0"/>
        <v>0</v>
      </c>
      <c r="F12" s="2"/>
      <c r="G12" s="159"/>
    </row>
    <row r="13" spans="1:7" ht="15" customHeight="1">
      <c r="A13" s="317" t="s">
        <v>15</v>
      </c>
      <c r="B13" s="318"/>
      <c r="C13" s="2"/>
      <c r="D13" s="2"/>
      <c r="E13" s="315">
        <f t="shared" si="0"/>
        <v>0</v>
      </c>
      <c r="F13" s="2"/>
      <c r="G13" s="159"/>
    </row>
    <row r="14" spans="1:7" ht="15" customHeight="1">
      <c r="A14" s="317" t="s">
        <v>16</v>
      </c>
      <c r="B14" s="318"/>
      <c r="C14" s="2"/>
      <c r="D14" s="2"/>
      <c r="E14" s="315">
        <f t="shared" si="0"/>
        <v>0</v>
      </c>
      <c r="F14" s="2"/>
      <c r="G14" s="159"/>
    </row>
    <row r="15" spans="1:7" ht="15" customHeight="1">
      <c r="A15" s="317" t="s">
        <v>17</v>
      </c>
      <c r="B15" s="318"/>
      <c r="C15" s="2"/>
      <c r="D15" s="2"/>
      <c r="E15" s="315">
        <f t="shared" si="0"/>
        <v>0</v>
      </c>
      <c r="F15" s="2"/>
      <c r="G15" s="159"/>
    </row>
    <row r="16" spans="1:7" ht="15" customHeight="1">
      <c r="A16" s="317" t="s">
        <v>18</v>
      </c>
      <c r="B16" s="318"/>
      <c r="C16" s="2"/>
      <c r="D16" s="2"/>
      <c r="E16" s="315">
        <f t="shared" si="0"/>
        <v>0</v>
      </c>
      <c r="F16" s="2"/>
      <c r="G16" s="159"/>
    </row>
    <row r="17" spans="1:7" ht="15" customHeight="1">
      <c r="A17" s="317" t="s">
        <v>19</v>
      </c>
      <c r="B17" s="318"/>
      <c r="C17" s="2"/>
      <c r="D17" s="2"/>
      <c r="E17" s="315">
        <f t="shared" si="0"/>
        <v>0</v>
      </c>
      <c r="F17" s="2"/>
      <c r="G17" s="159"/>
    </row>
    <row r="18" spans="1:7" ht="15" customHeight="1">
      <c r="A18" s="317" t="s">
        <v>20</v>
      </c>
      <c r="B18" s="318"/>
      <c r="C18" s="2"/>
      <c r="D18" s="2"/>
      <c r="E18" s="315">
        <f t="shared" si="0"/>
        <v>0</v>
      </c>
      <c r="F18" s="2"/>
      <c r="G18" s="159"/>
    </row>
    <row r="19" spans="1:7" ht="15" customHeight="1">
      <c r="A19" s="317" t="s">
        <v>21</v>
      </c>
      <c r="B19" s="318"/>
      <c r="C19" s="2"/>
      <c r="D19" s="2"/>
      <c r="E19" s="315">
        <f t="shared" si="0"/>
        <v>0</v>
      </c>
      <c r="F19" s="2"/>
      <c r="G19" s="159"/>
    </row>
    <row r="20" spans="1:7" ht="15" customHeight="1">
      <c r="A20" s="317" t="s">
        <v>22</v>
      </c>
      <c r="B20" s="318"/>
      <c r="C20" s="2"/>
      <c r="D20" s="2"/>
      <c r="E20" s="315">
        <f t="shared" si="0"/>
        <v>0</v>
      </c>
      <c r="F20" s="2"/>
      <c r="G20" s="159"/>
    </row>
    <row r="21" spans="1:7" ht="15" customHeight="1">
      <c r="A21" s="317" t="s">
        <v>23</v>
      </c>
      <c r="B21" s="318"/>
      <c r="C21" s="2"/>
      <c r="D21" s="2"/>
      <c r="E21" s="315">
        <f t="shared" si="0"/>
        <v>0</v>
      </c>
      <c r="F21" s="2"/>
      <c r="G21" s="159"/>
    </row>
    <row r="22" spans="1:7" ht="15" customHeight="1">
      <c r="A22" s="317" t="s">
        <v>24</v>
      </c>
      <c r="B22" s="318"/>
      <c r="C22" s="2"/>
      <c r="D22" s="2"/>
      <c r="E22" s="315">
        <f t="shared" si="0"/>
        <v>0</v>
      </c>
      <c r="F22" s="2"/>
      <c r="G22" s="159"/>
    </row>
    <row r="23" spans="1:7" ht="15" customHeight="1">
      <c r="A23" s="317" t="s">
        <v>25</v>
      </c>
      <c r="B23" s="318"/>
      <c r="C23" s="2"/>
      <c r="D23" s="2"/>
      <c r="E23" s="315">
        <f t="shared" si="0"/>
        <v>0</v>
      </c>
      <c r="F23" s="2"/>
      <c r="G23" s="159"/>
    </row>
    <row r="24" spans="1:7" ht="15" customHeight="1">
      <c r="A24" s="317" t="s">
        <v>26</v>
      </c>
      <c r="B24" s="318"/>
      <c r="C24" s="2"/>
      <c r="D24" s="2"/>
      <c r="E24" s="315">
        <f t="shared" si="0"/>
        <v>0</v>
      </c>
      <c r="F24" s="2"/>
      <c r="G24" s="159"/>
    </row>
    <row r="25" spans="1:7" ht="15" customHeight="1">
      <c r="A25" s="317" t="s">
        <v>27</v>
      </c>
      <c r="B25" s="318"/>
      <c r="C25" s="2"/>
      <c r="D25" s="2"/>
      <c r="E25" s="315">
        <f t="shared" si="0"/>
        <v>0</v>
      </c>
      <c r="F25" s="2"/>
      <c r="G25" s="159"/>
    </row>
    <row r="26" spans="1:7" ht="15" customHeight="1">
      <c r="A26" s="317" t="s">
        <v>28</v>
      </c>
      <c r="B26" s="318"/>
      <c r="C26" s="2"/>
      <c r="D26" s="2"/>
      <c r="E26" s="315">
        <f t="shared" si="0"/>
        <v>0</v>
      </c>
      <c r="F26" s="2"/>
      <c r="G26" s="159"/>
    </row>
    <row r="27" spans="1:7" ht="15" customHeight="1">
      <c r="A27" s="317" t="s">
        <v>29</v>
      </c>
      <c r="B27" s="318"/>
      <c r="C27" s="2"/>
      <c r="D27" s="2"/>
      <c r="E27" s="315">
        <f t="shared" si="0"/>
        <v>0</v>
      </c>
      <c r="F27" s="2"/>
      <c r="G27" s="159"/>
    </row>
    <row r="28" spans="1:7" ht="15" customHeight="1">
      <c r="A28" s="317" t="s">
        <v>30</v>
      </c>
      <c r="B28" s="318"/>
      <c r="C28" s="2"/>
      <c r="D28" s="2"/>
      <c r="E28" s="315">
        <f t="shared" si="0"/>
        <v>0</v>
      </c>
      <c r="F28" s="2"/>
      <c r="G28" s="159"/>
    </row>
    <row r="29" spans="1:7" ht="15" customHeight="1">
      <c r="A29" s="317" t="s">
        <v>31</v>
      </c>
      <c r="B29" s="318"/>
      <c r="C29" s="2"/>
      <c r="D29" s="2"/>
      <c r="E29" s="315">
        <f t="shared" si="0"/>
        <v>0</v>
      </c>
      <c r="F29" s="2"/>
      <c r="G29" s="159"/>
    </row>
    <row r="30" spans="1:7" ht="15" customHeight="1">
      <c r="A30" s="317" t="s">
        <v>32</v>
      </c>
      <c r="B30" s="318"/>
      <c r="C30" s="2"/>
      <c r="D30" s="2"/>
      <c r="E30" s="315"/>
      <c r="F30" s="2"/>
      <c r="G30" s="159"/>
    </row>
    <row r="31" spans="1:7" ht="15" customHeight="1">
      <c r="A31" s="317" t="s">
        <v>33</v>
      </c>
      <c r="B31" s="318"/>
      <c r="C31" s="2"/>
      <c r="D31" s="2"/>
      <c r="E31" s="315">
        <f t="shared" si="0"/>
        <v>0</v>
      </c>
      <c r="F31" s="2"/>
      <c r="G31" s="159"/>
    </row>
    <row r="32" spans="1:7" ht="15" customHeight="1">
      <c r="A32" s="317" t="s">
        <v>34</v>
      </c>
      <c r="B32" s="318"/>
      <c r="C32" s="2"/>
      <c r="D32" s="2"/>
      <c r="E32" s="315">
        <f t="shared" si="0"/>
        <v>0</v>
      </c>
      <c r="F32" s="2"/>
      <c r="G32" s="159"/>
    </row>
    <row r="33" spans="1:7" ht="15" customHeight="1">
      <c r="A33" s="317" t="s">
        <v>35</v>
      </c>
      <c r="B33" s="318"/>
      <c r="C33" s="2"/>
      <c r="D33" s="2"/>
      <c r="E33" s="315">
        <f t="shared" si="0"/>
        <v>0</v>
      </c>
      <c r="F33" s="2"/>
      <c r="G33" s="159"/>
    </row>
    <row r="34" spans="1:7" ht="15" customHeight="1">
      <c r="A34" s="317" t="s">
        <v>90</v>
      </c>
      <c r="B34" s="318"/>
      <c r="C34" s="2"/>
      <c r="D34" s="2"/>
      <c r="E34" s="315">
        <f t="shared" si="0"/>
        <v>0</v>
      </c>
      <c r="F34" s="2"/>
      <c r="G34" s="159"/>
    </row>
    <row r="35" spans="1:7" ht="15" customHeight="1" thickBot="1">
      <c r="A35" s="317" t="s">
        <v>186</v>
      </c>
      <c r="B35" s="319"/>
      <c r="C35" s="3"/>
      <c r="D35" s="3"/>
      <c r="E35" s="315">
        <f t="shared" si="0"/>
        <v>0</v>
      </c>
      <c r="F35" s="3"/>
      <c r="G35" s="320"/>
    </row>
    <row r="36" spans="1:7" ht="15" customHeight="1" thickBot="1">
      <c r="A36" s="744" t="s">
        <v>40</v>
      </c>
      <c r="B36" s="745"/>
      <c r="C36" s="15">
        <f>SUM(C5:C35)</f>
        <v>0</v>
      </c>
      <c r="D36" s="15">
        <f>SUM(D5:D35)</f>
        <v>0</v>
      </c>
      <c r="E36" s="15">
        <f>SUM(E5:E35)</f>
        <v>0</v>
      </c>
      <c r="F36" s="15">
        <f>SUM(F5:F35)</f>
        <v>0</v>
      </c>
      <c r="G36" s="16">
        <f>SUM(G5:G35)</f>
        <v>0</v>
      </c>
    </row>
  </sheetData>
  <sheetProtection sheet="1"/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……/2017.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zoomScale="120" zoomScaleNormal="120" zoomScaleSheetLayoutView="100" workbookViewId="0">
      <selection activeCell="D88" sqref="D88:E88"/>
    </sheetView>
  </sheetViews>
  <sheetFormatPr defaultRowHeight="15.75"/>
  <cols>
    <col min="1" max="1" width="9" style="377" customWidth="1"/>
    <col min="2" max="2" width="64.83203125" style="377" customWidth="1"/>
    <col min="3" max="3" width="17.33203125" style="377" customWidth="1"/>
    <col min="4" max="5" width="17.3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46"/>
      <c r="D2" s="375"/>
      <c r="E2" s="375" t="str">
        <f>'9. sz. mell'!G1</f>
        <v>Forintban!</v>
      </c>
    </row>
    <row r="3" spans="1:5" ht="15.95" customHeight="1">
      <c r="A3" s="693" t="s">
        <v>58</v>
      </c>
      <c r="B3" s="695" t="s">
        <v>6</v>
      </c>
      <c r="C3" s="750" t="str">
        <f>+CONCATENATE(LEFT(ÖSSZEFÜGGÉSEK!A4,4)-1,". évi tény")</f>
        <v>2015. évi tény</v>
      </c>
      <c r="D3" s="697" t="str">
        <f>+CONCATENATE(LEFT(ÖSSZEFÜGGÉSEK!A4,4),". évi")</f>
        <v>2016. évi</v>
      </c>
      <c r="E3" s="698"/>
    </row>
    <row r="4" spans="1:5" ht="38.1" customHeight="1" thickBot="1">
      <c r="A4" s="694"/>
      <c r="B4" s="696"/>
      <c r="C4" s="751"/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419</v>
      </c>
      <c r="E5" s="355" t="s">
        <v>496</v>
      </c>
    </row>
    <row r="6" spans="1:5" s="390" customFormat="1" ht="12" customHeight="1" thickBot="1">
      <c r="A6" s="348" t="s">
        <v>7</v>
      </c>
      <c r="B6" s="584" t="s">
        <v>307</v>
      </c>
      <c r="C6" s="380">
        <f>+C7+C8+C9+C10+C11+C12</f>
        <v>0</v>
      </c>
      <c r="D6" s="380">
        <f>+D7+D8+D9+D10+D11+D12</f>
        <v>0</v>
      </c>
      <c r="E6" s="363">
        <f>+E7+E8+E9+E10+E11+E12</f>
        <v>0</v>
      </c>
    </row>
    <row r="7" spans="1:5" s="390" customFormat="1" ht="12" customHeight="1">
      <c r="A7" s="343" t="s">
        <v>70</v>
      </c>
      <c r="B7" s="585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586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586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586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586" t="s">
        <v>312</v>
      </c>
      <c r="C11" s="574"/>
      <c r="D11" s="381"/>
      <c r="E11" s="364"/>
    </row>
    <row r="12" spans="1:5" s="390" customFormat="1" ht="12" customHeight="1" thickBot="1">
      <c r="A12" s="344" t="s">
        <v>74</v>
      </c>
      <c r="B12" s="587" t="s">
        <v>313</v>
      </c>
      <c r="C12" s="575"/>
      <c r="D12" s="383"/>
      <c r="E12" s="366"/>
    </row>
    <row r="13" spans="1:5" s="390" customFormat="1" ht="12" customHeight="1" thickBot="1">
      <c r="A13" s="348" t="s">
        <v>8</v>
      </c>
      <c r="B13" s="588" t="s">
        <v>314</v>
      </c>
      <c r="C13" s="380">
        <f>+C14+C15+C16+C17+C18</f>
        <v>0</v>
      </c>
      <c r="D13" s="380">
        <f>+D14+D15+D16+D17+D18</f>
        <v>0</v>
      </c>
      <c r="E13" s="363">
        <f>+E14+E15+E16+E17+E18</f>
        <v>0</v>
      </c>
    </row>
    <row r="14" spans="1:5" s="390" customFormat="1" ht="12" customHeight="1">
      <c r="A14" s="343" t="s">
        <v>76</v>
      </c>
      <c r="B14" s="585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586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586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586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586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587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584" t="s">
        <v>321</v>
      </c>
      <c r="C20" s="380">
        <f>+C21+C22+C23+C24+C25</f>
        <v>0</v>
      </c>
      <c r="D20" s="380">
        <f>+D21+D22+D23+D24+D25</f>
        <v>0</v>
      </c>
      <c r="E20" s="363">
        <f>+E21+E22+E23+E24+E25</f>
        <v>0</v>
      </c>
    </row>
    <row r="21" spans="1:5" s="390" customFormat="1" ht="12" customHeight="1">
      <c r="A21" s="343" t="s">
        <v>59</v>
      </c>
      <c r="B21" s="585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586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586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586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586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587" t="s">
        <v>327</v>
      </c>
      <c r="C26" s="383"/>
      <c r="D26" s="383"/>
      <c r="E26" s="366"/>
    </row>
    <row r="27" spans="1:5" s="390" customFormat="1" ht="12" customHeight="1" thickBot="1">
      <c r="A27" s="353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519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520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520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520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520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521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584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585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586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586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586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586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586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586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586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586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587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584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585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586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586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586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587" t="s">
        <v>354</v>
      </c>
      <c r="C50" s="385"/>
      <c r="D50" s="385"/>
      <c r="E50" s="368"/>
    </row>
    <row r="51" spans="1:5" s="390" customFormat="1" ht="13.5" thickBot="1">
      <c r="A51" s="348" t="s">
        <v>129</v>
      </c>
      <c r="B51" s="584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.75">
      <c r="A52" s="343" t="s">
        <v>68</v>
      </c>
      <c r="B52" s="585" t="s">
        <v>356</v>
      </c>
      <c r="C52" s="382"/>
      <c r="D52" s="382"/>
      <c r="E52" s="365"/>
    </row>
    <row r="53" spans="1:5" s="390" customFormat="1" ht="14.25" customHeight="1">
      <c r="A53" s="342" t="s">
        <v>69</v>
      </c>
      <c r="B53" s="586" t="s">
        <v>577</v>
      </c>
      <c r="C53" s="381"/>
      <c r="D53" s="381"/>
      <c r="E53" s="364"/>
    </row>
    <row r="54" spans="1:5" s="390" customFormat="1" ht="12.75">
      <c r="A54" s="342" t="s">
        <v>358</v>
      </c>
      <c r="B54" s="586" t="s">
        <v>359</v>
      </c>
      <c r="C54" s="381"/>
      <c r="D54" s="381"/>
      <c r="E54" s="364"/>
    </row>
    <row r="55" spans="1:5" s="390" customFormat="1" ht="13.5" thickBot="1">
      <c r="A55" s="344" t="s">
        <v>360</v>
      </c>
      <c r="B55" s="587" t="s">
        <v>361</v>
      </c>
      <c r="C55" s="383"/>
      <c r="D55" s="383"/>
      <c r="E55" s="366"/>
    </row>
    <row r="56" spans="1:5" s="390" customFormat="1" ht="13.5" thickBot="1">
      <c r="A56" s="348" t="s">
        <v>14</v>
      </c>
      <c r="B56" s="588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.75">
      <c r="A57" s="342" t="s">
        <v>130</v>
      </c>
      <c r="B57" s="585" t="s">
        <v>363</v>
      </c>
      <c r="C57" s="384"/>
      <c r="D57" s="384"/>
      <c r="E57" s="367"/>
    </row>
    <row r="58" spans="1:5" s="390" customFormat="1" ht="12.75" customHeight="1">
      <c r="A58" s="342" t="s">
        <v>131</v>
      </c>
      <c r="B58" s="586" t="s">
        <v>578</v>
      </c>
      <c r="C58" s="384"/>
      <c r="D58" s="384"/>
      <c r="E58" s="367"/>
    </row>
    <row r="59" spans="1:5" s="390" customFormat="1" ht="12.75">
      <c r="A59" s="342" t="s">
        <v>158</v>
      </c>
      <c r="B59" s="586" t="s">
        <v>365</v>
      </c>
      <c r="C59" s="384"/>
      <c r="D59" s="384"/>
      <c r="E59" s="367"/>
    </row>
    <row r="60" spans="1:5" s="390" customFormat="1" ht="13.5" thickBot="1">
      <c r="A60" s="342" t="s">
        <v>366</v>
      </c>
      <c r="B60" s="587" t="s">
        <v>367</v>
      </c>
      <c r="C60" s="384"/>
      <c r="D60" s="384"/>
      <c r="E60" s="367"/>
    </row>
    <row r="61" spans="1:5" s="390" customFormat="1" ht="13.5" thickBot="1">
      <c r="A61" s="348" t="s">
        <v>15</v>
      </c>
      <c r="B61" s="584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3.5" thickBot="1">
      <c r="A62" s="402" t="s">
        <v>369</v>
      </c>
      <c r="B62" s="588" t="s">
        <v>693</v>
      </c>
      <c r="C62" s="380">
        <f>SUM(C63:C65)</f>
        <v>0</v>
      </c>
      <c r="D62" s="380">
        <f>SUM(D63:D65)</f>
        <v>0</v>
      </c>
      <c r="E62" s="363">
        <f>SUM(E63:E65)</f>
        <v>0</v>
      </c>
    </row>
    <row r="63" spans="1:5" s="390" customFormat="1" ht="12.75">
      <c r="A63" s="342" t="s">
        <v>371</v>
      </c>
      <c r="B63" s="585" t="s">
        <v>372</v>
      </c>
      <c r="C63" s="384"/>
      <c r="D63" s="384"/>
      <c r="E63" s="367"/>
    </row>
    <row r="64" spans="1:5" s="390" customFormat="1" ht="12.75">
      <c r="A64" s="342" t="s">
        <v>373</v>
      </c>
      <c r="B64" s="586" t="s">
        <v>374</v>
      </c>
      <c r="C64" s="384"/>
      <c r="D64" s="384"/>
      <c r="E64" s="367"/>
    </row>
    <row r="65" spans="1:5" s="390" customFormat="1" ht="13.5" thickBot="1">
      <c r="A65" s="342" t="s">
        <v>375</v>
      </c>
      <c r="B65" s="328" t="s">
        <v>420</v>
      </c>
      <c r="C65" s="384"/>
      <c r="D65" s="384"/>
      <c r="E65" s="367"/>
    </row>
    <row r="66" spans="1:5" s="390" customFormat="1" ht="13.5" thickBot="1">
      <c r="A66" s="402" t="s">
        <v>377</v>
      </c>
      <c r="B66" s="588" t="s">
        <v>378</v>
      </c>
      <c r="C66" s="380">
        <f>SUM(C67:C70)</f>
        <v>0</v>
      </c>
      <c r="D66" s="380">
        <f>SUM(D67:D70)</f>
        <v>0</v>
      </c>
      <c r="E66" s="363">
        <f>SUM(E67:E70)</f>
        <v>0</v>
      </c>
    </row>
    <row r="67" spans="1:5" s="390" customFormat="1" ht="12.75">
      <c r="A67" s="342" t="s">
        <v>107</v>
      </c>
      <c r="B67" s="585" t="s">
        <v>379</v>
      </c>
      <c r="C67" s="384"/>
      <c r="D67" s="384"/>
      <c r="E67" s="367"/>
    </row>
    <row r="68" spans="1:5" s="390" customFormat="1" ht="12.75">
      <c r="A68" s="342" t="s">
        <v>108</v>
      </c>
      <c r="B68" s="586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586" t="s">
        <v>382</v>
      </c>
      <c r="C69" s="384"/>
      <c r="D69" s="384"/>
      <c r="E69" s="367"/>
    </row>
    <row r="70" spans="1:5" s="390" customFormat="1" ht="12" customHeight="1" thickBot="1">
      <c r="A70" s="342" t="s">
        <v>383</v>
      </c>
      <c r="B70" s="587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588" t="s">
        <v>386</v>
      </c>
      <c r="C71" s="380">
        <f>SUM(C72:C73)</f>
        <v>0</v>
      </c>
      <c r="D71" s="380">
        <f>SUM(D72:D73)</f>
        <v>0</v>
      </c>
      <c r="E71" s="363">
        <f>SUM(E72:E73)</f>
        <v>0</v>
      </c>
    </row>
    <row r="72" spans="1:5" s="390" customFormat="1" ht="12" customHeight="1">
      <c r="A72" s="342" t="s">
        <v>387</v>
      </c>
      <c r="B72" s="585" t="s">
        <v>388</v>
      </c>
      <c r="C72" s="384"/>
      <c r="D72" s="384"/>
      <c r="E72" s="367"/>
    </row>
    <row r="73" spans="1:5" s="390" customFormat="1" ht="12" customHeight="1" thickBot="1">
      <c r="A73" s="342" t="s">
        <v>389</v>
      </c>
      <c r="B73" s="587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588" t="s">
        <v>392</v>
      </c>
      <c r="C74" s="380">
        <f>SUM(C75:C77)</f>
        <v>0</v>
      </c>
      <c r="D74" s="380">
        <f>SUM(D75:D77)</f>
        <v>0</v>
      </c>
      <c r="E74" s="363">
        <f>SUM(E75:E77)</f>
        <v>0</v>
      </c>
    </row>
    <row r="75" spans="1:5" s="390" customFormat="1" ht="12" customHeight="1">
      <c r="A75" s="342" t="s">
        <v>393</v>
      </c>
      <c r="B75" s="585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586" t="s">
        <v>396</v>
      </c>
      <c r="C76" s="384"/>
      <c r="D76" s="384"/>
      <c r="E76" s="367"/>
    </row>
    <row r="77" spans="1:5" s="390" customFormat="1" ht="12" customHeight="1" thickBot="1">
      <c r="A77" s="342" t="s">
        <v>397</v>
      </c>
      <c r="B77" s="587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588" t="s">
        <v>400</v>
      </c>
      <c r="C78" s="380">
        <f>SUM(C79:C82)</f>
        <v>0</v>
      </c>
      <c r="D78" s="380">
        <f>SUM(D79:D82)</f>
        <v>0</v>
      </c>
      <c r="E78" s="363">
        <f>SUM(E79:E82)</f>
        <v>0</v>
      </c>
    </row>
    <row r="79" spans="1:5" s="390" customFormat="1" ht="12" customHeight="1">
      <c r="A79" s="572" t="s">
        <v>401</v>
      </c>
      <c r="B79" s="585" t="s">
        <v>402</v>
      </c>
      <c r="C79" s="384"/>
      <c r="D79" s="384"/>
      <c r="E79" s="367"/>
    </row>
    <row r="80" spans="1:5" s="390" customFormat="1" ht="12" customHeight="1">
      <c r="A80" s="573" t="s">
        <v>403</v>
      </c>
      <c r="B80" s="586" t="s">
        <v>404</v>
      </c>
      <c r="C80" s="384"/>
      <c r="D80" s="384"/>
      <c r="E80" s="367"/>
    </row>
    <row r="81" spans="1:5" s="390" customFormat="1" ht="12" customHeight="1">
      <c r="A81" s="573" t="s">
        <v>405</v>
      </c>
      <c r="B81" s="586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587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588" t="s">
        <v>410</v>
      </c>
      <c r="C83" s="405"/>
      <c r="D83" s="405"/>
      <c r="E83" s="406"/>
    </row>
    <row r="84" spans="1:5" s="390" customFormat="1" ht="13.5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ht="16.5" customHeight="1">
      <c r="A86" s="692" t="s">
        <v>36</v>
      </c>
      <c r="B86" s="692"/>
      <c r="C86" s="692"/>
      <c r="D86" s="692"/>
      <c r="E86" s="692"/>
    </row>
    <row r="87" spans="1:5" s="396" customFormat="1" ht="16.5" customHeight="1" thickBot="1">
      <c r="A87" s="47" t="s">
        <v>111</v>
      </c>
      <c r="B87" s="47"/>
      <c r="C87" s="47"/>
      <c r="D87" s="357"/>
      <c r="E87" s="357" t="str">
        <f>E2</f>
        <v>Forintban!</v>
      </c>
    </row>
    <row r="88" spans="1:5" s="396" customFormat="1" ht="16.5" customHeight="1">
      <c r="A88" s="693" t="s">
        <v>58</v>
      </c>
      <c r="B88" s="695" t="s">
        <v>176</v>
      </c>
      <c r="C88" s="750" t="str">
        <f>+C3</f>
        <v>2015. évi tény</v>
      </c>
      <c r="D88" s="697" t="str">
        <f>+D3</f>
        <v>2016. évi</v>
      </c>
      <c r="E88" s="698"/>
    </row>
    <row r="89" spans="1:5" ht="38.1" customHeight="1" thickBot="1">
      <c r="A89" s="694"/>
      <c r="B89" s="696"/>
      <c r="C89" s="751"/>
      <c r="D89" s="48" t="s">
        <v>182</v>
      </c>
      <c r="E89" s="49" t="s">
        <v>183</v>
      </c>
    </row>
    <row r="90" spans="1:5" s="389" customFormat="1" ht="12" customHeight="1" thickBot="1">
      <c r="A90" s="353" t="s">
        <v>415</v>
      </c>
      <c r="B90" s="354" t="s">
        <v>416</v>
      </c>
      <c r="C90" s="354" t="s">
        <v>417</v>
      </c>
      <c r="D90" s="354" t="s">
        <v>419</v>
      </c>
      <c r="E90" s="400" t="s">
        <v>496</v>
      </c>
    </row>
    <row r="91" spans="1:5" ht="12" customHeight="1" thickBot="1">
      <c r="A91" s="350" t="s">
        <v>7</v>
      </c>
      <c r="B91" s="352" t="s">
        <v>579</v>
      </c>
      <c r="C91" s="379">
        <f>SUM(C92:C96)</f>
        <v>0</v>
      </c>
      <c r="D91" s="379">
        <f>+D92+D93+D94+D95+D96</f>
        <v>0</v>
      </c>
      <c r="E91" s="334">
        <f>+E92+E93+E94+E95+E96</f>
        <v>0</v>
      </c>
    </row>
    <row r="92" spans="1:5" ht="12" customHeight="1">
      <c r="A92" s="345" t="s">
        <v>70</v>
      </c>
      <c r="B92" s="589" t="s">
        <v>37</v>
      </c>
      <c r="C92" s="78"/>
      <c r="D92" s="78"/>
      <c r="E92" s="333"/>
    </row>
    <row r="93" spans="1:5" ht="12" customHeight="1">
      <c r="A93" s="342" t="s">
        <v>71</v>
      </c>
      <c r="B93" s="590" t="s">
        <v>132</v>
      </c>
      <c r="C93" s="381"/>
      <c r="D93" s="381"/>
      <c r="E93" s="364"/>
    </row>
    <row r="94" spans="1:5" ht="12" customHeight="1">
      <c r="A94" s="342" t="s">
        <v>72</v>
      </c>
      <c r="B94" s="590" t="s">
        <v>99</v>
      </c>
      <c r="C94" s="383"/>
      <c r="D94" s="383"/>
      <c r="E94" s="366"/>
    </row>
    <row r="95" spans="1:5" ht="12" customHeight="1">
      <c r="A95" s="342" t="s">
        <v>73</v>
      </c>
      <c r="B95" s="591" t="s">
        <v>133</v>
      </c>
      <c r="C95" s="383"/>
      <c r="D95" s="383"/>
      <c r="E95" s="366"/>
    </row>
    <row r="96" spans="1:5" ht="12" customHeight="1">
      <c r="A96" s="342" t="s">
        <v>82</v>
      </c>
      <c r="B96" s="592" t="s">
        <v>134</v>
      </c>
      <c r="C96" s="383"/>
      <c r="D96" s="383"/>
      <c r="E96" s="366"/>
    </row>
    <row r="97" spans="1:5" ht="12" customHeight="1">
      <c r="A97" s="342" t="s">
        <v>74</v>
      </c>
      <c r="B97" s="590" t="s">
        <v>422</v>
      </c>
      <c r="C97" s="383"/>
      <c r="D97" s="383"/>
      <c r="E97" s="366"/>
    </row>
    <row r="98" spans="1:5" ht="12" customHeight="1">
      <c r="A98" s="342" t="s">
        <v>75</v>
      </c>
      <c r="B98" s="593" t="s">
        <v>423</v>
      </c>
      <c r="C98" s="383"/>
      <c r="D98" s="383"/>
      <c r="E98" s="366"/>
    </row>
    <row r="99" spans="1:5" ht="12" customHeight="1">
      <c r="A99" s="342" t="s">
        <v>83</v>
      </c>
      <c r="B99" s="590" t="s">
        <v>424</v>
      </c>
      <c r="C99" s="383"/>
      <c r="D99" s="383"/>
      <c r="E99" s="366"/>
    </row>
    <row r="100" spans="1:5" ht="12" customHeight="1">
      <c r="A100" s="342" t="s">
        <v>84</v>
      </c>
      <c r="B100" s="590" t="s">
        <v>425</v>
      </c>
      <c r="C100" s="383"/>
      <c r="D100" s="383"/>
      <c r="E100" s="366"/>
    </row>
    <row r="101" spans="1:5" ht="12" customHeight="1">
      <c r="A101" s="342" t="s">
        <v>85</v>
      </c>
      <c r="B101" s="593" t="s">
        <v>426</v>
      </c>
      <c r="C101" s="383"/>
      <c r="D101" s="383"/>
      <c r="E101" s="366"/>
    </row>
    <row r="102" spans="1:5" ht="12" customHeight="1">
      <c r="A102" s="342" t="s">
        <v>86</v>
      </c>
      <c r="B102" s="593" t="s">
        <v>427</v>
      </c>
      <c r="C102" s="383"/>
      <c r="D102" s="383"/>
      <c r="E102" s="366"/>
    </row>
    <row r="103" spans="1:5" ht="12" customHeight="1">
      <c r="A103" s="342" t="s">
        <v>88</v>
      </c>
      <c r="B103" s="590" t="s">
        <v>428</v>
      </c>
      <c r="C103" s="383"/>
      <c r="D103" s="383"/>
      <c r="E103" s="366"/>
    </row>
    <row r="104" spans="1:5" ht="12" customHeight="1">
      <c r="A104" s="341" t="s">
        <v>135</v>
      </c>
      <c r="B104" s="594" t="s">
        <v>429</v>
      </c>
      <c r="C104" s="383"/>
      <c r="D104" s="383"/>
      <c r="E104" s="366"/>
    </row>
    <row r="105" spans="1:5" ht="12" customHeight="1">
      <c r="A105" s="342" t="s">
        <v>430</v>
      </c>
      <c r="B105" s="594" t="s">
        <v>431</v>
      </c>
      <c r="C105" s="383"/>
      <c r="D105" s="383"/>
      <c r="E105" s="366"/>
    </row>
    <row r="106" spans="1:5" ht="12" customHeight="1" thickBot="1">
      <c r="A106" s="346" t="s">
        <v>432</v>
      </c>
      <c r="B106" s="595" t="s">
        <v>433</v>
      </c>
      <c r="C106" s="79"/>
      <c r="D106" s="79"/>
      <c r="E106" s="327"/>
    </row>
    <row r="107" spans="1:5" ht="12" customHeight="1" thickBot="1">
      <c r="A107" s="348" t="s">
        <v>8</v>
      </c>
      <c r="B107" s="351" t="s">
        <v>580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343" t="s">
        <v>76</v>
      </c>
      <c r="B108" s="590" t="s">
        <v>157</v>
      </c>
      <c r="C108" s="382"/>
      <c r="D108" s="382"/>
      <c r="E108" s="365"/>
    </row>
    <row r="109" spans="1:5" ht="12" customHeight="1">
      <c r="A109" s="343" t="s">
        <v>77</v>
      </c>
      <c r="B109" s="594" t="s">
        <v>435</v>
      </c>
      <c r="C109" s="382"/>
      <c r="D109" s="382"/>
      <c r="E109" s="365"/>
    </row>
    <row r="110" spans="1:5">
      <c r="A110" s="343" t="s">
        <v>78</v>
      </c>
      <c r="B110" s="594" t="s">
        <v>136</v>
      </c>
      <c r="C110" s="381"/>
      <c r="D110" s="381"/>
      <c r="E110" s="364"/>
    </row>
    <row r="111" spans="1:5" ht="12" customHeight="1">
      <c r="A111" s="343" t="s">
        <v>79</v>
      </c>
      <c r="B111" s="594" t="s">
        <v>436</v>
      </c>
      <c r="C111" s="381"/>
      <c r="D111" s="381"/>
      <c r="E111" s="364"/>
    </row>
    <row r="112" spans="1:5" ht="12" customHeight="1">
      <c r="A112" s="343" t="s">
        <v>80</v>
      </c>
      <c r="B112" s="587" t="s">
        <v>159</v>
      </c>
      <c r="C112" s="381"/>
      <c r="D112" s="381"/>
      <c r="E112" s="364"/>
    </row>
    <row r="113" spans="1:5">
      <c r="A113" s="343" t="s">
        <v>87</v>
      </c>
      <c r="B113" s="586" t="s">
        <v>437</v>
      </c>
      <c r="C113" s="381"/>
      <c r="D113" s="381"/>
      <c r="E113" s="364"/>
    </row>
    <row r="114" spans="1:5">
      <c r="A114" s="343" t="s">
        <v>89</v>
      </c>
      <c r="B114" s="596" t="s">
        <v>438</v>
      </c>
      <c r="C114" s="381"/>
      <c r="D114" s="381"/>
      <c r="E114" s="364"/>
    </row>
    <row r="115" spans="1:5" ht="12" customHeight="1">
      <c r="A115" s="343" t="s">
        <v>137</v>
      </c>
      <c r="B115" s="590" t="s">
        <v>425</v>
      </c>
      <c r="C115" s="381"/>
      <c r="D115" s="381"/>
      <c r="E115" s="364"/>
    </row>
    <row r="116" spans="1:5" ht="12" customHeight="1">
      <c r="A116" s="343" t="s">
        <v>138</v>
      </c>
      <c r="B116" s="590" t="s">
        <v>439</v>
      </c>
      <c r="C116" s="381"/>
      <c r="D116" s="381"/>
      <c r="E116" s="364"/>
    </row>
    <row r="117" spans="1:5" ht="12" customHeight="1">
      <c r="A117" s="343" t="s">
        <v>139</v>
      </c>
      <c r="B117" s="590" t="s">
        <v>440</v>
      </c>
      <c r="C117" s="381"/>
      <c r="D117" s="381"/>
      <c r="E117" s="364"/>
    </row>
    <row r="118" spans="1:5" s="407" customFormat="1" ht="12" customHeight="1">
      <c r="A118" s="343" t="s">
        <v>441</v>
      </c>
      <c r="B118" s="590" t="s">
        <v>428</v>
      </c>
      <c r="C118" s="381"/>
      <c r="D118" s="381"/>
      <c r="E118" s="364"/>
    </row>
    <row r="119" spans="1:5" ht="12" customHeight="1">
      <c r="A119" s="343" t="s">
        <v>442</v>
      </c>
      <c r="B119" s="590" t="s">
        <v>443</v>
      </c>
      <c r="C119" s="381"/>
      <c r="D119" s="381"/>
      <c r="E119" s="364"/>
    </row>
    <row r="120" spans="1:5" ht="12" customHeight="1" thickBot="1">
      <c r="A120" s="341" t="s">
        <v>444</v>
      </c>
      <c r="B120" s="590" t="s">
        <v>445</v>
      </c>
      <c r="C120" s="383"/>
      <c r="D120" s="383"/>
      <c r="E120" s="366"/>
    </row>
    <row r="121" spans="1:5" ht="12" customHeight="1" thickBot="1">
      <c r="A121" s="348" t="s">
        <v>9</v>
      </c>
      <c r="B121" s="56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343" t="s">
        <v>59</v>
      </c>
      <c r="B122" s="596" t="s">
        <v>45</v>
      </c>
      <c r="C122" s="382"/>
      <c r="D122" s="382"/>
      <c r="E122" s="365"/>
    </row>
    <row r="123" spans="1:5" ht="12" customHeight="1" thickBot="1">
      <c r="A123" s="344" t="s">
        <v>60</v>
      </c>
      <c r="B123" s="594" t="s">
        <v>46</v>
      </c>
      <c r="C123" s="383"/>
      <c r="D123" s="383"/>
      <c r="E123" s="366"/>
    </row>
    <row r="124" spans="1:5" ht="12" customHeight="1" thickBot="1">
      <c r="A124" s="348" t="s">
        <v>10</v>
      </c>
      <c r="B124" s="56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48" t="s">
        <v>11</v>
      </c>
      <c r="B125" s="566" t="s">
        <v>448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343" t="s">
        <v>63</v>
      </c>
      <c r="B126" s="596" t="s">
        <v>581</v>
      </c>
      <c r="C126" s="381"/>
      <c r="D126" s="381"/>
      <c r="E126" s="364"/>
    </row>
    <row r="127" spans="1:5" ht="12" customHeight="1">
      <c r="A127" s="343" t="s">
        <v>64</v>
      </c>
      <c r="B127" s="596" t="s">
        <v>582</v>
      </c>
      <c r="C127" s="381"/>
      <c r="D127" s="381"/>
      <c r="E127" s="364"/>
    </row>
    <row r="128" spans="1:5" ht="12" customHeight="1" thickBot="1">
      <c r="A128" s="341" t="s">
        <v>65</v>
      </c>
      <c r="B128" s="597" t="s">
        <v>583</v>
      </c>
      <c r="C128" s="381"/>
      <c r="D128" s="381"/>
      <c r="E128" s="364"/>
    </row>
    <row r="129" spans="1:9" ht="12" customHeight="1" thickBot="1">
      <c r="A129" s="348" t="s">
        <v>12</v>
      </c>
      <c r="B129" s="56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9" ht="12" customHeight="1">
      <c r="A130" s="343" t="s">
        <v>66</v>
      </c>
      <c r="B130" s="596" t="s">
        <v>584</v>
      </c>
      <c r="C130" s="381"/>
      <c r="D130" s="381"/>
      <c r="E130" s="364"/>
    </row>
    <row r="131" spans="1:9" ht="12" customHeight="1">
      <c r="A131" s="343" t="s">
        <v>67</v>
      </c>
      <c r="B131" s="596" t="s">
        <v>585</v>
      </c>
      <c r="C131" s="381"/>
      <c r="D131" s="381"/>
      <c r="E131" s="364"/>
    </row>
    <row r="132" spans="1:9" ht="12" customHeight="1">
      <c r="A132" s="343" t="s">
        <v>349</v>
      </c>
      <c r="B132" s="596" t="s">
        <v>586</v>
      </c>
      <c r="C132" s="381"/>
      <c r="D132" s="381"/>
      <c r="E132" s="364"/>
    </row>
    <row r="133" spans="1:9" ht="12" customHeight="1" thickBot="1">
      <c r="A133" s="341" t="s">
        <v>351</v>
      </c>
      <c r="B133" s="597" t="s">
        <v>587</v>
      </c>
      <c r="C133" s="381"/>
      <c r="D133" s="381"/>
      <c r="E133" s="364"/>
    </row>
    <row r="134" spans="1:9" ht="12" customHeight="1" thickBot="1">
      <c r="A134" s="348" t="s">
        <v>13</v>
      </c>
      <c r="B134" s="566" t="s">
        <v>457</v>
      </c>
      <c r="C134" s="386">
        <f>+C135+C136+C137+C138</f>
        <v>0</v>
      </c>
      <c r="D134" s="386">
        <f>+D135+D136+D137+D138</f>
        <v>0</v>
      </c>
      <c r="E134" s="399">
        <f>+E135+E136+E137+E138</f>
        <v>0</v>
      </c>
    </row>
    <row r="135" spans="1:9" ht="12" customHeight="1">
      <c r="A135" s="343" t="s">
        <v>68</v>
      </c>
      <c r="B135" s="596" t="s">
        <v>458</v>
      </c>
      <c r="C135" s="381"/>
      <c r="D135" s="381"/>
      <c r="E135" s="364"/>
    </row>
    <row r="136" spans="1:9" ht="12" customHeight="1">
      <c r="A136" s="343" t="s">
        <v>69</v>
      </c>
      <c r="B136" s="596" t="s">
        <v>459</v>
      </c>
      <c r="C136" s="381"/>
      <c r="D136" s="381"/>
      <c r="E136" s="364"/>
    </row>
    <row r="137" spans="1:9" ht="12" customHeight="1">
      <c r="A137" s="343" t="s">
        <v>358</v>
      </c>
      <c r="B137" s="596" t="s">
        <v>588</v>
      </c>
      <c r="C137" s="381"/>
      <c r="D137" s="381"/>
      <c r="E137" s="364"/>
    </row>
    <row r="138" spans="1:9" ht="12" customHeight="1" thickBot="1">
      <c r="A138" s="341" t="s">
        <v>360</v>
      </c>
      <c r="B138" s="597" t="s">
        <v>503</v>
      </c>
      <c r="C138" s="381"/>
      <c r="D138" s="381"/>
      <c r="E138" s="364"/>
    </row>
    <row r="139" spans="1:9" ht="15" customHeight="1" thickBot="1">
      <c r="A139" s="348" t="s">
        <v>14</v>
      </c>
      <c r="B139" s="566" t="s">
        <v>553</v>
      </c>
      <c r="C139" s="80">
        <f>+C140+C141+C142+C143</f>
        <v>0</v>
      </c>
      <c r="D139" s="80">
        <f>+D140+D141+D142+D143</f>
        <v>0</v>
      </c>
      <c r="E139" s="332">
        <f>+E140+E141+E142+E143</f>
        <v>0</v>
      </c>
      <c r="F139" s="397"/>
      <c r="G139" s="398"/>
      <c r="H139" s="398"/>
      <c r="I139" s="398"/>
    </row>
    <row r="140" spans="1:9" s="390" customFormat="1" ht="12.95" customHeight="1">
      <c r="A140" s="343" t="s">
        <v>130</v>
      </c>
      <c r="B140" s="596" t="s">
        <v>463</v>
      </c>
      <c r="C140" s="381"/>
      <c r="D140" s="381"/>
      <c r="E140" s="364"/>
    </row>
    <row r="141" spans="1:9" ht="13.5" customHeight="1">
      <c r="A141" s="343" t="s">
        <v>131</v>
      </c>
      <c r="B141" s="596" t="s">
        <v>464</v>
      </c>
      <c r="C141" s="381"/>
      <c r="D141" s="381"/>
      <c r="E141" s="364"/>
    </row>
    <row r="142" spans="1:9" ht="13.5" customHeight="1">
      <c r="A142" s="343" t="s">
        <v>158</v>
      </c>
      <c r="B142" s="596" t="s">
        <v>465</v>
      </c>
      <c r="C142" s="381"/>
      <c r="D142" s="381"/>
      <c r="E142" s="364"/>
    </row>
    <row r="143" spans="1:9" ht="13.5" customHeight="1" thickBot="1">
      <c r="A143" s="343" t="s">
        <v>366</v>
      </c>
      <c r="B143" s="596" t="s">
        <v>466</v>
      </c>
      <c r="C143" s="381"/>
      <c r="D143" s="381"/>
      <c r="E143" s="364"/>
    </row>
    <row r="144" spans="1:9" ht="12.75" customHeight="1" thickBot="1">
      <c r="A144" s="348" t="s">
        <v>15</v>
      </c>
      <c r="B144" s="566" t="s">
        <v>467</v>
      </c>
      <c r="C144" s="330">
        <f>+C125+C129+C134+C139</f>
        <v>0</v>
      </c>
      <c r="D144" s="330">
        <f>+D125+D129+D134+D139</f>
        <v>0</v>
      </c>
      <c r="E144" s="331">
        <f>+E125+E129+E134+E139</f>
        <v>0</v>
      </c>
    </row>
    <row r="145" spans="1:5" ht="13.5" customHeight="1" thickBot="1">
      <c r="A145" s="373" t="s">
        <v>16</v>
      </c>
      <c r="B145" s="598" t="s">
        <v>468</v>
      </c>
      <c r="C145" s="330">
        <f>+C124+C144</f>
        <v>0</v>
      </c>
      <c r="D145" s="330">
        <f>+D124+D144</f>
        <v>0</v>
      </c>
      <c r="E145" s="331">
        <f>+E124+E144</f>
        <v>0</v>
      </c>
    </row>
    <row r="146" spans="1:5" ht="13.5" customHeight="1"/>
    <row r="147" spans="1:5" ht="13.5" customHeight="1"/>
    <row r="148" spans="1:5" ht="7.5" customHeight="1"/>
    <row r="150" spans="1:5" ht="12.7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</sheetData>
  <sheetProtection sheet="1"/>
  <mergeCells count="10">
    <mergeCell ref="A86:E86"/>
    <mergeCell ref="A88:A89"/>
    <mergeCell ref="B88:B89"/>
    <mergeCell ref="D88:E88"/>
    <mergeCell ref="C88:C89"/>
    <mergeCell ref="A1:E1"/>
    <mergeCell ref="A3:A4"/>
    <mergeCell ref="B3:B4"/>
    <mergeCell ref="D3:E3"/>
    <mergeCell ref="C3:C4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 tájékoztató tábla a ....../2017. (......)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="130" zoomScaleNormal="130" workbookViewId="0">
      <selection activeCell="D6" sqref="D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07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11" s="102" customFormat="1" ht="26.25" customHeight="1">
      <c r="A2" s="752" t="s">
        <v>58</v>
      </c>
      <c r="B2" s="754" t="s">
        <v>187</v>
      </c>
      <c r="C2" s="754" t="s">
        <v>188</v>
      </c>
      <c r="D2" s="754" t="s">
        <v>189</v>
      </c>
      <c r="E2" s="754" t="str">
        <f>+CONCATENATE(LEFT(ÖSSZEFÜGGÉSEK!A4,4),". évi teljesítés")</f>
        <v>2016. évi teljesítés</v>
      </c>
      <c r="F2" s="99" t="s">
        <v>190</v>
      </c>
      <c r="G2" s="100"/>
      <c r="H2" s="100"/>
      <c r="I2" s="101"/>
      <c r="J2" s="757" t="s">
        <v>191</v>
      </c>
      <c r="K2" s="707"/>
    </row>
    <row r="3" spans="1:11" s="106" customFormat="1" ht="32.25" customHeight="1" thickBot="1">
      <c r="A3" s="753"/>
      <c r="B3" s="755"/>
      <c r="C3" s="755"/>
      <c r="D3" s="756"/>
      <c r="E3" s="756"/>
      <c r="F3" s="103" t="str">
        <f>+CONCATENATE(LEFT(ÖSSZEFÜGGÉSEK!A4,4)+1,".")</f>
        <v>2017.</v>
      </c>
      <c r="G3" s="104" t="str">
        <f>+CONCATENATE(LEFT(ÖSSZEFÜGGÉSEK!A4,4)+2,".")</f>
        <v>2018.</v>
      </c>
      <c r="H3" s="104" t="str">
        <f>+CONCATENATE(LEFT(ÖSSZEFÜGGÉSEK!A4,4)+3,".")</f>
        <v>2019.</v>
      </c>
      <c r="I3" s="105" t="str">
        <f>+CONCATENATE(LEFT(ÖSSZEFÜGGÉSEK!A4,4)+3,". után")</f>
        <v>2019. után</v>
      </c>
      <c r="J3" s="758"/>
      <c r="K3" s="707"/>
    </row>
    <row r="4" spans="1:11" s="108" customFormat="1" ht="14.1" customHeight="1" thickBot="1">
      <c r="A4" s="569" t="s">
        <v>415</v>
      </c>
      <c r="B4" s="107" t="s">
        <v>589</v>
      </c>
      <c r="C4" s="570" t="s">
        <v>417</v>
      </c>
      <c r="D4" s="570" t="s">
        <v>418</v>
      </c>
      <c r="E4" s="570" t="s">
        <v>419</v>
      </c>
      <c r="F4" s="570" t="s">
        <v>496</v>
      </c>
      <c r="G4" s="570" t="s">
        <v>497</v>
      </c>
      <c r="H4" s="570" t="s">
        <v>498</v>
      </c>
      <c r="I4" s="570" t="s">
        <v>499</v>
      </c>
      <c r="J4" s="571" t="s">
        <v>694</v>
      </c>
      <c r="K4" s="707"/>
    </row>
    <row r="5" spans="1:11" ht="33.75" customHeight="1">
      <c r="A5" s="109" t="s">
        <v>7</v>
      </c>
      <c r="B5" s="110" t="s">
        <v>192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07"/>
    </row>
    <row r="6" spans="1:11" ht="21" customHeight="1">
      <c r="A6" s="115" t="s">
        <v>8</v>
      </c>
      <c r="B6" s="116" t="s">
        <v>193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07"/>
    </row>
    <row r="7" spans="1:11" ht="21" customHeight="1">
      <c r="A7" s="115" t="s">
        <v>9</v>
      </c>
      <c r="B7" s="116" t="s">
        <v>193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07"/>
    </row>
    <row r="8" spans="1:11" ht="36" customHeight="1">
      <c r="A8" s="115" t="s">
        <v>10</v>
      </c>
      <c r="B8" s="119" t="s">
        <v>194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07"/>
    </row>
    <row r="9" spans="1:11" ht="21" customHeight="1">
      <c r="A9" s="115" t="s">
        <v>11</v>
      </c>
      <c r="B9" s="116" t="s">
        <v>193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07"/>
    </row>
    <row r="10" spans="1:11" ht="18" customHeight="1">
      <c r="A10" s="115" t="s">
        <v>12</v>
      </c>
      <c r="B10" s="116" t="s">
        <v>193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07"/>
    </row>
    <row r="11" spans="1:11" ht="21" customHeight="1">
      <c r="A11" s="115" t="s">
        <v>13</v>
      </c>
      <c r="B11" s="124" t="s">
        <v>195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07"/>
    </row>
    <row r="12" spans="1:11" ht="21" customHeight="1">
      <c r="A12" s="115" t="s">
        <v>14</v>
      </c>
      <c r="B12" s="116" t="s">
        <v>193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07"/>
    </row>
    <row r="13" spans="1:11" ht="21" customHeight="1">
      <c r="A13" s="115" t="s">
        <v>15</v>
      </c>
      <c r="B13" s="124" t="s">
        <v>196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07"/>
    </row>
    <row r="14" spans="1:11" ht="21" customHeight="1">
      <c r="A14" s="115" t="s">
        <v>16</v>
      </c>
      <c r="B14" s="116" t="s">
        <v>193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07"/>
    </row>
    <row r="15" spans="1:11" ht="21" customHeight="1">
      <c r="A15" s="125" t="s">
        <v>17</v>
      </c>
      <c r="B15" s="126" t="s">
        <v>197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07"/>
    </row>
    <row r="16" spans="1:11" ht="21" customHeight="1">
      <c r="A16" s="125" t="s">
        <v>18</v>
      </c>
      <c r="B16" s="116" t="s">
        <v>193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07"/>
    </row>
    <row r="17" spans="1:11" ht="21" customHeight="1" thickBot="1">
      <c r="A17" s="125" t="s">
        <v>19</v>
      </c>
      <c r="B17" s="116" t="s">
        <v>193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07"/>
    </row>
    <row r="18" spans="1:11" ht="21" customHeight="1" thickBot="1">
      <c r="A18" s="133" t="s">
        <v>20</v>
      </c>
      <c r="B18" s="134" t="s">
        <v>198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07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="130" zoomScaleNormal="130" workbookViewId="0">
      <selection activeCell="E7" sqref="E7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39"/>
      <c r="H1" s="140" t="str">
        <f>'2. tájékoztató tábla'!J1</f>
        <v>Forintban!</v>
      </c>
      <c r="I1" s="759" t="str">
        <f>+CONCATENATE("3. tájékoztató tábla a ......../",LEFT(ÖSSZEFÜGGÉSEK!A4,4)+1,". (........) önkormányzati rendelethez")</f>
        <v>3. tájékoztató tábla a ......../2017. (........) önkormányzati rendelethez</v>
      </c>
    </row>
    <row r="2" spans="1:9" s="102" customFormat="1" ht="26.25" customHeight="1">
      <c r="A2" s="717" t="s">
        <v>58</v>
      </c>
      <c r="B2" s="763" t="s">
        <v>199</v>
      </c>
      <c r="C2" s="717" t="s">
        <v>200</v>
      </c>
      <c r="D2" s="717" t="s">
        <v>201</v>
      </c>
      <c r="E2" s="765" t="str">
        <f>+CONCATENATE("Hitel, kölcsön állomány ",LEFT(ÖSSZEFÜGGÉSEK!A4,4),". dec. 31-én")</f>
        <v>Hitel, kölcsön állomány 2016. dec. 31-én</v>
      </c>
      <c r="F2" s="767" t="s">
        <v>202</v>
      </c>
      <c r="G2" s="768"/>
      <c r="H2" s="760" t="str">
        <f>+CONCATENATE(LEFT(ÖSSZEFÜGGÉSEK!A4,4)+2,". után")</f>
        <v>2018. után</v>
      </c>
      <c r="I2" s="759"/>
    </row>
    <row r="3" spans="1:9" s="106" customFormat="1" ht="40.5" customHeight="1" thickBot="1">
      <c r="A3" s="762"/>
      <c r="B3" s="764"/>
      <c r="C3" s="764"/>
      <c r="D3" s="762"/>
      <c r="E3" s="766"/>
      <c r="F3" s="141" t="str">
        <f>+CONCATENATE(LEFT(ÖSSZEFÜGGÉSEK!A4,4)+1,".")</f>
        <v>2017.</v>
      </c>
      <c r="G3" s="142" t="str">
        <f>+CONCATENATE(LEFT(ÖSSZEFÜGGÉSEK!A4,4)+2,".")</f>
        <v>2018.</v>
      </c>
      <c r="H3" s="761"/>
      <c r="I3" s="759"/>
    </row>
    <row r="4" spans="1:9" s="146" customFormat="1" ht="12.95" customHeight="1" thickBot="1">
      <c r="A4" s="143" t="s">
        <v>415</v>
      </c>
      <c r="B4" s="95" t="s">
        <v>416</v>
      </c>
      <c r="C4" s="95" t="s">
        <v>417</v>
      </c>
      <c r="D4" s="144" t="s">
        <v>418</v>
      </c>
      <c r="E4" s="143" t="s">
        <v>419</v>
      </c>
      <c r="F4" s="144" t="s">
        <v>496</v>
      </c>
      <c r="G4" s="144" t="s">
        <v>497</v>
      </c>
      <c r="H4" s="145" t="s">
        <v>498</v>
      </c>
      <c r="I4" s="759"/>
    </row>
    <row r="5" spans="1:9" ht="22.5" customHeight="1" thickBot="1">
      <c r="A5" s="147" t="s">
        <v>7</v>
      </c>
      <c r="B5" s="148" t="s">
        <v>203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59"/>
    </row>
    <row r="6" spans="1:9" ht="22.5" customHeight="1">
      <c r="A6" s="154" t="s">
        <v>8</v>
      </c>
      <c r="B6" s="155" t="s">
        <v>193</v>
      </c>
      <c r="C6" s="156"/>
      <c r="D6" s="157"/>
      <c r="E6" s="158"/>
      <c r="F6" s="2"/>
      <c r="G6" s="2"/>
      <c r="H6" s="159"/>
      <c r="I6" s="759"/>
    </row>
    <row r="7" spans="1:9" ht="22.5" customHeight="1">
      <c r="A7" s="154" t="s">
        <v>9</v>
      </c>
      <c r="B7" s="155" t="s">
        <v>193</v>
      </c>
      <c r="C7" s="156"/>
      <c r="D7" s="157"/>
      <c r="E7" s="158"/>
      <c r="F7" s="2"/>
      <c r="G7" s="2"/>
      <c r="H7" s="159"/>
      <c r="I7" s="759"/>
    </row>
    <row r="8" spans="1:9" ht="22.5" customHeight="1">
      <c r="A8" s="154" t="s">
        <v>10</v>
      </c>
      <c r="B8" s="155" t="s">
        <v>193</v>
      </c>
      <c r="C8" s="156"/>
      <c r="D8" s="157"/>
      <c r="E8" s="158"/>
      <c r="F8" s="2"/>
      <c r="G8" s="2"/>
      <c r="H8" s="159"/>
      <c r="I8" s="759"/>
    </row>
    <row r="9" spans="1:9" ht="22.5" customHeight="1">
      <c r="A9" s="154" t="s">
        <v>11</v>
      </c>
      <c r="B9" s="155" t="s">
        <v>193</v>
      </c>
      <c r="C9" s="156"/>
      <c r="D9" s="157"/>
      <c r="E9" s="158"/>
      <c r="F9" s="2"/>
      <c r="G9" s="2"/>
      <c r="H9" s="159"/>
      <c r="I9" s="759"/>
    </row>
    <row r="10" spans="1:9" ht="22.5" customHeight="1">
      <c r="A10" s="154" t="s">
        <v>12</v>
      </c>
      <c r="B10" s="155" t="s">
        <v>193</v>
      </c>
      <c r="C10" s="156"/>
      <c r="D10" s="157"/>
      <c r="E10" s="158"/>
      <c r="F10" s="2"/>
      <c r="G10" s="2"/>
      <c r="H10" s="159"/>
      <c r="I10" s="759"/>
    </row>
    <row r="11" spans="1:9" ht="22.5" customHeight="1" thickBot="1">
      <c r="A11" s="154" t="s">
        <v>13</v>
      </c>
      <c r="B11" s="155" t="s">
        <v>193</v>
      </c>
      <c r="C11" s="156"/>
      <c r="D11" s="157"/>
      <c r="E11" s="158"/>
      <c r="F11" s="2"/>
      <c r="G11" s="2"/>
      <c r="H11" s="159"/>
      <c r="I11" s="759"/>
    </row>
    <row r="12" spans="1:9" ht="22.5" customHeight="1" thickBot="1">
      <c r="A12" s="147" t="s">
        <v>14</v>
      </c>
      <c r="B12" s="148" t="s">
        <v>204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59"/>
    </row>
    <row r="13" spans="1:9" ht="22.5" customHeight="1">
      <c r="A13" s="154" t="s">
        <v>15</v>
      </c>
      <c r="B13" s="155" t="s">
        <v>193</v>
      </c>
      <c r="C13" s="156"/>
      <c r="D13" s="157"/>
      <c r="E13" s="158"/>
      <c r="F13" s="2"/>
      <c r="G13" s="2"/>
      <c r="H13" s="159"/>
      <c r="I13" s="759"/>
    </row>
    <row r="14" spans="1:9" ht="22.5" customHeight="1">
      <c r="A14" s="154" t="s">
        <v>16</v>
      </c>
      <c r="B14" s="155" t="s">
        <v>193</v>
      </c>
      <c r="C14" s="156"/>
      <c r="D14" s="157"/>
      <c r="E14" s="158"/>
      <c r="F14" s="2"/>
      <c r="G14" s="2"/>
      <c r="H14" s="159"/>
      <c r="I14" s="759"/>
    </row>
    <row r="15" spans="1:9" ht="22.5" customHeight="1">
      <c r="A15" s="154" t="s">
        <v>17</v>
      </c>
      <c r="B15" s="155" t="s">
        <v>193</v>
      </c>
      <c r="C15" s="156"/>
      <c r="D15" s="157"/>
      <c r="E15" s="158"/>
      <c r="F15" s="2"/>
      <c r="G15" s="2"/>
      <c r="H15" s="159"/>
      <c r="I15" s="759"/>
    </row>
    <row r="16" spans="1:9" ht="22.5" customHeight="1">
      <c r="A16" s="154" t="s">
        <v>18</v>
      </c>
      <c r="B16" s="155" t="s">
        <v>193</v>
      </c>
      <c r="C16" s="156"/>
      <c r="D16" s="157"/>
      <c r="E16" s="158"/>
      <c r="F16" s="2"/>
      <c r="G16" s="2"/>
      <c r="H16" s="159"/>
      <c r="I16" s="759"/>
    </row>
    <row r="17" spans="1:9" ht="22.5" customHeight="1">
      <c r="A17" s="154" t="s">
        <v>19</v>
      </c>
      <c r="B17" s="155" t="s">
        <v>193</v>
      </c>
      <c r="C17" s="156"/>
      <c r="D17" s="157"/>
      <c r="E17" s="158"/>
      <c r="F17" s="2"/>
      <c r="G17" s="2"/>
      <c r="H17" s="159"/>
      <c r="I17" s="759"/>
    </row>
    <row r="18" spans="1:9" ht="22.5" customHeight="1" thickBot="1">
      <c r="A18" s="154" t="s">
        <v>20</v>
      </c>
      <c r="B18" s="155" t="s">
        <v>193</v>
      </c>
      <c r="C18" s="156"/>
      <c r="D18" s="157"/>
      <c r="E18" s="158"/>
      <c r="F18" s="2"/>
      <c r="G18" s="2"/>
      <c r="H18" s="159"/>
      <c r="I18" s="759"/>
    </row>
    <row r="19" spans="1:9" ht="22.5" customHeight="1" thickBot="1">
      <c r="A19" s="147" t="s">
        <v>21</v>
      </c>
      <c r="B19" s="148" t="s">
        <v>695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59"/>
    </row>
    <row r="20" spans="1:9" ht="20.100000000000001" customHeight="1"/>
  </sheetData>
  <sheetProtection sheet="1" objects="1" scenarios="1"/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Normal="100" workbookViewId="0">
      <selection activeCell="M27" sqref="M27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81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782"/>
      <c r="C1" s="782"/>
      <c r="D1" s="782"/>
      <c r="E1" s="782"/>
      <c r="F1" s="782"/>
      <c r="G1" s="782"/>
      <c r="H1" s="782"/>
      <c r="I1" s="782"/>
      <c r="J1" s="759" t="str">
        <f>+CONCATENATE("4. tájékoztató tábla a ......../",LEFT(ÖSSZEFÜGGÉSEK!A4,4)+1,". (........) önkormányzati rendelethez")</f>
        <v>4. tájékoztató tábla a ......../2017. (........) önkormányzati rendelethez</v>
      </c>
    </row>
    <row r="2" spans="1:10" ht="14.25" thickBot="1">
      <c r="H2" s="783" t="str">
        <f>'3. tájékoztató tábla'!H1</f>
        <v>Forintban!</v>
      </c>
      <c r="I2" s="783"/>
      <c r="J2" s="759"/>
    </row>
    <row r="3" spans="1:10" ht="13.5" thickBot="1">
      <c r="A3" s="784" t="s">
        <v>5</v>
      </c>
      <c r="B3" s="786" t="s">
        <v>205</v>
      </c>
      <c r="C3" s="788" t="s">
        <v>206</v>
      </c>
      <c r="D3" s="790" t="s">
        <v>207</v>
      </c>
      <c r="E3" s="791"/>
      <c r="F3" s="791"/>
      <c r="G3" s="791"/>
      <c r="H3" s="791"/>
      <c r="I3" s="769" t="s">
        <v>208</v>
      </c>
      <c r="J3" s="759"/>
    </row>
    <row r="4" spans="1:10" s="21" customFormat="1" ht="42" customHeight="1" thickBot="1">
      <c r="A4" s="785"/>
      <c r="B4" s="787"/>
      <c r="C4" s="789"/>
      <c r="D4" s="162" t="s">
        <v>209</v>
      </c>
      <c r="E4" s="162" t="s">
        <v>210</v>
      </c>
      <c r="F4" s="162" t="s">
        <v>211</v>
      </c>
      <c r="G4" s="163" t="s">
        <v>212</v>
      </c>
      <c r="H4" s="163" t="s">
        <v>213</v>
      </c>
      <c r="I4" s="770"/>
      <c r="J4" s="759"/>
    </row>
    <row r="5" spans="1:10" s="21" customFormat="1" ht="12" customHeight="1" thickBot="1">
      <c r="A5" s="565" t="s">
        <v>415</v>
      </c>
      <c r="B5" s="164" t="s">
        <v>416</v>
      </c>
      <c r="C5" s="164" t="s">
        <v>417</v>
      </c>
      <c r="D5" s="164" t="s">
        <v>418</v>
      </c>
      <c r="E5" s="164" t="s">
        <v>419</v>
      </c>
      <c r="F5" s="164" t="s">
        <v>496</v>
      </c>
      <c r="G5" s="164" t="s">
        <v>497</v>
      </c>
      <c r="H5" s="164" t="s">
        <v>590</v>
      </c>
      <c r="I5" s="165" t="s">
        <v>591</v>
      </c>
      <c r="J5" s="759"/>
    </row>
    <row r="6" spans="1:10" s="21" customFormat="1" ht="18" customHeight="1">
      <c r="A6" s="771" t="s">
        <v>214</v>
      </c>
      <c r="B6" s="772"/>
      <c r="C6" s="772"/>
      <c r="D6" s="772"/>
      <c r="E6" s="772"/>
      <c r="F6" s="772"/>
      <c r="G6" s="772"/>
      <c r="H6" s="772"/>
      <c r="I6" s="773"/>
      <c r="J6" s="759"/>
    </row>
    <row r="7" spans="1:10" ht="15.95" customHeight="1">
      <c r="A7" s="34" t="s">
        <v>7</v>
      </c>
      <c r="B7" s="32" t="s">
        <v>215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59"/>
    </row>
    <row r="8" spans="1:10" ht="22.5">
      <c r="A8" s="34" t="s">
        <v>8</v>
      </c>
      <c r="B8" s="32" t="s">
        <v>150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59"/>
    </row>
    <row r="9" spans="1:10" ht="22.5">
      <c r="A9" s="34" t="s">
        <v>9</v>
      </c>
      <c r="B9" s="32" t="s">
        <v>151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59"/>
    </row>
    <row r="10" spans="1:10" ht="15.95" customHeight="1">
      <c r="A10" s="34" t="s">
        <v>10</v>
      </c>
      <c r="B10" s="32" t="s">
        <v>152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59"/>
    </row>
    <row r="11" spans="1:10" ht="22.5">
      <c r="A11" s="34" t="s">
        <v>11</v>
      </c>
      <c r="B11" s="32" t="s">
        <v>153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59"/>
    </row>
    <row r="12" spans="1:10" ht="15.95" customHeight="1">
      <c r="A12" s="36" t="s">
        <v>12</v>
      </c>
      <c r="B12" s="37" t="s">
        <v>216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59"/>
    </row>
    <row r="13" spans="1:10" ht="15.95" customHeight="1" thickBot="1">
      <c r="A13" s="170" t="s">
        <v>13</v>
      </c>
      <c r="B13" s="171" t="s">
        <v>217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59"/>
    </row>
    <row r="14" spans="1:10" s="26" customFormat="1" ht="18" customHeight="1" thickBot="1">
      <c r="A14" s="774" t="s">
        <v>218</v>
      </c>
      <c r="B14" s="775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59"/>
    </row>
    <row r="15" spans="1:10" s="23" customFormat="1" ht="18" customHeight="1">
      <c r="A15" s="776" t="s">
        <v>219</v>
      </c>
      <c r="B15" s="777"/>
      <c r="C15" s="777"/>
      <c r="D15" s="777"/>
      <c r="E15" s="777"/>
      <c r="F15" s="777"/>
      <c r="G15" s="777"/>
      <c r="H15" s="777"/>
      <c r="I15" s="778"/>
      <c r="J15" s="759"/>
    </row>
    <row r="16" spans="1:10" s="23" customFormat="1">
      <c r="A16" s="34" t="s">
        <v>7</v>
      </c>
      <c r="B16" s="32" t="s">
        <v>220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59"/>
    </row>
    <row r="17" spans="1:10" ht="13.5" thickBot="1">
      <c r="A17" s="170" t="s">
        <v>8</v>
      </c>
      <c r="B17" s="171" t="s">
        <v>217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59"/>
    </row>
    <row r="18" spans="1:10" ht="15.95" customHeight="1" thickBot="1">
      <c r="A18" s="774" t="s">
        <v>221</v>
      </c>
      <c r="B18" s="775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59"/>
    </row>
    <row r="19" spans="1:10" ht="18" customHeight="1" thickBot="1">
      <c r="A19" s="779" t="s">
        <v>222</v>
      </c>
      <c r="B19" s="780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59"/>
    </row>
  </sheetData>
  <sheetProtection sheet="1" objects="1" scenarios="1"/>
  <mergeCells count="13">
    <mergeCell ref="B3:B4"/>
    <mergeCell ref="C3:C4"/>
    <mergeCell ref="D3:H3"/>
    <mergeCell ref="I3:I4"/>
    <mergeCell ref="A6:I6"/>
    <mergeCell ref="A14:B14"/>
    <mergeCell ref="A15:I15"/>
    <mergeCell ref="A18:B18"/>
    <mergeCell ref="J1:J19"/>
    <mergeCell ref="A19:B19"/>
    <mergeCell ref="A1:I1"/>
    <mergeCell ref="H2:I2"/>
    <mergeCell ref="A3:A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zoomScale="175" zoomScaleNormal="175" workbookViewId="0">
      <selection activeCell="C7" sqref="C7"/>
    </sheetView>
  </sheetViews>
  <sheetFormatPr defaultRowHeight="12.75"/>
  <cols>
    <col min="1" max="1" width="5.83203125" style="191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39"/>
      <c r="D1" s="140" t="str">
        <f>'3. tájékoztató tábla'!H1</f>
        <v>Forintban!</v>
      </c>
    </row>
    <row r="2" spans="1:4" s="21" customFormat="1" ht="48" customHeight="1" thickBot="1">
      <c r="A2" s="178" t="s">
        <v>5</v>
      </c>
      <c r="B2" s="162" t="s">
        <v>6</v>
      </c>
      <c r="C2" s="162" t="s">
        <v>223</v>
      </c>
      <c r="D2" s="179" t="s">
        <v>224</v>
      </c>
    </row>
    <row r="3" spans="1:4" s="21" customFormat="1" ht="14.1" customHeight="1" thickBot="1">
      <c r="A3" s="180" t="s">
        <v>415</v>
      </c>
      <c r="B3" s="181" t="s">
        <v>416</v>
      </c>
      <c r="C3" s="181" t="s">
        <v>417</v>
      </c>
      <c r="D3" s="182" t="s">
        <v>418</v>
      </c>
    </row>
    <row r="4" spans="1:4" ht="18" customHeight="1">
      <c r="A4" s="183" t="s">
        <v>7</v>
      </c>
      <c r="B4" s="184" t="s">
        <v>225</v>
      </c>
      <c r="C4" s="671"/>
      <c r="D4" s="672"/>
    </row>
    <row r="5" spans="1:4" ht="18" customHeight="1">
      <c r="A5" s="185" t="s">
        <v>8</v>
      </c>
      <c r="B5" s="186" t="s">
        <v>226</v>
      </c>
      <c r="C5" s="673"/>
      <c r="D5" s="674"/>
    </row>
    <row r="6" spans="1:4" ht="18" customHeight="1">
      <c r="A6" s="185" t="s">
        <v>9</v>
      </c>
      <c r="B6" s="186" t="s">
        <v>227</v>
      </c>
      <c r="C6" s="673"/>
      <c r="D6" s="674"/>
    </row>
    <row r="7" spans="1:4" ht="18" customHeight="1">
      <c r="A7" s="185" t="s">
        <v>10</v>
      </c>
      <c r="B7" s="186" t="s">
        <v>228</v>
      </c>
      <c r="C7" s="673"/>
      <c r="D7" s="674"/>
    </row>
    <row r="8" spans="1:4" ht="18" customHeight="1">
      <c r="A8" s="187" t="s">
        <v>11</v>
      </c>
      <c r="B8" s="186" t="s">
        <v>229</v>
      </c>
      <c r="C8" s="673"/>
      <c r="D8" s="674"/>
    </row>
    <row r="9" spans="1:4" ht="18" customHeight="1">
      <c r="A9" s="185" t="s">
        <v>12</v>
      </c>
      <c r="B9" s="186" t="s">
        <v>230</v>
      </c>
      <c r="C9" s="673"/>
      <c r="D9" s="674"/>
    </row>
    <row r="10" spans="1:4" ht="18" customHeight="1">
      <c r="A10" s="187" t="s">
        <v>13</v>
      </c>
      <c r="B10" s="188" t="s">
        <v>231</v>
      </c>
      <c r="C10" s="673"/>
      <c r="D10" s="674"/>
    </row>
    <row r="11" spans="1:4" ht="18" customHeight="1">
      <c r="A11" s="187" t="s">
        <v>14</v>
      </c>
      <c r="B11" s="188" t="s">
        <v>232</v>
      </c>
      <c r="C11" s="673"/>
      <c r="D11" s="674"/>
    </row>
    <row r="12" spans="1:4" ht="18" customHeight="1">
      <c r="A12" s="185" t="s">
        <v>15</v>
      </c>
      <c r="B12" s="188" t="s">
        <v>233</v>
      </c>
      <c r="C12" s="673"/>
      <c r="D12" s="674"/>
    </row>
    <row r="13" spans="1:4" ht="18" customHeight="1">
      <c r="A13" s="187" t="s">
        <v>16</v>
      </c>
      <c r="B13" s="188" t="s">
        <v>234</v>
      </c>
      <c r="C13" s="673"/>
      <c r="D13" s="674"/>
    </row>
    <row r="14" spans="1:4" ht="22.5">
      <c r="A14" s="185" t="s">
        <v>17</v>
      </c>
      <c r="B14" s="188" t="s">
        <v>235</v>
      </c>
      <c r="C14" s="673"/>
      <c r="D14" s="674"/>
    </row>
    <row r="15" spans="1:4" ht="18" customHeight="1">
      <c r="A15" s="187" t="s">
        <v>18</v>
      </c>
      <c r="B15" s="186" t="s">
        <v>236</v>
      </c>
      <c r="C15" s="673"/>
      <c r="D15" s="674"/>
    </row>
    <row r="16" spans="1:4" ht="18" customHeight="1">
      <c r="A16" s="185" t="s">
        <v>19</v>
      </c>
      <c r="B16" s="186" t="s">
        <v>237</v>
      </c>
      <c r="C16" s="673"/>
      <c r="D16" s="674"/>
    </row>
    <row r="17" spans="1:4" ht="18" customHeight="1">
      <c r="A17" s="187" t="s">
        <v>20</v>
      </c>
      <c r="B17" s="186" t="s">
        <v>238</v>
      </c>
      <c r="C17" s="673"/>
      <c r="D17" s="674"/>
    </row>
    <row r="18" spans="1:4" ht="18" customHeight="1">
      <c r="A18" s="185" t="s">
        <v>21</v>
      </c>
      <c r="B18" s="186" t="s">
        <v>239</v>
      </c>
      <c r="C18" s="673"/>
      <c r="D18" s="674"/>
    </row>
    <row r="19" spans="1:4" ht="18" customHeight="1">
      <c r="A19" s="187" t="s">
        <v>22</v>
      </c>
      <c r="B19" s="186" t="s">
        <v>240</v>
      </c>
      <c r="C19" s="673"/>
      <c r="D19" s="674"/>
    </row>
    <row r="20" spans="1:4" ht="18" customHeight="1">
      <c r="A20" s="185" t="s">
        <v>23</v>
      </c>
      <c r="B20" s="166"/>
      <c r="C20" s="673"/>
      <c r="D20" s="674"/>
    </row>
    <row r="21" spans="1:4" ht="18" customHeight="1">
      <c r="A21" s="187" t="s">
        <v>24</v>
      </c>
      <c r="B21" s="166"/>
      <c r="C21" s="673"/>
      <c r="D21" s="674"/>
    </row>
    <row r="22" spans="1:4" ht="18" customHeight="1">
      <c r="A22" s="185" t="s">
        <v>25</v>
      </c>
      <c r="B22" s="166"/>
      <c r="C22" s="673"/>
      <c r="D22" s="674"/>
    </row>
    <row r="23" spans="1:4" ht="18" customHeight="1">
      <c r="A23" s="187" t="s">
        <v>26</v>
      </c>
      <c r="B23" s="166"/>
      <c r="C23" s="673"/>
      <c r="D23" s="674"/>
    </row>
    <row r="24" spans="1:4" ht="18" customHeight="1">
      <c r="A24" s="185" t="s">
        <v>27</v>
      </c>
      <c r="B24" s="166"/>
      <c r="C24" s="673"/>
      <c r="D24" s="674"/>
    </row>
    <row r="25" spans="1:4" ht="18" customHeight="1">
      <c r="A25" s="187" t="s">
        <v>28</v>
      </c>
      <c r="B25" s="166"/>
      <c r="C25" s="673"/>
      <c r="D25" s="674"/>
    </row>
    <row r="26" spans="1:4" ht="18" customHeight="1">
      <c r="A26" s="185" t="s">
        <v>29</v>
      </c>
      <c r="B26" s="166"/>
      <c r="C26" s="673"/>
      <c r="D26" s="674"/>
    </row>
    <row r="27" spans="1:4" ht="18" customHeight="1">
      <c r="A27" s="187" t="s">
        <v>30</v>
      </c>
      <c r="B27" s="166"/>
      <c r="C27" s="673"/>
      <c r="D27" s="674"/>
    </row>
    <row r="28" spans="1:4" ht="18" customHeight="1" thickBot="1">
      <c r="A28" s="189" t="s">
        <v>31</v>
      </c>
      <c r="B28" s="172"/>
      <c r="C28" s="675"/>
      <c r="D28" s="676"/>
    </row>
    <row r="29" spans="1:4" ht="18" customHeight="1" thickBot="1">
      <c r="A29" s="281" t="s">
        <v>32</v>
      </c>
      <c r="B29" s="282" t="s">
        <v>40</v>
      </c>
      <c r="C29" s="677">
        <f>+C4+C5+C6+C7+C8+C15+C16+C17+C18+C19+C20+C21+C22+C23+C24+C25+C26+C27+C28</f>
        <v>0</v>
      </c>
      <c r="D29" s="678">
        <f>+D4+D5+D6+D7+D8+D15+D16+D17+D18+D19+D20+D21+D22+D23+D24+D25+D26+D27+D28</f>
        <v>0</v>
      </c>
    </row>
    <row r="30" spans="1:4" ht="25.5" customHeight="1">
      <c r="A30" s="190"/>
      <c r="B30" s="792" t="s">
        <v>241</v>
      </c>
      <c r="C30" s="792"/>
      <c r="D30" s="792"/>
    </row>
  </sheetData>
  <sheetProtection sheet="1" objects="1" scenarios="1"/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......../2017.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zoomScale="115" zoomScaleNormal="115" workbookViewId="0">
      <selection activeCell="D6" sqref="D6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92"/>
      <c r="D1" s="192"/>
      <c r="E1" s="192" t="str">
        <f>'5. tájékoztató tábla'!D1</f>
        <v>Forintban!</v>
      </c>
    </row>
    <row r="2" spans="1:5" ht="42.75" customHeight="1" thickBot="1">
      <c r="A2" s="193" t="s">
        <v>58</v>
      </c>
      <c r="B2" s="194" t="s">
        <v>242</v>
      </c>
      <c r="C2" s="194" t="s">
        <v>243</v>
      </c>
      <c r="D2" s="195" t="s">
        <v>244</v>
      </c>
      <c r="E2" s="196" t="s">
        <v>245</v>
      </c>
    </row>
    <row r="3" spans="1:5" ht="15.95" customHeight="1">
      <c r="A3" s="197" t="s">
        <v>7</v>
      </c>
      <c r="B3" s="198"/>
      <c r="C3" s="198"/>
      <c r="D3" s="199"/>
      <c r="E3" s="200"/>
    </row>
    <row r="4" spans="1:5" ht="15.95" customHeight="1">
      <c r="A4" s="201" t="s">
        <v>8</v>
      </c>
      <c r="B4" s="202"/>
      <c r="C4" s="202"/>
      <c r="D4" s="203"/>
      <c r="E4" s="204"/>
    </row>
    <row r="5" spans="1:5" ht="15.95" customHeight="1">
      <c r="A5" s="201" t="s">
        <v>9</v>
      </c>
      <c r="B5" s="202"/>
      <c r="C5" s="202"/>
      <c r="D5" s="203"/>
      <c r="E5" s="204"/>
    </row>
    <row r="6" spans="1:5" ht="15.95" customHeight="1">
      <c r="A6" s="201" t="s">
        <v>10</v>
      </c>
      <c r="B6" s="202"/>
      <c r="C6" s="202"/>
      <c r="D6" s="203"/>
      <c r="E6" s="204"/>
    </row>
    <row r="7" spans="1:5" ht="15.95" customHeight="1">
      <c r="A7" s="201" t="s">
        <v>11</v>
      </c>
      <c r="B7" s="202"/>
      <c r="C7" s="202"/>
      <c r="D7" s="203"/>
      <c r="E7" s="204"/>
    </row>
    <row r="8" spans="1:5" ht="15.95" customHeight="1">
      <c r="A8" s="201" t="s">
        <v>12</v>
      </c>
      <c r="B8" s="202"/>
      <c r="C8" s="202"/>
      <c r="D8" s="203"/>
      <c r="E8" s="204"/>
    </row>
    <row r="9" spans="1:5" ht="15.95" customHeight="1">
      <c r="A9" s="201" t="s">
        <v>13</v>
      </c>
      <c r="B9" s="202"/>
      <c r="C9" s="202"/>
      <c r="D9" s="203"/>
      <c r="E9" s="204"/>
    </row>
    <row r="10" spans="1:5" ht="15.95" customHeight="1">
      <c r="A10" s="201" t="s">
        <v>14</v>
      </c>
      <c r="B10" s="202"/>
      <c r="C10" s="202"/>
      <c r="D10" s="203"/>
      <c r="E10" s="204"/>
    </row>
    <row r="11" spans="1:5" ht="15.95" customHeight="1">
      <c r="A11" s="201" t="s">
        <v>15</v>
      </c>
      <c r="B11" s="202"/>
      <c r="C11" s="202"/>
      <c r="D11" s="203"/>
      <c r="E11" s="204"/>
    </row>
    <row r="12" spans="1:5" ht="15.95" customHeight="1">
      <c r="A12" s="201" t="s">
        <v>16</v>
      </c>
      <c r="B12" s="202"/>
      <c r="C12" s="202"/>
      <c r="D12" s="203"/>
      <c r="E12" s="204"/>
    </row>
    <row r="13" spans="1:5" ht="15.95" customHeight="1">
      <c r="A13" s="201" t="s">
        <v>17</v>
      </c>
      <c r="B13" s="202"/>
      <c r="C13" s="202"/>
      <c r="D13" s="203"/>
      <c r="E13" s="204"/>
    </row>
    <row r="14" spans="1:5" ht="15.95" customHeight="1">
      <c r="A14" s="201" t="s">
        <v>18</v>
      </c>
      <c r="B14" s="202"/>
      <c r="C14" s="202"/>
      <c r="D14" s="203"/>
      <c r="E14" s="204"/>
    </row>
    <row r="15" spans="1:5" ht="15.95" customHeight="1">
      <c r="A15" s="201" t="s">
        <v>19</v>
      </c>
      <c r="B15" s="202"/>
      <c r="C15" s="202"/>
      <c r="D15" s="203"/>
      <c r="E15" s="204"/>
    </row>
    <row r="16" spans="1:5" ht="15.95" customHeight="1">
      <c r="A16" s="201" t="s">
        <v>20</v>
      </c>
      <c r="B16" s="202"/>
      <c r="C16" s="202"/>
      <c r="D16" s="203"/>
      <c r="E16" s="204"/>
    </row>
    <row r="17" spans="1:5" ht="15.95" customHeight="1">
      <c r="A17" s="201" t="s">
        <v>21</v>
      </c>
      <c r="B17" s="202"/>
      <c r="C17" s="202"/>
      <c r="D17" s="203"/>
      <c r="E17" s="204"/>
    </row>
    <row r="18" spans="1:5" ht="15.95" customHeight="1">
      <c r="A18" s="201" t="s">
        <v>22</v>
      </c>
      <c r="B18" s="202"/>
      <c r="C18" s="202"/>
      <c r="D18" s="203"/>
      <c r="E18" s="204"/>
    </row>
    <row r="19" spans="1:5" ht="15.95" customHeight="1">
      <c r="A19" s="201" t="s">
        <v>23</v>
      </c>
      <c r="B19" s="202"/>
      <c r="C19" s="202"/>
      <c r="D19" s="203"/>
      <c r="E19" s="204"/>
    </row>
    <row r="20" spans="1:5" ht="15.95" customHeight="1">
      <c r="A20" s="201" t="s">
        <v>24</v>
      </c>
      <c r="B20" s="202"/>
      <c r="C20" s="202"/>
      <c r="D20" s="203"/>
      <c r="E20" s="204"/>
    </row>
    <row r="21" spans="1:5" ht="15.95" customHeight="1">
      <c r="A21" s="201" t="s">
        <v>25</v>
      </c>
      <c r="B21" s="202"/>
      <c r="C21" s="202"/>
      <c r="D21" s="203"/>
      <c r="E21" s="204"/>
    </row>
    <row r="22" spans="1:5" ht="15.95" customHeight="1">
      <c r="A22" s="201" t="s">
        <v>26</v>
      </c>
      <c r="B22" s="202"/>
      <c r="C22" s="202"/>
      <c r="D22" s="203"/>
      <c r="E22" s="204"/>
    </row>
    <row r="23" spans="1:5" ht="15.95" customHeight="1">
      <c r="A23" s="201" t="s">
        <v>27</v>
      </c>
      <c r="B23" s="202"/>
      <c r="C23" s="202"/>
      <c r="D23" s="203"/>
      <c r="E23" s="204"/>
    </row>
    <row r="24" spans="1:5" ht="15.95" customHeight="1">
      <c r="A24" s="201" t="s">
        <v>28</v>
      </c>
      <c r="B24" s="202"/>
      <c r="C24" s="202"/>
      <c r="D24" s="203"/>
      <c r="E24" s="204"/>
    </row>
    <row r="25" spans="1:5" ht="15.95" customHeight="1">
      <c r="A25" s="201" t="s">
        <v>29</v>
      </c>
      <c r="B25" s="202"/>
      <c r="C25" s="202"/>
      <c r="D25" s="203"/>
      <c r="E25" s="204"/>
    </row>
    <row r="26" spans="1:5" ht="15.95" customHeight="1">
      <c r="A26" s="201" t="s">
        <v>30</v>
      </c>
      <c r="B26" s="202"/>
      <c r="C26" s="202"/>
      <c r="D26" s="203"/>
      <c r="E26" s="204"/>
    </row>
    <row r="27" spans="1:5" ht="15.95" customHeight="1">
      <c r="A27" s="201" t="s">
        <v>31</v>
      </c>
      <c r="B27" s="202"/>
      <c r="C27" s="202"/>
      <c r="D27" s="203"/>
      <c r="E27" s="204"/>
    </row>
    <row r="28" spans="1:5" ht="15.95" customHeight="1">
      <c r="A28" s="201" t="s">
        <v>32</v>
      </c>
      <c r="B28" s="202"/>
      <c r="C28" s="202"/>
      <c r="D28" s="203"/>
      <c r="E28" s="204"/>
    </row>
    <row r="29" spans="1:5" ht="15.95" customHeight="1">
      <c r="A29" s="201" t="s">
        <v>33</v>
      </c>
      <c r="B29" s="202"/>
      <c r="C29" s="202"/>
      <c r="D29" s="203"/>
      <c r="E29" s="204"/>
    </row>
    <row r="30" spans="1:5" ht="15.95" customHeight="1">
      <c r="A30" s="201" t="s">
        <v>34</v>
      </c>
      <c r="B30" s="202"/>
      <c r="C30" s="202"/>
      <c r="D30" s="203"/>
      <c r="E30" s="204"/>
    </row>
    <row r="31" spans="1:5" ht="15.95" customHeight="1">
      <c r="A31" s="201" t="s">
        <v>35</v>
      </c>
      <c r="B31" s="202"/>
      <c r="C31" s="202"/>
      <c r="D31" s="203"/>
      <c r="E31" s="204"/>
    </row>
    <row r="32" spans="1:5" ht="15.95" customHeight="1">
      <c r="A32" s="201" t="s">
        <v>90</v>
      </c>
      <c r="B32" s="202"/>
      <c r="C32" s="202"/>
      <c r="D32" s="203"/>
      <c r="E32" s="204"/>
    </row>
    <row r="33" spans="1:5" ht="15.95" customHeight="1">
      <c r="A33" s="201" t="s">
        <v>186</v>
      </c>
      <c r="B33" s="202"/>
      <c r="C33" s="202"/>
      <c r="D33" s="203"/>
      <c r="E33" s="204"/>
    </row>
    <row r="34" spans="1:5" ht="15.95" customHeight="1">
      <c r="A34" s="201" t="s">
        <v>246</v>
      </c>
      <c r="B34" s="202"/>
      <c r="C34" s="202"/>
      <c r="D34" s="203"/>
      <c r="E34" s="204"/>
    </row>
    <row r="35" spans="1:5" ht="15.95" customHeight="1" thickBot="1">
      <c r="A35" s="205" t="s">
        <v>247</v>
      </c>
      <c r="B35" s="206"/>
      <c r="C35" s="206"/>
      <c r="D35" s="207"/>
      <c r="E35" s="208"/>
    </row>
    <row r="36" spans="1:5" ht="15.95" customHeight="1" thickBot="1">
      <c r="A36" s="793" t="s">
        <v>40</v>
      </c>
      <c r="B36" s="794"/>
      <c r="C36" s="209"/>
      <c r="D36" s="210">
        <f>SUM(D3:D35)</f>
        <v>0</v>
      </c>
      <c r="E36" s="211">
        <f>SUM(E3:E35)</f>
        <v>0</v>
      </c>
    </row>
  </sheetData>
  <sheetProtection sheet="1" objects="1" scenarios="1"/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6. tájékoztató tábla a ......../2017.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zoomScale="130" zoomScaleNormal="130" zoomScaleSheetLayoutView="120" workbookViewId="0">
      <selection activeCell="G9" sqref="G9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15" customWidth="1"/>
    <col min="6" max="16384" width="12" style="599"/>
  </cols>
  <sheetData>
    <row r="1" spans="1:5" ht="49.5" customHeight="1">
      <c r="A1" s="796" t="str">
        <f>+CONCATENATE("VAGYONKIMUTATÁS",CHAR(10),"a könyvviteli mérlegben értékkel szereplő eszközökről",CHAR(10),LEFT(ÖSSZEFÜGGÉSEK!A4,4),".")</f>
        <v>VAGYONKIMUTATÁS
a könyvviteli mérlegben értékkel szereplő eszközökről
2016.</v>
      </c>
      <c r="B1" s="797"/>
      <c r="C1" s="797"/>
      <c r="D1" s="797"/>
      <c r="E1" s="797"/>
    </row>
    <row r="2" spans="1:5" ht="16.5" thickBot="1">
      <c r="C2" s="798" t="str">
        <f>'6. tájékoztató tábla'!E1</f>
        <v>Forintban!</v>
      </c>
      <c r="D2" s="798"/>
      <c r="E2" s="798"/>
    </row>
    <row r="3" spans="1:5" ht="15.75" customHeight="1">
      <c r="A3" s="799" t="s">
        <v>248</v>
      </c>
      <c r="B3" s="802" t="s">
        <v>249</v>
      </c>
      <c r="C3" s="805" t="s">
        <v>250</v>
      </c>
      <c r="D3" s="805" t="s">
        <v>251</v>
      </c>
      <c r="E3" s="807" t="s">
        <v>252</v>
      </c>
    </row>
    <row r="4" spans="1:5" ht="11.25" customHeight="1">
      <c r="A4" s="800"/>
      <c r="B4" s="803"/>
      <c r="C4" s="806"/>
      <c r="D4" s="806"/>
      <c r="E4" s="808"/>
    </row>
    <row r="5" spans="1:5">
      <c r="A5" s="801"/>
      <c r="B5" s="804"/>
      <c r="C5" s="809" t="s">
        <v>253</v>
      </c>
      <c r="D5" s="809"/>
      <c r="E5" s="810"/>
    </row>
    <row r="6" spans="1:5" s="604" customFormat="1" ht="16.5" thickBot="1">
      <c r="A6" s="601" t="s">
        <v>654</v>
      </c>
      <c r="B6" s="602" t="s">
        <v>416</v>
      </c>
      <c r="C6" s="602" t="s">
        <v>417</v>
      </c>
      <c r="D6" s="602" t="s">
        <v>418</v>
      </c>
      <c r="E6" s="603" t="s">
        <v>419</v>
      </c>
    </row>
    <row r="7" spans="1:5" s="607" customFormat="1">
      <c r="A7" s="605" t="s">
        <v>592</v>
      </c>
      <c r="B7" s="606" t="s">
        <v>254</v>
      </c>
      <c r="C7" s="679"/>
      <c r="D7" s="679"/>
      <c r="E7" s="680"/>
    </row>
    <row r="8" spans="1:5" s="607" customFormat="1">
      <c r="A8" s="608" t="s">
        <v>593</v>
      </c>
      <c r="B8" s="224" t="s">
        <v>255</v>
      </c>
      <c r="C8" s="681">
        <f>+C9+C14+C19+C24+C29</f>
        <v>0</v>
      </c>
      <c r="D8" s="681">
        <f>+D9+D14+D19+D24+D29</f>
        <v>0</v>
      </c>
      <c r="E8" s="682">
        <f>+E9+E14+E19+E24+E29</f>
        <v>0</v>
      </c>
    </row>
    <row r="9" spans="1:5" s="607" customFormat="1">
      <c r="A9" s="608" t="s">
        <v>594</v>
      </c>
      <c r="B9" s="224" t="s">
        <v>256</v>
      </c>
      <c r="C9" s="681">
        <f>+C10+C11+C12+C13</f>
        <v>0</v>
      </c>
      <c r="D9" s="681">
        <f>+D10+D11+D12+D13</f>
        <v>0</v>
      </c>
      <c r="E9" s="682">
        <f>+E10+E11+E12+E13</f>
        <v>0</v>
      </c>
    </row>
    <row r="10" spans="1:5" s="607" customFormat="1">
      <c r="A10" s="609" t="s">
        <v>595</v>
      </c>
      <c r="B10" s="224" t="s">
        <v>257</v>
      </c>
      <c r="C10" s="683"/>
      <c r="D10" s="683"/>
      <c r="E10" s="684"/>
    </row>
    <row r="11" spans="1:5" s="607" customFormat="1" ht="26.25" customHeight="1">
      <c r="A11" s="609" t="s">
        <v>596</v>
      </c>
      <c r="B11" s="224" t="s">
        <v>258</v>
      </c>
      <c r="C11" s="685"/>
      <c r="D11" s="685"/>
      <c r="E11" s="686"/>
    </row>
    <row r="12" spans="1:5" s="607" customFormat="1" ht="22.5">
      <c r="A12" s="609" t="s">
        <v>597</v>
      </c>
      <c r="B12" s="224" t="s">
        <v>259</v>
      </c>
      <c r="C12" s="685"/>
      <c r="D12" s="685"/>
      <c r="E12" s="686"/>
    </row>
    <row r="13" spans="1:5" s="607" customFormat="1">
      <c r="A13" s="609" t="s">
        <v>598</v>
      </c>
      <c r="B13" s="224" t="s">
        <v>260</v>
      </c>
      <c r="C13" s="685"/>
      <c r="D13" s="685"/>
      <c r="E13" s="686"/>
    </row>
    <row r="14" spans="1:5" s="607" customFormat="1">
      <c r="A14" s="608" t="s">
        <v>599</v>
      </c>
      <c r="B14" s="224" t="s">
        <v>261</v>
      </c>
      <c r="C14" s="687">
        <f>+C15+C16+C17+C18</f>
        <v>0</v>
      </c>
      <c r="D14" s="687">
        <f>+D15+D16+D17+D18</f>
        <v>0</v>
      </c>
      <c r="E14" s="688">
        <f>+E15+E16+E17+E18</f>
        <v>0</v>
      </c>
    </row>
    <row r="15" spans="1:5" s="607" customFormat="1">
      <c r="A15" s="609" t="s">
        <v>600</v>
      </c>
      <c r="B15" s="224" t="s">
        <v>262</v>
      </c>
      <c r="C15" s="685"/>
      <c r="D15" s="685"/>
      <c r="E15" s="686"/>
    </row>
    <row r="16" spans="1:5" s="607" customFormat="1" ht="22.5">
      <c r="A16" s="609" t="s">
        <v>601</v>
      </c>
      <c r="B16" s="224" t="s">
        <v>16</v>
      </c>
      <c r="C16" s="685"/>
      <c r="D16" s="685"/>
      <c r="E16" s="686"/>
    </row>
    <row r="17" spans="1:5" s="607" customFormat="1">
      <c r="A17" s="609" t="s">
        <v>602</v>
      </c>
      <c r="B17" s="224" t="s">
        <v>17</v>
      </c>
      <c r="C17" s="685"/>
      <c r="D17" s="685"/>
      <c r="E17" s="686"/>
    </row>
    <row r="18" spans="1:5" s="607" customFormat="1">
      <c r="A18" s="609" t="s">
        <v>603</v>
      </c>
      <c r="B18" s="224" t="s">
        <v>18</v>
      </c>
      <c r="C18" s="685"/>
      <c r="D18" s="685"/>
      <c r="E18" s="686"/>
    </row>
    <row r="19" spans="1:5" s="607" customFormat="1">
      <c r="A19" s="608" t="s">
        <v>604</v>
      </c>
      <c r="B19" s="224" t="s">
        <v>19</v>
      </c>
      <c r="C19" s="687">
        <f>+C20+C21+C22+C23</f>
        <v>0</v>
      </c>
      <c r="D19" s="687">
        <f>+D20+D21+D22+D23</f>
        <v>0</v>
      </c>
      <c r="E19" s="688">
        <f>+E20+E21+E22+E23</f>
        <v>0</v>
      </c>
    </row>
    <row r="20" spans="1:5" s="607" customFormat="1">
      <c r="A20" s="609" t="s">
        <v>605</v>
      </c>
      <c r="B20" s="224" t="s">
        <v>20</v>
      </c>
      <c r="C20" s="685"/>
      <c r="D20" s="685"/>
      <c r="E20" s="686"/>
    </row>
    <row r="21" spans="1:5" s="607" customFormat="1">
      <c r="A21" s="609" t="s">
        <v>606</v>
      </c>
      <c r="B21" s="224" t="s">
        <v>21</v>
      </c>
      <c r="C21" s="685"/>
      <c r="D21" s="685"/>
      <c r="E21" s="686"/>
    </row>
    <row r="22" spans="1:5" s="607" customFormat="1">
      <c r="A22" s="609" t="s">
        <v>607</v>
      </c>
      <c r="B22" s="224" t="s">
        <v>22</v>
      </c>
      <c r="C22" s="685"/>
      <c r="D22" s="685"/>
      <c r="E22" s="686"/>
    </row>
    <row r="23" spans="1:5" s="607" customFormat="1">
      <c r="A23" s="609" t="s">
        <v>608</v>
      </c>
      <c r="B23" s="224" t="s">
        <v>23</v>
      </c>
      <c r="C23" s="685"/>
      <c r="D23" s="685"/>
      <c r="E23" s="686"/>
    </row>
    <row r="24" spans="1:5" s="607" customFormat="1">
      <c r="A24" s="608" t="s">
        <v>609</v>
      </c>
      <c r="B24" s="224" t="s">
        <v>24</v>
      </c>
      <c r="C24" s="687">
        <f>+C25+C26+C27+C28</f>
        <v>0</v>
      </c>
      <c r="D24" s="687">
        <f>+D25+D26+D27+D28</f>
        <v>0</v>
      </c>
      <c r="E24" s="688">
        <f>+E25+E26+E27+E28</f>
        <v>0</v>
      </c>
    </row>
    <row r="25" spans="1:5" s="607" customFormat="1">
      <c r="A25" s="609" t="s">
        <v>610</v>
      </c>
      <c r="B25" s="224" t="s">
        <v>25</v>
      </c>
      <c r="C25" s="685"/>
      <c r="D25" s="685"/>
      <c r="E25" s="686"/>
    </row>
    <row r="26" spans="1:5" s="607" customFormat="1">
      <c r="A26" s="609" t="s">
        <v>611</v>
      </c>
      <c r="B26" s="224" t="s">
        <v>26</v>
      </c>
      <c r="C26" s="685"/>
      <c r="D26" s="685"/>
      <c r="E26" s="686"/>
    </row>
    <row r="27" spans="1:5" s="607" customFormat="1">
      <c r="A27" s="609" t="s">
        <v>612</v>
      </c>
      <c r="B27" s="224" t="s">
        <v>27</v>
      </c>
      <c r="C27" s="685"/>
      <c r="D27" s="685"/>
      <c r="E27" s="686"/>
    </row>
    <row r="28" spans="1:5" s="607" customFormat="1">
      <c r="A28" s="609" t="s">
        <v>613</v>
      </c>
      <c r="B28" s="224" t="s">
        <v>28</v>
      </c>
      <c r="C28" s="685"/>
      <c r="D28" s="685"/>
      <c r="E28" s="686"/>
    </row>
    <row r="29" spans="1:5" s="607" customFormat="1">
      <c r="A29" s="608" t="s">
        <v>614</v>
      </c>
      <c r="B29" s="224" t="s">
        <v>29</v>
      </c>
      <c r="C29" s="687">
        <f>+C30+C31+C32+C33</f>
        <v>0</v>
      </c>
      <c r="D29" s="687">
        <f>+D30+D31+D32+D33</f>
        <v>0</v>
      </c>
      <c r="E29" s="688">
        <f>+E30+E31+E32+E33</f>
        <v>0</v>
      </c>
    </row>
    <row r="30" spans="1:5" s="607" customFormat="1">
      <c r="A30" s="609" t="s">
        <v>615</v>
      </c>
      <c r="B30" s="224" t="s">
        <v>30</v>
      </c>
      <c r="C30" s="685"/>
      <c r="D30" s="685"/>
      <c r="E30" s="686"/>
    </row>
    <row r="31" spans="1:5" s="607" customFormat="1" ht="22.5">
      <c r="A31" s="609" t="s">
        <v>616</v>
      </c>
      <c r="B31" s="224" t="s">
        <v>31</v>
      </c>
      <c r="C31" s="685"/>
      <c r="D31" s="685"/>
      <c r="E31" s="686"/>
    </row>
    <row r="32" spans="1:5" s="607" customFormat="1">
      <c r="A32" s="609" t="s">
        <v>617</v>
      </c>
      <c r="B32" s="224" t="s">
        <v>32</v>
      </c>
      <c r="C32" s="685"/>
      <c r="D32" s="685"/>
      <c r="E32" s="686"/>
    </row>
    <row r="33" spans="1:5" s="607" customFormat="1">
      <c r="A33" s="609" t="s">
        <v>618</v>
      </c>
      <c r="B33" s="224" t="s">
        <v>33</v>
      </c>
      <c r="C33" s="685"/>
      <c r="D33" s="685"/>
      <c r="E33" s="686"/>
    </row>
    <row r="34" spans="1:5" s="607" customFormat="1">
      <c r="A34" s="608" t="s">
        <v>619</v>
      </c>
      <c r="B34" s="224" t="s">
        <v>34</v>
      </c>
      <c r="C34" s="687">
        <f>+C35+C40+C45</f>
        <v>0</v>
      </c>
      <c r="D34" s="687">
        <f>+D35+D40+D45</f>
        <v>0</v>
      </c>
      <c r="E34" s="688">
        <f>+E35+E40+E45</f>
        <v>0</v>
      </c>
    </row>
    <row r="35" spans="1:5" s="607" customFormat="1">
      <c r="A35" s="608" t="s">
        <v>620</v>
      </c>
      <c r="B35" s="224" t="s">
        <v>35</v>
      </c>
      <c r="C35" s="687">
        <f>+C36+C37+C38+C39</f>
        <v>0</v>
      </c>
      <c r="D35" s="687">
        <f>+D36+D37+D38+D39</f>
        <v>0</v>
      </c>
      <c r="E35" s="688">
        <f>+E36+E37+E38+E39</f>
        <v>0</v>
      </c>
    </row>
    <row r="36" spans="1:5" s="607" customFormat="1">
      <c r="A36" s="609" t="s">
        <v>621</v>
      </c>
      <c r="B36" s="224" t="s">
        <v>90</v>
      </c>
      <c r="C36" s="685"/>
      <c r="D36" s="685"/>
      <c r="E36" s="686"/>
    </row>
    <row r="37" spans="1:5" s="607" customFormat="1">
      <c r="A37" s="609" t="s">
        <v>622</v>
      </c>
      <c r="B37" s="224" t="s">
        <v>186</v>
      </c>
      <c r="C37" s="685"/>
      <c r="D37" s="685"/>
      <c r="E37" s="686"/>
    </row>
    <row r="38" spans="1:5" s="607" customFormat="1">
      <c r="A38" s="609" t="s">
        <v>623</v>
      </c>
      <c r="B38" s="224" t="s">
        <v>246</v>
      </c>
      <c r="C38" s="685"/>
      <c r="D38" s="685"/>
      <c r="E38" s="686"/>
    </row>
    <row r="39" spans="1:5" s="607" customFormat="1">
      <c r="A39" s="609" t="s">
        <v>624</v>
      </c>
      <c r="B39" s="224" t="s">
        <v>247</v>
      </c>
      <c r="C39" s="685"/>
      <c r="D39" s="685"/>
      <c r="E39" s="686"/>
    </row>
    <row r="40" spans="1:5" s="607" customFormat="1">
      <c r="A40" s="608" t="s">
        <v>625</v>
      </c>
      <c r="B40" s="224" t="s">
        <v>263</v>
      </c>
      <c r="C40" s="687">
        <f>+C41+C42+C43+C44</f>
        <v>0</v>
      </c>
      <c r="D40" s="687">
        <f>+D41+D42+D43+D44</f>
        <v>0</v>
      </c>
      <c r="E40" s="688">
        <f>+E41+E42+E43+E44</f>
        <v>0</v>
      </c>
    </row>
    <row r="41" spans="1:5" s="607" customFormat="1">
      <c r="A41" s="609" t="s">
        <v>626</v>
      </c>
      <c r="B41" s="224" t="s">
        <v>264</v>
      </c>
      <c r="C41" s="685"/>
      <c r="D41" s="685"/>
      <c r="E41" s="686"/>
    </row>
    <row r="42" spans="1:5" s="607" customFormat="1" ht="22.5">
      <c r="A42" s="609" t="s">
        <v>627</v>
      </c>
      <c r="B42" s="224" t="s">
        <v>265</v>
      </c>
      <c r="C42" s="685"/>
      <c r="D42" s="685"/>
      <c r="E42" s="686"/>
    </row>
    <row r="43" spans="1:5" s="607" customFormat="1">
      <c r="A43" s="609" t="s">
        <v>628</v>
      </c>
      <c r="B43" s="224" t="s">
        <v>266</v>
      </c>
      <c r="C43" s="685"/>
      <c r="D43" s="685"/>
      <c r="E43" s="686"/>
    </row>
    <row r="44" spans="1:5" s="607" customFormat="1">
      <c r="A44" s="609" t="s">
        <v>629</v>
      </c>
      <c r="B44" s="224" t="s">
        <v>267</v>
      </c>
      <c r="C44" s="685"/>
      <c r="D44" s="685"/>
      <c r="E44" s="686"/>
    </row>
    <row r="45" spans="1:5" s="607" customFormat="1">
      <c r="A45" s="608" t="s">
        <v>630</v>
      </c>
      <c r="B45" s="224" t="s">
        <v>268</v>
      </c>
      <c r="C45" s="687">
        <f>+C46+C47+C48+C49</f>
        <v>0</v>
      </c>
      <c r="D45" s="687">
        <f>+D46+D47+D48+D49</f>
        <v>0</v>
      </c>
      <c r="E45" s="688">
        <f>+E46+E47+E48+E49</f>
        <v>0</v>
      </c>
    </row>
    <row r="46" spans="1:5" s="607" customFormat="1">
      <c r="A46" s="609" t="s">
        <v>631</v>
      </c>
      <c r="B46" s="224" t="s">
        <v>269</v>
      </c>
      <c r="C46" s="685"/>
      <c r="D46" s="685"/>
      <c r="E46" s="686"/>
    </row>
    <row r="47" spans="1:5" s="607" customFormat="1" ht="22.5">
      <c r="A47" s="609" t="s">
        <v>632</v>
      </c>
      <c r="B47" s="224" t="s">
        <v>270</v>
      </c>
      <c r="C47" s="685"/>
      <c r="D47" s="685"/>
      <c r="E47" s="686"/>
    </row>
    <row r="48" spans="1:5" s="607" customFormat="1">
      <c r="A48" s="609" t="s">
        <v>633</v>
      </c>
      <c r="B48" s="224" t="s">
        <v>271</v>
      </c>
      <c r="C48" s="685"/>
      <c r="D48" s="685"/>
      <c r="E48" s="686"/>
    </row>
    <row r="49" spans="1:5" s="607" customFormat="1">
      <c r="A49" s="609" t="s">
        <v>634</v>
      </c>
      <c r="B49" s="224" t="s">
        <v>272</v>
      </c>
      <c r="C49" s="685"/>
      <c r="D49" s="685"/>
      <c r="E49" s="686"/>
    </row>
    <row r="50" spans="1:5" s="607" customFormat="1">
      <c r="A50" s="608" t="s">
        <v>635</v>
      </c>
      <c r="B50" s="224" t="s">
        <v>273</v>
      </c>
      <c r="C50" s="685"/>
      <c r="D50" s="685"/>
      <c r="E50" s="686"/>
    </row>
    <row r="51" spans="1:5" s="607" customFormat="1" ht="21">
      <c r="A51" s="608" t="s">
        <v>636</v>
      </c>
      <c r="B51" s="224" t="s">
        <v>274</v>
      </c>
      <c r="C51" s="687">
        <f>+C7+C8+C34+C50</f>
        <v>0</v>
      </c>
      <c r="D51" s="687">
        <f>+D7+D8+D34+D50</f>
        <v>0</v>
      </c>
      <c r="E51" s="688">
        <f>+E7+E8+E34+E50</f>
        <v>0</v>
      </c>
    </row>
    <row r="52" spans="1:5" s="607" customFormat="1">
      <c r="A52" s="608" t="s">
        <v>637</v>
      </c>
      <c r="B52" s="224" t="s">
        <v>275</v>
      </c>
      <c r="C52" s="685"/>
      <c r="D52" s="685"/>
      <c r="E52" s="686"/>
    </row>
    <row r="53" spans="1:5" s="607" customFormat="1">
      <c r="A53" s="608" t="s">
        <v>638</v>
      </c>
      <c r="B53" s="224" t="s">
        <v>276</v>
      </c>
      <c r="C53" s="685"/>
      <c r="D53" s="685"/>
      <c r="E53" s="686"/>
    </row>
    <row r="54" spans="1:5" s="607" customFormat="1">
      <c r="A54" s="608" t="s">
        <v>639</v>
      </c>
      <c r="B54" s="224" t="s">
        <v>277</v>
      </c>
      <c r="C54" s="687">
        <f>+C52+C53</f>
        <v>0</v>
      </c>
      <c r="D54" s="687">
        <f>+D52+D53</f>
        <v>0</v>
      </c>
      <c r="E54" s="688">
        <f>+E52+E53</f>
        <v>0</v>
      </c>
    </row>
    <row r="55" spans="1:5" s="607" customFormat="1">
      <c r="A55" s="608" t="s">
        <v>640</v>
      </c>
      <c r="B55" s="224" t="s">
        <v>278</v>
      </c>
      <c r="C55" s="685"/>
      <c r="D55" s="685"/>
      <c r="E55" s="686"/>
    </row>
    <row r="56" spans="1:5" s="607" customFormat="1">
      <c r="A56" s="608" t="s">
        <v>641</v>
      </c>
      <c r="B56" s="224" t="s">
        <v>279</v>
      </c>
      <c r="C56" s="685"/>
      <c r="D56" s="685"/>
      <c r="E56" s="686"/>
    </row>
    <row r="57" spans="1:5" s="607" customFormat="1">
      <c r="A57" s="608" t="s">
        <v>642</v>
      </c>
      <c r="B57" s="224" t="s">
        <v>280</v>
      </c>
      <c r="C57" s="685"/>
      <c r="D57" s="685"/>
      <c r="E57" s="686"/>
    </row>
    <row r="58" spans="1:5" s="607" customFormat="1">
      <c r="A58" s="608" t="s">
        <v>643</v>
      </c>
      <c r="B58" s="224" t="s">
        <v>281</v>
      </c>
      <c r="C58" s="685"/>
      <c r="D58" s="685"/>
      <c r="E58" s="686"/>
    </row>
    <row r="59" spans="1:5" s="607" customFormat="1">
      <c r="A59" s="608" t="s">
        <v>644</v>
      </c>
      <c r="B59" s="224" t="s">
        <v>282</v>
      </c>
      <c r="C59" s="687">
        <f>+C55+C56+C57+C58</f>
        <v>0</v>
      </c>
      <c r="D59" s="687">
        <f>+D55+D56+D57+D58</f>
        <v>0</v>
      </c>
      <c r="E59" s="688">
        <f>+E55+E56+E57+E58</f>
        <v>0</v>
      </c>
    </row>
    <row r="60" spans="1:5" s="607" customFormat="1">
      <c r="A60" s="608" t="s">
        <v>645</v>
      </c>
      <c r="B60" s="224" t="s">
        <v>283</v>
      </c>
      <c r="C60" s="685"/>
      <c r="D60" s="685"/>
      <c r="E60" s="686"/>
    </row>
    <row r="61" spans="1:5" s="607" customFormat="1">
      <c r="A61" s="608" t="s">
        <v>646</v>
      </c>
      <c r="B61" s="224" t="s">
        <v>284</v>
      </c>
      <c r="C61" s="685"/>
      <c r="D61" s="685"/>
      <c r="E61" s="686"/>
    </row>
    <row r="62" spans="1:5" s="607" customFormat="1">
      <c r="A62" s="608" t="s">
        <v>647</v>
      </c>
      <c r="B62" s="224" t="s">
        <v>285</v>
      </c>
      <c r="C62" s="685"/>
      <c r="D62" s="685"/>
      <c r="E62" s="686"/>
    </row>
    <row r="63" spans="1:5" s="607" customFormat="1">
      <c r="A63" s="608" t="s">
        <v>648</v>
      </c>
      <c r="B63" s="224" t="s">
        <v>286</v>
      </c>
      <c r="C63" s="687">
        <f>+C60+C61+C62</f>
        <v>0</v>
      </c>
      <c r="D63" s="687">
        <f>+D60+D61+D62</f>
        <v>0</v>
      </c>
      <c r="E63" s="688">
        <f>+E60+E61+E62</f>
        <v>0</v>
      </c>
    </row>
    <row r="64" spans="1:5" s="607" customFormat="1">
      <c r="A64" s="608" t="s">
        <v>649</v>
      </c>
      <c r="B64" s="224" t="s">
        <v>287</v>
      </c>
      <c r="C64" s="685"/>
      <c r="D64" s="685"/>
      <c r="E64" s="686"/>
    </row>
    <row r="65" spans="1:5" s="607" customFormat="1" ht="21">
      <c r="A65" s="608" t="s">
        <v>650</v>
      </c>
      <c r="B65" s="224" t="s">
        <v>288</v>
      </c>
      <c r="C65" s="685"/>
      <c r="D65" s="685"/>
      <c r="E65" s="686"/>
    </row>
    <row r="66" spans="1:5" s="607" customFormat="1">
      <c r="A66" s="608" t="s">
        <v>651</v>
      </c>
      <c r="B66" s="224" t="s">
        <v>289</v>
      </c>
      <c r="C66" s="687">
        <f>+C64+C65</f>
        <v>0</v>
      </c>
      <c r="D66" s="687">
        <f>+D64+D65</f>
        <v>0</v>
      </c>
      <c r="E66" s="688">
        <f>+E64+E65</f>
        <v>0</v>
      </c>
    </row>
    <row r="67" spans="1:5" s="607" customFormat="1">
      <c r="A67" s="608" t="s">
        <v>652</v>
      </c>
      <c r="B67" s="224" t="s">
        <v>290</v>
      </c>
      <c r="C67" s="685"/>
      <c r="D67" s="685"/>
      <c r="E67" s="686"/>
    </row>
    <row r="68" spans="1:5" s="607" customFormat="1" ht="16.5" thickBot="1">
      <c r="A68" s="610" t="s">
        <v>653</v>
      </c>
      <c r="B68" s="228" t="s">
        <v>291</v>
      </c>
      <c r="C68" s="689">
        <f>+C51+C54+C59+C63+C66+C67</f>
        <v>0</v>
      </c>
      <c r="D68" s="689">
        <f>+D51+D54+D59+D63+D66+D67</f>
        <v>0</v>
      </c>
      <c r="E68" s="690">
        <f>+E51+E54+E59+E63+E66+E67</f>
        <v>0</v>
      </c>
    </row>
    <row r="69" spans="1:5">
      <c r="A69" s="611"/>
      <c r="C69" s="612"/>
      <c r="D69" s="612"/>
      <c r="E69" s="613"/>
    </row>
    <row r="70" spans="1:5">
      <c r="A70" s="611"/>
      <c r="C70" s="612"/>
      <c r="D70" s="612"/>
      <c r="E70" s="613"/>
    </row>
    <row r="71" spans="1:5">
      <c r="A71" s="614"/>
      <c r="C71" s="612"/>
      <c r="D71" s="612"/>
      <c r="E71" s="613"/>
    </row>
    <row r="72" spans="1:5">
      <c r="A72" s="795"/>
      <c r="B72" s="795"/>
      <c r="C72" s="795"/>
      <c r="D72" s="795"/>
      <c r="E72" s="795"/>
    </row>
    <row r="73" spans="1:5">
      <c r="A73" s="795"/>
      <c r="B73" s="795"/>
      <c r="C73" s="795"/>
      <c r="D73" s="795"/>
      <c r="E73" s="795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……/2017. (……)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'1.2.sz.mell.'!E2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ÖNKÉNT VÁLLALT FELADATAINAK MÉRLEGE
&amp;R&amp;"Times New Roman CE,Félkövér dőlt"&amp;11 1.3. melléklet a ....../2017.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zoomScaleNormal="100" workbookViewId="0">
      <selection activeCell="F11" sqref="F11"/>
    </sheetView>
  </sheetViews>
  <sheetFormatPr defaultRowHeight="12.75"/>
  <cols>
    <col min="1" max="1" width="71.1640625" style="216" customWidth="1"/>
    <col min="2" max="2" width="6.1640625" style="231" customWidth="1"/>
    <col min="3" max="3" width="18" style="616" customWidth="1"/>
    <col min="4" max="16384" width="9.33203125" style="616"/>
  </cols>
  <sheetData>
    <row r="1" spans="1:3" ht="32.25" customHeight="1">
      <c r="A1" s="812" t="s">
        <v>292</v>
      </c>
      <c r="B1" s="812"/>
      <c r="C1" s="812"/>
    </row>
    <row r="2" spans="1:3" ht="15.75">
      <c r="A2" s="813" t="str">
        <f>+CONCATENATE(LEFT(ÖSSZEFÜGGÉSEK!A4,4),". év")</f>
        <v>2016. év</v>
      </c>
      <c r="B2" s="813"/>
      <c r="C2" s="813"/>
    </row>
    <row r="4" spans="1:3" ht="13.5" thickBot="1">
      <c r="B4" s="814" t="str">
        <f>'6. tájékoztató tábla'!E1</f>
        <v>Forintban!</v>
      </c>
      <c r="C4" s="814"/>
    </row>
    <row r="5" spans="1:3" s="217" customFormat="1" ht="31.5" customHeight="1">
      <c r="A5" s="815" t="s">
        <v>293</v>
      </c>
      <c r="B5" s="817" t="s">
        <v>249</v>
      </c>
      <c r="C5" s="819" t="s">
        <v>294</v>
      </c>
    </row>
    <row r="6" spans="1:3" s="217" customFormat="1">
      <c r="A6" s="816"/>
      <c r="B6" s="818"/>
      <c r="C6" s="820"/>
    </row>
    <row r="7" spans="1:3" s="221" customFormat="1" ht="13.5" thickBot="1">
      <c r="A7" s="218" t="s">
        <v>415</v>
      </c>
      <c r="B7" s="219" t="s">
        <v>416</v>
      </c>
      <c r="C7" s="220" t="s">
        <v>417</v>
      </c>
    </row>
    <row r="8" spans="1:3" ht="15.75" customHeight="1">
      <c r="A8" s="608" t="s">
        <v>655</v>
      </c>
      <c r="B8" s="222" t="s">
        <v>254</v>
      </c>
      <c r="C8" s="223"/>
    </row>
    <row r="9" spans="1:3" ht="15.75" customHeight="1">
      <c r="A9" s="608" t="s">
        <v>656</v>
      </c>
      <c r="B9" s="224" t="s">
        <v>255</v>
      </c>
      <c r="C9" s="223"/>
    </row>
    <row r="10" spans="1:3" ht="15.75" customHeight="1">
      <c r="A10" s="608" t="s">
        <v>657</v>
      </c>
      <c r="B10" s="224" t="s">
        <v>256</v>
      </c>
      <c r="C10" s="223"/>
    </row>
    <row r="11" spans="1:3" ht="15.75" customHeight="1">
      <c r="A11" s="608" t="s">
        <v>658</v>
      </c>
      <c r="B11" s="224" t="s">
        <v>257</v>
      </c>
      <c r="C11" s="225"/>
    </row>
    <row r="12" spans="1:3" ht="15.75" customHeight="1">
      <c r="A12" s="608" t="s">
        <v>659</v>
      </c>
      <c r="B12" s="224" t="s">
        <v>258</v>
      </c>
      <c r="C12" s="225"/>
    </row>
    <row r="13" spans="1:3" ht="15.75" customHeight="1">
      <c r="A13" s="608" t="s">
        <v>660</v>
      </c>
      <c r="B13" s="224" t="s">
        <v>259</v>
      </c>
      <c r="C13" s="225"/>
    </row>
    <row r="14" spans="1:3" ht="15.75" customHeight="1">
      <c r="A14" s="608" t="s">
        <v>661</v>
      </c>
      <c r="B14" s="224" t="s">
        <v>260</v>
      </c>
      <c r="C14" s="226">
        <f>+C8+C9+C10+C11+C12+C13</f>
        <v>0</v>
      </c>
    </row>
    <row r="15" spans="1:3" ht="15.75" customHeight="1">
      <c r="A15" s="608" t="s">
        <v>728</v>
      </c>
      <c r="B15" s="224" t="s">
        <v>261</v>
      </c>
      <c r="C15" s="617"/>
    </row>
    <row r="16" spans="1:3" ht="15.75" customHeight="1">
      <c r="A16" s="608" t="s">
        <v>662</v>
      </c>
      <c r="B16" s="224" t="s">
        <v>262</v>
      </c>
      <c r="C16" s="225"/>
    </row>
    <row r="17" spans="1:5" ht="15.75" customHeight="1">
      <c r="A17" s="608" t="s">
        <v>663</v>
      </c>
      <c r="B17" s="224" t="s">
        <v>16</v>
      </c>
      <c r="C17" s="225"/>
    </row>
    <row r="18" spans="1:5" ht="15.75" customHeight="1">
      <c r="A18" s="608" t="s">
        <v>664</v>
      </c>
      <c r="B18" s="224" t="s">
        <v>17</v>
      </c>
      <c r="C18" s="226">
        <f>+C15+C16+C17</f>
        <v>0</v>
      </c>
    </row>
    <row r="19" spans="1:5" s="618" customFormat="1" ht="15.75" customHeight="1">
      <c r="A19" s="608" t="s">
        <v>665</v>
      </c>
      <c r="B19" s="224" t="s">
        <v>18</v>
      </c>
      <c r="C19" s="225"/>
    </row>
    <row r="20" spans="1:5" ht="15.75" customHeight="1">
      <c r="A20" s="608" t="s">
        <v>666</v>
      </c>
      <c r="B20" s="224" t="s">
        <v>19</v>
      </c>
      <c r="C20" s="225"/>
    </row>
    <row r="21" spans="1:5" ht="15.75" customHeight="1" thickBot="1">
      <c r="A21" s="227" t="s">
        <v>667</v>
      </c>
      <c r="B21" s="228" t="s">
        <v>20</v>
      </c>
      <c r="C21" s="229">
        <f>+C14+C18+C19+C20</f>
        <v>0</v>
      </c>
    </row>
    <row r="22" spans="1:5" ht="15.75">
      <c r="A22" s="611"/>
      <c r="B22" s="614"/>
      <c r="C22" s="612"/>
      <c r="D22" s="612"/>
      <c r="E22" s="612"/>
    </row>
    <row r="23" spans="1:5" ht="15.75">
      <c r="A23" s="611"/>
      <c r="B23" s="614"/>
      <c r="C23" s="612"/>
      <c r="D23" s="612"/>
      <c r="E23" s="612"/>
    </row>
    <row r="24" spans="1:5" ht="15.75">
      <c r="A24" s="614"/>
      <c r="B24" s="614"/>
      <c r="C24" s="612"/>
      <c r="D24" s="612"/>
      <c r="E24" s="612"/>
    </row>
    <row r="25" spans="1:5" ht="15.75">
      <c r="A25" s="811"/>
      <c r="B25" s="811"/>
      <c r="C25" s="811"/>
      <c r="D25" s="619"/>
      <c r="E25" s="619"/>
    </row>
    <row r="26" spans="1:5" ht="15.75">
      <c r="A26" s="811"/>
      <c r="B26" s="811"/>
      <c r="C26" s="811"/>
      <c r="D26" s="619"/>
      <c r="E26" s="619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……/2017.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zoomScaleNormal="100" workbookViewId="0">
      <selection activeCell="G29" sqref="G29"/>
    </sheetView>
  </sheetViews>
  <sheetFormatPr defaultColWidth="12" defaultRowHeight="15.75"/>
  <cols>
    <col min="1" max="1" width="58.832031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" customHeight="1">
      <c r="A1" s="821" t="str">
        <f>+CONCATENATE("VAGYONKIMUTATÁS",CHAR(10),"az érték nélkül nyilvántartott eszközökről",CHAR(10),LEFT(ÖSSZEFÜGGÉSEK!A4,4),".")</f>
        <v>VAGYONKIMUTATÁS
az érték nélkül nyilvántartott eszközökről
2016.</v>
      </c>
      <c r="B1" s="822"/>
      <c r="C1" s="822"/>
      <c r="D1" s="822"/>
    </row>
    <row r="2" spans="1:4" ht="16.5" thickBot="1"/>
    <row r="3" spans="1:4" ht="43.5" customHeight="1" thickBot="1">
      <c r="A3" s="623" t="s">
        <v>51</v>
      </c>
      <c r="B3" s="323" t="s">
        <v>249</v>
      </c>
      <c r="C3" s="624" t="s">
        <v>295</v>
      </c>
      <c r="D3" s="625" t="s">
        <v>744</v>
      </c>
    </row>
    <row r="4" spans="1:4" ht="16.5" thickBot="1">
      <c r="A4" s="232" t="s">
        <v>415</v>
      </c>
      <c r="B4" s="233" t="s">
        <v>416</v>
      </c>
      <c r="C4" s="233" t="s">
        <v>417</v>
      </c>
      <c r="D4" s="234" t="s">
        <v>418</v>
      </c>
    </row>
    <row r="5" spans="1:4" ht="15.75" customHeight="1">
      <c r="A5" s="243" t="s">
        <v>696</v>
      </c>
      <c r="B5" s="236" t="s">
        <v>7</v>
      </c>
      <c r="C5" s="237"/>
      <c r="D5" s="238"/>
    </row>
    <row r="6" spans="1:4" ht="15.75" customHeight="1">
      <c r="A6" s="243" t="s">
        <v>697</v>
      </c>
      <c r="B6" s="240" t="s">
        <v>8</v>
      </c>
      <c r="C6" s="241"/>
      <c r="D6" s="242"/>
    </row>
    <row r="7" spans="1:4" ht="15.75" customHeight="1">
      <c r="A7" s="243" t="s">
        <v>698</v>
      </c>
      <c r="B7" s="240" t="s">
        <v>9</v>
      </c>
      <c r="C7" s="241"/>
      <c r="D7" s="242"/>
    </row>
    <row r="8" spans="1:4" ht="15.75" customHeight="1" thickBot="1">
      <c r="A8" s="244" t="s">
        <v>699</v>
      </c>
      <c r="B8" s="245" t="s">
        <v>10</v>
      </c>
      <c r="C8" s="246"/>
      <c r="D8" s="247"/>
    </row>
    <row r="9" spans="1:4" ht="15.75" customHeight="1" thickBot="1">
      <c r="A9" s="627" t="s">
        <v>700</v>
      </c>
      <c r="B9" s="628" t="s">
        <v>11</v>
      </c>
      <c r="C9" s="629"/>
      <c r="D9" s="630">
        <f>+D10+D11+D12+D13</f>
        <v>0</v>
      </c>
    </row>
    <row r="10" spans="1:4" ht="15.75" customHeight="1">
      <c r="A10" s="626" t="s">
        <v>701</v>
      </c>
      <c r="B10" s="236" t="s">
        <v>12</v>
      </c>
      <c r="C10" s="237"/>
      <c r="D10" s="238"/>
    </row>
    <row r="11" spans="1:4" ht="15.75" customHeight="1">
      <c r="A11" s="243" t="s">
        <v>702</v>
      </c>
      <c r="B11" s="240" t="s">
        <v>13</v>
      </c>
      <c r="C11" s="241"/>
      <c r="D11" s="242"/>
    </row>
    <row r="12" spans="1:4" ht="15.75" customHeight="1">
      <c r="A12" s="243" t="s">
        <v>703</v>
      </c>
      <c r="B12" s="240" t="s">
        <v>14</v>
      </c>
      <c r="C12" s="241"/>
      <c r="D12" s="242"/>
    </row>
    <row r="13" spans="1:4" ht="15.75" customHeight="1" thickBot="1">
      <c r="A13" s="244" t="s">
        <v>704</v>
      </c>
      <c r="B13" s="245" t="s">
        <v>15</v>
      </c>
      <c r="C13" s="246"/>
      <c r="D13" s="247"/>
    </row>
    <row r="14" spans="1:4" ht="15.75" customHeight="1" thickBot="1">
      <c r="A14" s="627" t="s">
        <v>705</v>
      </c>
      <c r="B14" s="628" t="s">
        <v>16</v>
      </c>
      <c r="C14" s="629"/>
      <c r="D14" s="630">
        <f>+D15+D16+D17</f>
        <v>0</v>
      </c>
    </row>
    <row r="15" spans="1:4" ht="15.75" customHeight="1">
      <c r="A15" s="626" t="s">
        <v>706</v>
      </c>
      <c r="B15" s="236" t="s">
        <v>17</v>
      </c>
      <c r="C15" s="237"/>
      <c r="D15" s="238"/>
    </row>
    <row r="16" spans="1:4" ht="15.75" customHeight="1">
      <c r="A16" s="243" t="s">
        <v>707</v>
      </c>
      <c r="B16" s="240" t="s">
        <v>18</v>
      </c>
      <c r="C16" s="241"/>
      <c r="D16" s="242"/>
    </row>
    <row r="17" spans="1:4" ht="15.75" customHeight="1" thickBot="1">
      <c r="A17" s="244" t="s">
        <v>708</v>
      </c>
      <c r="B17" s="245" t="s">
        <v>19</v>
      </c>
      <c r="C17" s="246"/>
      <c r="D17" s="247"/>
    </row>
    <row r="18" spans="1:4" ht="15.75" customHeight="1" thickBot="1">
      <c r="A18" s="627" t="s">
        <v>714</v>
      </c>
      <c r="B18" s="628" t="s">
        <v>20</v>
      </c>
      <c r="C18" s="629"/>
      <c r="D18" s="630">
        <f>+D19+D20+D21</f>
        <v>0</v>
      </c>
    </row>
    <row r="19" spans="1:4" ht="15.75" customHeight="1">
      <c r="A19" s="626" t="s">
        <v>709</v>
      </c>
      <c r="B19" s="236" t="s">
        <v>21</v>
      </c>
      <c r="C19" s="237"/>
      <c r="D19" s="238"/>
    </row>
    <row r="20" spans="1:4" ht="15.75" customHeight="1">
      <c r="A20" s="243" t="s">
        <v>710</v>
      </c>
      <c r="B20" s="240" t="s">
        <v>22</v>
      </c>
      <c r="C20" s="241"/>
      <c r="D20" s="242"/>
    </row>
    <row r="21" spans="1:4" ht="15.75" customHeight="1">
      <c r="A21" s="243" t="s">
        <v>711</v>
      </c>
      <c r="B21" s="240" t="s">
        <v>23</v>
      </c>
      <c r="C21" s="241"/>
      <c r="D21" s="242"/>
    </row>
    <row r="22" spans="1:4" ht="15.75" customHeight="1">
      <c r="A22" s="243" t="s">
        <v>712</v>
      </c>
      <c r="B22" s="240" t="s">
        <v>24</v>
      </c>
      <c r="C22" s="241"/>
      <c r="D22" s="242"/>
    </row>
    <row r="23" spans="1:4" ht="15.75" customHeight="1">
      <c r="A23" s="243"/>
      <c r="B23" s="240" t="s">
        <v>25</v>
      </c>
      <c r="C23" s="241"/>
      <c r="D23" s="242"/>
    </row>
    <row r="24" spans="1:4" ht="15.75" customHeight="1">
      <c r="A24" s="243"/>
      <c r="B24" s="240" t="s">
        <v>26</v>
      </c>
      <c r="C24" s="241"/>
      <c r="D24" s="242"/>
    </row>
    <row r="25" spans="1:4" ht="15.75" customHeight="1">
      <c r="A25" s="243"/>
      <c r="B25" s="240" t="s">
        <v>27</v>
      </c>
      <c r="C25" s="241"/>
      <c r="D25" s="242"/>
    </row>
    <row r="26" spans="1:4" ht="15.75" customHeight="1">
      <c r="A26" s="243"/>
      <c r="B26" s="240" t="s">
        <v>28</v>
      </c>
      <c r="C26" s="241"/>
      <c r="D26" s="242"/>
    </row>
    <row r="27" spans="1:4" ht="15.75" customHeight="1">
      <c r="A27" s="243"/>
      <c r="B27" s="240" t="s">
        <v>29</v>
      </c>
      <c r="C27" s="241"/>
      <c r="D27" s="242"/>
    </row>
    <row r="28" spans="1:4" ht="15.75" customHeight="1">
      <c r="A28" s="243"/>
      <c r="B28" s="240" t="s">
        <v>30</v>
      </c>
      <c r="C28" s="241"/>
      <c r="D28" s="242"/>
    </row>
    <row r="29" spans="1:4" ht="15.75" customHeight="1">
      <c r="A29" s="243"/>
      <c r="B29" s="240" t="s">
        <v>31</v>
      </c>
      <c r="C29" s="241"/>
      <c r="D29" s="242"/>
    </row>
    <row r="30" spans="1:4" ht="15.75" customHeight="1">
      <c r="A30" s="243"/>
      <c r="B30" s="240" t="s">
        <v>32</v>
      </c>
      <c r="C30" s="241"/>
      <c r="D30" s="242"/>
    </row>
    <row r="31" spans="1:4" ht="15.75" customHeight="1">
      <c r="A31" s="243"/>
      <c r="B31" s="240" t="s">
        <v>33</v>
      </c>
      <c r="C31" s="241"/>
      <c r="D31" s="242"/>
    </row>
    <row r="32" spans="1:4" ht="15.75" customHeight="1">
      <c r="A32" s="243"/>
      <c r="B32" s="240" t="s">
        <v>34</v>
      </c>
      <c r="C32" s="241"/>
      <c r="D32" s="242"/>
    </row>
    <row r="33" spans="1:6" ht="15.75" customHeight="1">
      <c r="A33" s="243"/>
      <c r="B33" s="240" t="s">
        <v>35</v>
      </c>
      <c r="C33" s="241"/>
      <c r="D33" s="242"/>
    </row>
    <row r="34" spans="1:6" ht="15.75" customHeight="1">
      <c r="A34" s="243"/>
      <c r="B34" s="240" t="s">
        <v>90</v>
      </c>
      <c r="C34" s="241"/>
      <c r="D34" s="242"/>
    </row>
    <row r="35" spans="1:6" ht="15.75" customHeight="1">
      <c r="A35" s="243"/>
      <c r="B35" s="240" t="s">
        <v>186</v>
      </c>
      <c r="C35" s="241"/>
      <c r="D35" s="242"/>
    </row>
    <row r="36" spans="1:6" ht="15.75" customHeight="1">
      <c r="A36" s="243"/>
      <c r="B36" s="240" t="s">
        <v>246</v>
      </c>
      <c r="C36" s="241"/>
      <c r="D36" s="242"/>
    </row>
    <row r="37" spans="1:6" ht="15.75" customHeight="1" thickBot="1">
      <c r="A37" s="244"/>
      <c r="B37" s="245" t="s">
        <v>247</v>
      </c>
      <c r="C37" s="246"/>
      <c r="D37" s="247"/>
    </row>
    <row r="38" spans="1:6" ht="15.75" customHeight="1" thickBot="1">
      <c r="A38" s="823" t="s">
        <v>713</v>
      </c>
      <c r="B38" s="824"/>
      <c r="C38" s="248"/>
      <c r="D38" s="630">
        <f>+D5+D6+D7+D8+D9+D14+D18+D22+D23+D24+D25+D26+D27+D28+D29+D30+D31+D32+D33+D34+D35+D36+D37</f>
        <v>0</v>
      </c>
      <c r="F38" s="249"/>
    </row>
    <row r="39" spans="1:6">
      <c r="A39" s="631" t="s">
        <v>715</v>
      </c>
    </row>
    <row r="40" spans="1:6">
      <c r="A40" s="213"/>
      <c r="B40" s="214"/>
      <c r="C40" s="825"/>
      <c r="D40" s="825"/>
    </row>
    <row r="41" spans="1:6">
      <c r="A41" s="213"/>
      <c r="B41" s="214"/>
      <c r="C41" s="215"/>
      <c r="D41" s="215"/>
    </row>
    <row r="42" spans="1:6">
      <c r="A42" s="214"/>
      <c r="B42" s="214"/>
      <c r="C42" s="825"/>
      <c r="D42" s="825"/>
    </row>
    <row r="43" spans="1:6">
      <c r="A43" s="230"/>
      <c r="B43" s="230"/>
    </row>
    <row r="44" spans="1:6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……/2017.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zoomScaleNormal="100" workbookViewId="0">
      <selection activeCell="H27" sqref="H27"/>
    </sheetView>
  </sheetViews>
  <sheetFormatPr defaultColWidth="12" defaultRowHeight="15.75"/>
  <cols>
    <col min="1" max="1" width="56.16406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.75" customHeight="1">
      <c r="A1" s="826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2016.</v>
      </c>
      <c r="B1" s="827"/>
      <c r="C1" s="827"/>
      <c r="D1" s="827"/>
    </row>
    <row r="2" spans="1:4" ht="16.5" thickBot="1"/>
    <row r="3" spans="1:4" ht="64.5" thickBot="1">
      <c r="A3" s="632" t="s">
        <v>51</v>
      </c>
      <c r="B3" s="323" t="s">
        <v>249</v>
      </c>
      <c r="C3" s="633" t="s">
        <v>716</v>
      </c>
      <c r="D3" s="634" t="s">
        <v>744</v>
      </c>
    </row>
    <row r="4" spans="1:4" ht="16.5" thickBot="1">
      <c r="A4" s="250" t="s">
        <v>415</v>
      </c>
      <c r="B4" s="251" t="s">
        <v>416</v>
      </c>
      <c r="C4" s="251" t="s">
        <v>417</v>
      </c>
      <c r="D4" s="252" t="s">
        <v>418</v>
      </c>
    </row>
    <row r="5" spans="1:4" ht="15.75" customHeight="1">
      <c r="A5" s="239" t="s">
        <v>717</v>
      </c>
      <c r="B5" s="236" t="s">
        <v>7</v>
      </c>
      <c r="C5" s="237"/>
      <c r="D5" s="238"/>
    </row>
    <row r="6" spans="1:4" ht="15.75" customHeight="1">
      <c r="A6" s="239" t="s">
        <v>718</v>
      </c>
      <c r="B6" s="240" t="s">
        <v>8</v>
      </c>
      <c r="C6" s="241"/>
      <c r="D6" s="242"/>
    </row>
    <row r="7" spans="1:4" ht="15.75" customHeight="1" thickBot="1">
      <c r="A7" s="635" t="s">
        <v>719</v>
      </c>
      <c r="B7" s="245" t="s">
        <v>9</v>
      </c>
      <c r="C7" s="246"/>
      <c r="D7" s="247"/>
    </row>
    <row r="8" spans="1:4" ht="15.75" customHeight="1" thickBot="1">
      <c r="A8" s="627" t="s">
        <v>720</v>
      </c>
      <c r="B8" s="628" t="s">
        <v>10</v>
      </c>
      <c r="C8" s="629"/>
      <c r="D8" s="630">
        <f>+D5+D6+D7</f>
        <v>0</v>
      </c>
    </row>
    <row r="9" spans="1:4" ht="15.75" customHeight="1">
      <c r="A9" s="235" t="s">
        <v>721</v>
      </c>
      <c r="B9" s="236" t="s">
        <v>11</v>
      </c>
      <c r="C9" s="237"/>
      <c r="D9" s="238"/>
    </row>
    <row r="10" spans="1:4" ht="15.75" customHeight="1">
      <c r="A10" s="239" t="s">
        <v>722</v>
      </c>
      <c r="B10" s="240" t="s">
        <v>12</v>
      </c>
      <c r="C10" s="241"/>
      <c r="D10" s="242"/>
    </row>
    <row r="11" spans="1:4" ht="15.75" customHeight="1">
      <c r="A11" s="239" t="s">
        <v>723</v>
      </c>
      <c r="B11" s="240" t="s">
        <v>13</v>
      </c>
      <c r="C11" s="241"/>
      <c r="D11" s="242"/>
    </row>
    <row r="12" spans="1:4" ht="15.75" customHeight="1">
      <c r="A12" s="239" t="s">
        <v>724</v>
      </c>
      <c r="B12" s="240" t="s">
        <v>14</v>
      </c>
      <c r="C12" s="241"/>
      <c r="D12" s="242"/>
    </row>
    <row r="13" spans="1:4" ht="15.75" customHeight="1" thickBot="1">
      <c r="A13" s="635" t="s">
        <v>725</v>
      </c>
      <c r="B13" s="245" t="s">
        <v>15</v>
      </c>
      <c r="C13" s="246"/>
      <c r="D13" s="247"/>
    </row>
    <row r="14" spans="1:4" ht="15.75" customHeight="1" thickBot="1">
      <c r="A14" s="627" t="s">
        <v>726</v>
      </c>
      <c r="B14" s="628" t="s">
        <v>16</v>
      </c>
      <c r="C14" s="636"/>
      <c r="D14" s="630">
        <f>+D9+D10+D11+D12+D13</f>
        <v>0</v>
      </c>
    </row>
    <row r="15" spans="1:4" ht="15.75" customHeight="1">
      <c r="A15" s="235"/>
      <c r="B15" s="236" t="s">
        <v>17</v>
      </c>
      <c r="C15" s="237"/>
      <c r="D15" s="238"/>
    </row>
    <row r="16" spans="1:4" ht="15.75" customHeight="1">
      <c r="A16" s="239"/>
      <c r="B16" s="240" t="s">
        <v>18</v>
      </c>
      <c r="C16" s="241"/>
      <c r="D16" s="242"/>
    </row>
    <row r="17" spans="1:4" ht="15.75" customHeight="1">
      <c r="A17" s="239"/>
      <c r="B17" s="240" t="s">
        <v>19</v>
      </c>
      <c r="C17" s="241"/>
      <c r="D17" s="242"/>
    </row>
    <row r="18" spans="1:4" ht="15.75" customHeight="1">
      <c r="A18" s="239"/>
      <c r="B18" s="240" t="s">
        <v>20</v>
      </c>
      <c r="C18" s="241"/>
      <c r="D18" s="242"/>
    </row>
    <row r="19" spans="1:4" ht="15.75" customHeight="1">
      <c r="A19" s="239"/>
      <c r="B19" s="240" t="s">
        <v>21</v>
      </c>
      <c r="C19" s="241"/>
      <c r="D19" s="242"/>
    </row>
    <row r="20" spans="1:4" ht="15.75" customHeight="1">
      <c r="A20" s="239"/>
      <c r="B20" s="240" t="s">
        <v>22</v>
      </c>
      <c r="C20" s="241"/>
      <c r="D20" s="242"/>
    </row>
    <row r="21" spans="1:4" ht="15.75" customHeight="1">
      <c r="A21" s="239"/>
      <c r="B21" s="240" t="s">
        <v>23</v>
      </c>
      <c r="C21" s="241"/>
      <c r="D21" s="242"/>
    </row>
    <row r="22" spans="1:4" ht="15.75" customHeight="1">
      <c r="A22" s="239"/>
      <c r="B22" s="240" t="s">
        <v>24</v>
      </c>
      <c r="C22" s="241"/>
      <c r="D22" s="242"/>
    </row>
    <row r="23" spans="1:4" ht="15.75" customHeight="1">
      <c r="A23" s="239"/>
      <c r="B23" s="240" t="s">
        <v>25</v>
      </c>
      <c r="C23" s="241"/>
      <c r="D23" s="242"/>
    </row>
    <row r="24" spans="1:4" ht="15.75" customHeight="1">
      <c r="A24" s="239"/>
      <c r="B24" s="240" t="s">
        <v>26</v>
      </c>
      <c r="C24" s="241"/>
      <c r="D24" s="242"/>
    </row>
    <row r="25" spans="1:4" ht="15.75" customHeight="1">
      <c r="A25" s="239"/>
      <c r="B25" s="240" t="s">
        <v>27</v>
      </c>
      <c r="C25" s="241"/>
      <c r="D25" s="242"/>
    </row>
    <row r="26" spans="1:4" ht="15.75" customHeight="1">
      <c r="A26" s="239"/>
      <c r="B26" s="240" t="s">
        <v>28</v>
      </c>
      <c r="C26" s="241"/>
      <c r="D26" s="242"/>
    </row>
    <row r="27" spans="1:4" ht="15.75" customHeight="1">
      <c r="A27" s="239"/>
      <c r="B27" s="240" t="s">
        <v>29</v>
      </c>
      <c r="C27" s="241"/>
      <c r="D27" s="242"/>
    </row>
    <row r="28" spans="1:4" ht="15.75" customHeight="1">
      <c r="A28" s="239"/>
      <c r="B28" s="240" t="s">
        <v>30</v>
      </c>
      <c r="C28" s="241"/>
      <c r="D28" s="242"/>
    </row>
    <row r="29" spans="1:4" ht="15.75" customHeight="1">
      <c r="A29" s="239"/>
      <c r="B29" s="240" t="s">
        <v>31</v>
      </c>
      <c r="C29" s="241"/>
      <c r="D29" s="242"/>
    </row>
    <row r="30" spans="1:4" ht="15.75" customHeight="1">
      <c r="A30" s="239"/>
      <c r="B30" s="240" t="s">
        <v>32</v>
      </c>
      <c r="C30" s="241"/>
      <c r="D30" s="242"/>
    </row>
    <row r="31" spans="1:4" ht="15.75" customHeight="1">
      <c r="A31" s="239"/>
      <c r="B31" s="240" t="s">
        <v>33</v>
      </c>
      <c r="C31" s="241"/>
      <c r="D31" s="242"/>
    </row>
    <row r="32" spans="1:4" ht="15.75" customHeight="1">
      <c r="A32" s="239"/>
      <c r="B32" s="240" t="s">
        <v>34</v>
      </c>
      <c r="C32" s="241"/>
      <c r="D32" s="242"/>
    </row>
    <row r="33" spans="1:6" ht="15.75" customHeight="1">
      <c r="A33" s="239"/>
      <c r="B33" s="240" t="s">
        <v>35</v>
      </c>
      <c r="C33" s="241"/>
      <c r="D33" s="242"/>
    </row>
    <row r="34" spans="1:6" ht="15.75" customHeight="1">
      <c r="A34" s="239"/>
      <c r="B34" s="240" t="s">
        <v>90</v>
      </c>
      <c r="C34" s="241"/>
      <c r="D34" s="242"/>
    </row>
    <row r="35" spans="1:6" ht="15.75" customHeight="1">
      <c r="A35" s="239"/>
      <c r="B35" s="240" t="s">
        <v>186</v>
      </c>
      <c r="C35" s="241"/>
      <c r="D35" s="242"/>
    </row>
    <row r="36" spans="1:6" ht="15.75" customHeight="1">
      <c r="A36" s="239"/>
      <c r="B36" s="240" t="s">
        <v>246</v>
      </c>
      <c r="C36" s="241"/>
      <c r="D36" s="242"/>
    </row>
    <row r="37" spans="1:6" ht="15.75" customHeight="1" thickBot="1">
      <c r="A37" s="253"/>
      <c r="B37" s="254" t="s">
        <v>247</v>
      </c>
      <c r="C37" s="255"/>
      <c r="D37" s="256"/>
    </row>
    <row r="38" spans="1:6" ht="15.75" customHeight="1" thickBot="1">
      <c r="A38" s="828" t="s">
        <v>727</v>
      </c>
      <c r="B38" s="829"/>
      <c r="C38" s="248"/>
      <c r="D38" s="630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……/2017.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I15" sqref="I15"/>
    </sheetView>
  </sheetViews>
  <sheetFormatPr defaultRowHeight="12.75"/>
  <cols>
    <col min="1" max="1" width="9.33203125" style="283"/>
    <col min="2" max="2" width="58.33203125" style="283" customWidth="1"/>
    <col min="3" max="5" width="25" style="283" customWidth="1"/>
    <col min="6" max="6" width="5.5" style="283" customWidth="1"/>
    <col min="7" max="16384" width="9.33203125" style="283"/>
  </cols>
  <sheetData>
    <row r="1" spans="1:6">
      <c r="A1" s="284"/>
      <c r="F1" s="833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>
      <c r="A2" s="830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2016. évben</v>
      </c>
      <c r="B2" s="830"/>
      <c r="C2" s="830"/>
      <c r="D2" s="830"/>
      <c r="E2" s="830"/>
      <c r="F2" s="833"/>
    </row>
    <row r="3" spans="1:6" ht="16.5" thickBot="1">
      <c r="A3" s="285"/>
      <c r="F3" s="833"/>
    </row>
    <row r="4" spans="1:6" ht="79.5" thickBot="1">
      <c r="A4" s="286" t="s">
        <v>249</v>
      </c>
      <c r="B4" s="287" t="s">
        <v>296</v>
      </c>
      <c r="C4" s="287" t="s">
        <v>297</v>
      </c>
      <c r="D4" s="287" t="s">
        <v>298</v>
      </c>
      <c r="E4" s="288" t="s">
        <v>299</v>
      </c>
      <c r="F4" s="833"/>
    </row>
    <row r="5" spans="1:6" ht="15.75">
      <c r="A5" s="289" t="s">
        <v>7</v>
      </c>
      <c r="B5" s="293"/>
      <c r="C5" s="296"/>
      <c r="D5" s="299"/>
      <c r="E5" s="303"/>
      <c r="F5" s="833"/>
    </row>
    <row r="6" spans="1:6" ht="15.75">
      <c r="A6" s="290" t="s">
        <v>8</v>
      </c>
      <c r="B6" s="294"/>
      <c r="C6" s="297"/>
      <c r="D6" s="300"/>
      <c r="E6" s="304"/>
      <c r="F6" s="833"/>
    </row>
    <row r="7" spans="1:6" ht="15.75">
      <c r="A7" s="290" t="s">
        <v>9</v>
      </c>
      <c r="B7" s="294"/>
      <c r="C7" s="297"/>
      <c r="D7" s="300"/>
      <c r="E7" s="304"/>
      <c r="F7" s="833"/>
    </row>
    <row r="8" spans="1:6" ht="15.75">
      <c r="A8" s="290" t="s">
        <v>10</v>
      </c>
      <c r="B8" s="294"/>
      <c r="C8" s="297"/>
      <c r="D8" s="300"/>
      <c r="E8" s="304"/>
      <c r="F8" s="833"/>
    </row>
    <row r="9" spans="1:6" ht="15.75">
      <c r="A9" s="290" t="s">
        <v>11</v>
      </c>
      <c r="B9" s="294"/>
      <c r="C9" s="297"/>
      <c r="D9" s="300"/>
      <c r="E9" s="304"/>
      <c r="F9" s="833"/>
    </row>
    <row r="10" spans="1:6" ht="15.75">
      <c r="A10" s="290" t="s">
        <v>12</v>
      </c>
      <c r="B10" s="294"/>
      <c r="C10" s="297"/>
      <c r="D10" s="300"/>
      <c r="E10" s="304"/>
      <c r="F10" s="833"/>
    </row>
    <row r="11" spans="1:6" ht="15.75">
      <c r="A11" s="290" t="s">
        <v>13</v>
      </c>
      <c r="B11" s="294"/>
      <c r="C11" s="297"/>
      <c r="D11" s="300"/>
      <c r="E11" s="304"/>
      <c r="F11" s="833"/>
    </row>
    <row r="12" spans="1:6" ht="15.75">
      <c r="A12" s="290" t="s">
        <v>14</v>
      </c>
      <c r="B12" s="294"/>
      <c r="C12" s="297"/>
      <c r="D12" s="300"/>
      <c r="E12" s="304"/>
      <c r="F12" s="833"/>
    </row>
    <row r="13" spans="1:6" ht="15.75">
      <c r="A13" s="290" t="s">
        <v>15</v>
      </c>
      <c r="B13" s="294"/>
      <c r="C13" s="297"/>
      <c r="D13" s="300"/>
      <c r="E13" s="304"/>
      <c r="F13" s="833"/>
    </row>
    <row r="14" spans="1:6" ht="15.75">
      <c r="A14" s="290" t="s">
        <v>16</v>
      </c>
      <c r="B14" s="294"/>
      <c r="C14" s="297"/>
      <c r="D14" s="300"/>
      <c r="E14" s="304"/>
      <c r="F14" s="833"/>
    </row>
    <row r="15" spans="1:6" ht="15.75">
      <c r="A15" s="290" t="s">
        <v>17</v>
      </c>
      <c r="B15" s="294"/>
      <c r="C15" s="297"/>
      <c r="D15" s="300"/>
      <c r="E15" s="304"/>
      <c r="F15" s="833"/>
    </row>
    <row r="16" spans="1:6" ht="15.75">
      <c r="A16" s="290" t="s">
        <v>18</v>
      </c>
      <c r="B16" s="294"/>
      <c r="C16" s="297"/>
      <c r="D16" s="300"/>
      <c r="E16" s="304"/>
      <c r="F16" s="833"/>
    </row>
    <row r="17" spans="1:6" ht="15.75">
      <c r="A17" s="290" t="s">
        <v>19</v>
      </c>
      <c r="B17" s="294"/>
      <c r="C17" s="297"/>
      <c r="D17" s="300"/>
      <c r="E17" s="304"/>
      <c r="F17" s="833"/>
    </row>
    <row r="18" spans="1:6" ht="15.75">
      <c r="A18" s="290" t="s">
        <v>20</v>
      </c>
      <c r="B18" s="294"/>
      <c r="C18" s="297"/>
      <c r="D18" s="300"/>
      <c r="E18" s="304"/>
      <c r="F18" s="833"/>
    </row>
    <row r="19" spans="1:6" ht="15.75">
      <c r="A19" s="290" t="s">
        <v>21</v>
      </c>
      <c r="B19" s="294"/>
      <c r="C19" s="297"/>
      <c r="D19" s="300"/>
      <c r="E19" s="304"/>
      <c r="F19" s="833"/>
    </row>
    <row r="20" spans="1:6" ht="15.75">
      <c r="A20" s="290" t="s">
        <v>22</v>
      </c>
      <c r="B20" s="294"/>
      <c r="C20" s="297"/>
      <c r="D20" s="300"/>
      <c r="E20" s="304"/>
      <c r="F20" s="833"/>
    </row>
    <row r="21" spans="1:6" ht="16.5" thickBot="1">
      <c r="A21" s="291" t="s">
        <v>23</v>
      </c>
      <c r="B21" s="295"/>
      <c r="C21" s="298"/>
      <c r="D21" s="301"/>
      <c r="E21" s="305"/>
      <c r="F21" s="833"/>
    </row>
    <row r="22" spans="1:6" ht="16.5" thickBot="1">
      <c r="A22" s="831" t="s">
        <v>300</v>
      </c>
      <c r="B22" s="832"/>
      <c r="C22" s="292"/>
      <c r="D22" s="302" t="str">
        <f>IF(SUM(D5:D21)=0,"",SUM(D5:D21))</f>
        <v/>
      </c>
      <c r="E22" s="306" t="str">
        <f>IF(SUM(E5:E21)=0,"",SUM(E5:E21))</f>
        <v/>
      </c>
      <c r="F22" s="833"/>
    </row>
    <row r="23" spans="1:6" ht="15.75">
      <c r="A23" s="285"/>
    </row>
  </sheetData>
  <sheetProtection sheet="1" objects="1" scenarios="1"/>
  <mergeCells count="3">
    <mergeCell ref="A2:E2"/>
    <mergeCell ref="A22:B22"/>
    <mergeCell ref="F1:F22"/>
  </mergeCells>
  <phoneticPr fontId="26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zoomScaleNormal="100" workbookViewId="0">
      <selection activeCell="I27" sqref="I27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58" t="str">
        <f>+CONCATENATE("9. sz. tájékoztató tábla a ……./",LEFT(ÖSSZEFÜGGÉSEK!A4,4)+1,".(………)  önkormányzati rendelethez")</f>
        <v>9. sz. tájékoztató tábla a ……./2017.(………)  önkormányzati rendelethez</v>
      </c>
    </row>
    <row r="2" spans="1:3" ht="14.25">
      <c r="A2" s="259"/>
      <c r="B2" s="259"/>
      <c r="C2" s="259"/>
    </row>
    <row r="3" spans="1:3" ht="33.75" customHeight="1">
      <c r="A3" s="834" t="s">
        <v>301</v>
      </c>
      <c r="B3" s="834"/>
      <c r="C3" s="834"/>
    </row>
    <row r="4" spans="1:3" ht="13.5" thickBot="1">
      <c r="C4" s="260"/>
    </row>
    <row r="5" spans="1:3" s="264" customFormat="1" ht="43.5" customHeight="1" thickBot="1">
      <c r="A5" s="261" t="s">
        <v>5</v>
      </c>
      <c r="B5" s="262" t="s">
        <v>51</v>
      </c>
      <c r="C5" s="263" t="s">
        <v>745</v>
      </c>
    </row>
    <row r="6" spans="1:3" ht="28.5" customHeight="1">
      <c r="A6" s="265" t="s">
        <v>7</v>
      </c>
      <c r="B6" s="266" t="str">
        <f>+CONCATENATE("Pénzkészlet ",LEFT(ÖSSZEFÜGGÉSEK!A4,4),". január 1-jén",CHAR(10),"ebből:")</f>
        <v>Pénzkészlet 2016. január 1-jén
ebből:</v>
      </c>
      <c r="C6" s="267">
        <f>C7+C8</f>
        <v>0</v>
      </c>
    </row>
    <row r="7" spans="1:3" ht="18" customHeight="1">
      <c r="A7" s="268" t="s">
        <v>8</v>
      </c>
      <c r="B7" s="269" t="s">
        <v>302</v>
      </c>
      <c r="C7" s="270"/>
    </row>
    <row r="8" spans="1:3" ht="18" customHeight="1">
      <c r="A8" s="268" t="s">
        <v>9</v>
      </c>
      <c r="B8" s="269" t="s">
        <v>303</v>
      </c>
      <c r="C8" s="270"/>
    </row>
    <row r="9" spans="1:3" ht="18" customHeight="1">
      <c r="A9" s="268" t="s">
        <v>10</v>
      </c>
      <c r="B9" s="271" t="s">
        <v>304</v>
      </c>
      <c r="C9" s="270"/>
    </row>
    <row r="10" spans="1:3" ht="18" customHeight="1">
      <c r="A10" s="272" t="s">
        <v>11</v>
      </c>
      <c r="B10" s="273" t="s">
        <v>305</v>
      </c>
      <c r="C10" s="274"/>
    </row>
    <row r="11" spans="1:3" ht="18" customHeight="1" thickBot="1">
      <c r="A11" s="278" t="s">
        <v>12</v>
      </c>
      <c r="B11" s="638" t="s">
        <v>739</v>
      </c>
      <c r="C11" s="280"/>
    </row>
    <row r="12" spans="1:3" ht="25.5" customHeight="1">
      <c r="A12" s="275" t="s">
        <v>13</v>
      </c>
      <c r="B12" s="276" t="str">
        <f>+CONCATENATE("Záró pénzkészlet ",LEFT(ÖSSZEFÜGGÉSEK!A4,4),". december 31-én",CHAR(10),"ebből:")</f>
        <v>Záró pénzkészlet 2016. december 31-én
ebből:</v>
      </c>
      <c r="C12" s="277">
        <f>C6+C9-C10+C11</f>
        <v>0</v>
      </c>
    </row>
    <row r="13" spans="1:3" ht="18" customHeight="1">
      <c r="A13" s="268" t="s">
        <v>14</v>
      </c>
      <c r="B13" s="269" t="s">
        <v>302</v>
      </c>
      <c r="C13" s="270"/>
    </row>
    <row r="14" spans="1:3" ht="18" customHeight="1" thickBot="1">
      <c r="A14" s="278" t="s">
        <v>15</v>
      </c>
      <c r="B14" s="279" t="s">
        <v>303</v>
      </c>
      <c r="C14" s="280"/>
    </row>
  </sheetData>
  <sheetProtection sheet="1" objects="1" scenarios="1"/>
  <mergeCells count="1">
    <mergeCell ref="A3:C3"/>
  </mergeCells>
  <phoneticPr fontId="26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'1.3.sz.mell.'!E2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2016. ÉVI ZÁRSZÁMADÁS
ÁLLAMIGAZGATÁSI FELADATOK MÉRLEGE
&amp;R&amp;"Times New Roman CE,Félkövér dőlt"&amp;11 1.4. melléklet a ....../2017.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zoomScaleNormal="100" zoomScaleSheetLayoutView="100" workbookViewId="0">
      <selection activeCell="L27" sqref="L27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116</v>
      </c>
      <c r="C1" s="421"/>
      <c r="D1" s="421"/>
      <c r="E1" s="421"/>
      <c r="F1" s="421"/>
      <c r="G1" s="421"/>
      <c r="H1" s="421"/>
      <c r="I1" s="421"/>
      <c r="J1" s="701" t="str">
        <f>+CONCATENATE("2.1. melléklet a ……/",LEFT('1.1.sz.mell.'!C3,4)+1,". (……) önkormányzati rendelethez")</f>
        <v>2.1. melléklet a ……/2017. (……) önkormányzati rendelethez</v>
      </c>
    </row>
    <row r="2" spans="1:10" ht="14.25" thickBot="1">
      <c r="G2" s="40"/>
      <c r="H2" s="40"/>
      <c r="I2" s="40" t="str">
        <f>'1.4.sz.mell.'!E2</f>
        <v>Forintban!</v>
      </c>
      <c r="J2" s="701"/>
    </row>
    <row r="3" spans="1:10" ht="18" customHeight="1" thickBot="1">
      <c r="A3" s="699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1"/>
    </row>
    <row r="4" spans="1:10" s="422" customFormat="1" ht="35.25" customHeight="1" thickBot="1">
      <c r="A4" s="700"/>
      <c r="B4" s="28" t="s">
        <v>51</v>
      </c>
      <c r="C4" s="29" t="str">
        <f>+CONCATENATE(LEFT('1.1.sz.mell.'!C3,4),". évi eredeti előirányzat")</f>
        <v>2016. évi eredeti előirányzat</v>
      </c>
      <c r="D4" s="408" t="str">
        <f>+CONCATENATE(LEFT('1.1.sz.mell.'!C3,4),". évi módosított előirányzat")</f>
        <v>2016. évi módosított előirányzat</v>
      </c>
      <c r="E4" s="29" t="str">
        <f>+CONCATENATE(LEFT('1.1.sz.mell.'!C3,4),". évi teljesítés")</f>
        <v>2016. évi teljesítés</v>
      </c>
      <c r="F4" s="28" t="s">
        <v>51</v>
      </c>
      <c r="G4" s="29" t="str">
        <f>+C4</f>
        <v>2016. évi eredeti előirányzat</v>
      </c>
      <c r="H4" s="408" t="str">
        <f>+D4</f>
        <v>2016. évi módosított előirányzat</v>
      </c>
      <c r="I4" s="437" t="str">
        <f>+E4</f>
        <v>2016. évi teljesítés</v>
      </c>
      <c r="J4" s="701"/>
    </row>
    <row r="5" spans="1:10" s="423" customFormat="1" ht="12" customHeight="1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1"/>
    </row>
    <row r="6" spans="1:10" ht="15" customHeight="1">
      <c r="A6" s="424" t="s">
        <v>7</v>
      </c>
      <c r="B6" s="425" t="s">
        <v>472</v>
      </c>
      <c r="C6" s="411"/>
      <c r="D6" s="411"/>
      <c r="E6" s="411"/>
      <c r="F6" s="425" t="s">
        <v>52</v>
      </c>
      <c r="G6" s="411"/>
      <c r="H6" s="411"/>
      <c r="I6" s="417"/>
      <c r="J6" s="701"/>
    </row>
    <row r="7" spans="1:10" ht="15" customHeight="1">
      <c r="A7" s="426" t="s">
        <v>8</v>
      </c>
      <c r="B7" s="427" t="s">
        <v>473</v>
      </c>
      <c r="C7" s="412"/>
      <c r="D7" s="412"/>
      <c r="E7" s="412"/>
      <c r="F7" s="427" t="s">
        <v>132</v>
      </c>
      <c r="G7" s="412"/>
      <c r="H7" s="412"/>
      <c r="I7" s="418"/>
      <c r="J7" s="701"/>
    </row>
    <row r="8" spans="1:10" ht="15" customHeight="1">
      <c r="A8" s="426" t="s">
        <v>9</v>
      </c>
      <c r="B8" s="427" t="s">
        <v>474</v>
      </c>
      <c r="C8" s="412"/>
      <c r="D8" s="412"/>
      <c r="E8" s="412"/>
      <c r="F8" s="427" t="s">
        <v>162</v>
      </c>
      <c r="G8" s="412"/>
      <c r="H8" s="412"/>
      <c r="I8" s="418"/>
      <c r="J8" s="701"/>
    </row>
    <row r="9" spans="1:10" ht="15" customHeight="1">
      <c r="A9" s="426" t="s">
        <v>10</v>
      </c>
      <c r="B9" s="427" t="s">
        <v>123</v>
      </c>
      <c r="C9" s="412"/>
      <c r="D9" s="412"/>
      <c r="E9" s="412"/>
      <c r="F9" s="427" t="s">
        <v>133</v>
      </c>
      <c r="G9" s="412"/>
      <c r="H9" s="412"/>
      <c r="I9" s="418"/>
      <c r="J9" s="701"/>
    </row>
    <row r="10" spans="1:10" ht="15" customHeight="1">
      <c r="A10" s="426" t="s">
        <v>11</v>
      </c>
      <c r="B10" s="428" t="s">
        <v>475</v>
      </c>
      <c r="C10" s="412"/>
      <c r="D10" s="412"/>
      <c r="E10" s="412"/>
      <c r="F10" s="427" t="s">
        <v>134</v>
      </c>
      <c r="G10" s="412"/>
      <c r="H10" s="412"/>
      <c r="I10" s="418"/>
      <c r="J10" s="701"/>
    </row>
    <row r="11" spans="1:10" ht="15" customHeight="1">
      <c r="A11" s="426" t="s">
        <v>12</v>
      </c>
      <c r="B11" s="427" t="s">
        <v>668</v>
      </c>
      <c r="C11" s="413"/>
      <c r="D11" s="413"/>
      <c r="E11" s="413"/>
      <c r="F11" s="427" t="s">
        <v>38</v>
      </c>
      <c r="G11" s="412"/>
      <c r="H11" s="412"/>
      <c r="I11" s="418"/>
      <c r="J11" s="701"/>
    </row>
    <row r="12" spans="1:10" ht="15" customHeight="1">
      <c r="A12" s="426" t="s">
        <v>13</v>
      </c>
      <c r="B12" s="427" t="s">
        <v>345</v>
      </c>
      <c r="C12" s="412"/>
      <c r="D12" s="412"/>
      <c r="E12" s="412"/>
      <c r="F12" s="7"/>
      <c r="G12" s="412"/>
      <c r="H12" s="412"/>
      <c r="I12" s="418"/>
      <c r="J12" s="701"/>
    </row>
    <row r="13" spans="1:10" ht="15" customHeight="1">
      <c r="A13" s="426" t="s">
        <v>14</v>
      </c>
      <c r="B13" s="7"/>
      <c r="C13" s="412"/>
      <c r="D13" s="412"/>
      <c r="E13" s="412"/>
      <c r="F13" s="7"/>
      <c r="G13" s="412"/>
      <c r="H13" s="412"/>
      <c r="I13" s="418"/>
      <c r="J13" s="701"/>
    </row>
    <row r="14" spans="1:10" ht="15" customHeight="1">
      <c r="A14" s="426" t="s">
        <v>15</v>
      </c>
      <c r="B14" s="436"/>
      <c r="C14" s="413"/>
      <c r="D14" s="413"/>
      <c r="E14" s="413"/>
      <c r="F14" s="7"/>
      <c r="G14" s="412"/>
      <c r="H14" s="412"/>
      <c r="I14" s="418"/>
      <c r="J14" s="701"/>
    </row>
    <row r="15" spans="1:10" ht="15" customHeight="1">
      <c r="A15" s="426" t="s">
        <v>16</v>
      </c>
      <c r="B15" s="7"/>
      <c r="C15" s="412"/>
      <c r="D15" s="412"/>
      <c r="E15" s="412"/>
      <c r="F15" s="7"/>
      <c r="G15" s="412"/>
      <c r="H15" s="412"/>
      <c r="I15" s="418"/>
      <c r="J15" s="701"/>
    </row>
    <row r="16" spans="1:10" ht="15" customHeight="1">
      <c r="A16" s="426" t="s">
        <v>17</v>
      </c>
      <c r="B16" s="7"/>
      <c r="C16" s="412"/>
      <c r="D16" s="412"/>
      <c r="E16" s="412"/>
      <c r="F16" s="7"/>
      <c r="G16" s="412"/>
      <c r="H16" s="412"/>
      <c r="I16" s="418"/>
      <c r="J16" s="701"/>
    </row>
    <row r="17" spans="1:10" ht="15" customHeight="1" thickBot="1">
      <c r="A17" s="426" t="s">
        <v>18</v>
      </c>
      <c r="B17" s="13"/>
      <c r="C17" s="414"/>
      <c r="D17" s="414"/>
      <c r="E17" s="414"/>
      <c r="F17" s="7"/>
      <c r="G17" s="414"/>
      <c r="H17" s="414"/>
      <c r="I17" s="419"/>
      <c r="J17" s="701"/>
    </row>
    <row r="18" spans="1:10" ht="17.25" customHeight="1" thickBot="1">
      <c r="A18" s="429" t="s">
        <v>19</v>
      </c>
      <c r="B18" s="410" t="s">
        <v>476</v>
      </c>
      <c r="C18" s="415">
        <f>+C6+C7+C9+C10+C12+C13+C14+C15+C16+C17</f>
        <v>0</v>
      </c>
      <c r="D18" s="415">
        <f>+D6+D7+D9+D10+D12+D13+D14+D15+D16+D17</f>
        <v>0</v>
      </c>
      <c r="E18" s="415">
        <f>+E6+E7+E9+E10+E12+E13+E14+E15+E16+E17</f>
        <v>0</v>
      </c>
      <c r="F18" s="410" t="s">
        <v>483</v>
      </c>
      <c r="G18" s="415">
        <f>SUM(G6:G17)</f>
        <v>0</v>
      </c>
      <c r="H18" s="415">
        <f>SUM(H6:H17)</f>
        <v>0</v>
      </c>
      <c r="I18" s="415">
        <f>SUM(I6:I17)</f>
        <v>0</v>
      </c>
      <c r="J18" s="701"/>
    </row>
    <row r="19" spans="1:10" ht="15" customHeight="1">
      <c r="A19" s="430" t="s">
        <v>20</v>
      </c>
      <c r="B19" s="431" t="s">
        <v>477</v>
      </c>
      <c r="C19" s="41">
        <f>+C20+C21+C22+C23</f>
        <v>0</v>
      </c>
      <c r="D19" s="41">
        <f>+D20+D21+D22+D23</f>
        <v>0</v>
      </c>
      <c r="E19" s="41">
        <f>+E20+E21+E22+E23</f>
        <v>0</v>
      </c>
      <c r="F19" s="432" t="s">
        <v>140</v>
      </c>
      <c r="G19" s="416"/>
      <c r="H19" s="416"/>
      <c r="I19" s="416"/>
      <c r="J19" s="701"/>
    </row>
    <row r="20" spans="1:10" ht="15" customHeight="1">
      <c r="A20" s="433" t="s">
        <v>21</v>
      </c>
      <c r="B20" s="432" t="s">
        <v>155</v>
      </c>
      <c r="C20" s="409"/>
      <c r="D20" s="409"/>
      <c r="E20" s="409"/>
      <c r="F20" s="432" t="s">
        <v>484</v>
      </c>
      <c r="G20" s="409"/>
      <c r="H20" s="409"/>
      <c r="I20" s="409"/>
      <c r="J20" s="701"/>
    </row>
    <row r="21" spans="1:10" ht="15" customHeight="1">
      <c r="A21" s="433" t="s">
        <v>22</v>
      </c>
      <c r="B21" s="432" t="s">
        <v>156</v>
      </c>
      <c r="C21" s="409"/>
      <c r="D21" s="409"/>
      <c r="E21" s="409"/>
      <c r="F21" s="432" t="s">
        <v>114</v>
      </c>
      <c r="G21" s="409"/>
      <c r="H21" s="409"/>
      <c r="I21" s="409"/>
      <c r="J21" s="701"/>
    </row>
    <row r="22" spans="1:10" ht="15" customHeight="1">
      <c r="A22" s="433" t="s">
        <v>23</v>
      </c>
      <c r="B22" s="432" t="s">
        <v>160</v>
      </c>
      <c r="C22" s="409"/>
      <c r="D22" s="409"/>
      <c r="E22" s="409"/>
      <c r="F22" s="432" t="s">
        <v>115</v>
      </c>
      <c r="G22" s="409"/>
      <c r="H22" s="409"/>
      <c r="I22" s="409"/>
      <c r="J22" s="701"/>
    </row>
    <row r="23" spans="1:10" ht="15" customHeight="1">
      <c r="A23" s="433" t="s">
        <v>24</v>
      </c>
      <c r="B23" s="432" t="s">
        <v>161</v>
      </c>
      <c r="C23" s="409"/>
      <c r="D23" s="409"/>
      <c r="E23" s="409"/>
      <c r="F23" s="431" t="s">
        <v>163</v>
      </c>
      <c r="G23" s="409"/>
      <c r="H23" s="409"/>
      <c r="I23" s="409"/>
      <c r="J23" s="701"/>
    </row>
    <row r="24" spans="1:10" ht="15" customHeight="1">
      <c r="A24" s="433" t="s">
        <v>25</v>
      </c>
      <c r="B24" s="432" t="s">
        <v>478</v>
      </c>
      <c r="C24" s="434">
        <f>+C25+C26</f>
        <v>0</v>
      </c>
      <c r="D24" s="434">
        <f>+D25+D26</f>
        <v>0</v>
      </c>
      <c r="E24" s="434">
        <f>+E25+E26</f>
        <v>0</v>
      </c>
      <c r="F24" s="432" t="s">
        <v>141</v>
      </c>
      <c r="G24" s="409"/>
      <c r="H24" s="409"/>
      <c r="I24" s="409"/>
      <c r="J24" s="701"/>
    </row>
    <row r="25" spans="1:10" ht="15" customHeight="1">
      <c r="A25" s="430" t="s">
        <v>26</v>
      </c>
      <c r="B25" s="431" t="s">
        <v>479</v>
      </c>
      <c r="C25" s="416"/>
      <c r="D25" s="416"/>
      <c r="E25" s="416"/>
      <c r="F25" s="425" t="s">
        <v>142</v>
      </c>
      <c r="G25" s="416"/>
      <c r="H25" s="416"/>
      <c r="I25" s="416"/>
      <c r="J25" s="701"/>
    </row>
    <row r="26" spans="1:10" ht="15" customHeight="1" thickBot="1">
      <c r="A26" s="433" t="s">
        <v>27</v>
      </c>
      <c r="B26" s="432" t="s">
        <v>480</v>
      </c>
      <c r="C26" s="409"/>
      <c r="D26" s="409"/>
      <c r="E26" s="409"/>
      <c r="F26" s="7"/>
      <c r="G26" s="409"/>
      <c r="H26" s="409"/>
      <c r="I26" s="409"/>
      <c r="J26" s="701"/>
    </row>
    <row r="27" spans="1:10" ht="17.25" customHeight="1" thickBot="1">
      <c r="A27" s="429" t="s">
        <v>28</v>
      </c>
      <c r="B27" s="410" t="s">
        <v>481</v>
      </c>
      <c r="C27" s="415">
        <f>+C19+C24</f>
        <v>0</v>
      </c>
      <c r="D27" s="415">
        <f>+D19+D24</f>
        <v>0</v>
      </c>
      <c r="E27" s="415">
        <f>+E19+E24</f>
        <v>0</v>
      </c>
      <c r="F27" s="410" t="s">
        <v>485</v>
      </c>
      <c r="G27" s="415">
        <f>SUM(G19:G26)</f>
        <v>0</v>
      </c>
      <c r="H27" s="415">
        <f>SUM(H19:H26)</f>
        <v>0</v>
      </c>
      <c r="I27" s="415">
        <f>SUM(I19:I26)</f>
        <v>0</v>
      </c>
      <c r="J27" s="701"/>
    </row>
    <row r="28" spans="1:10" ht="17.25" customHeight="1" thickBot="1">
      <c r="A28" s="429" t="s">
        <v>29</v>
      </c>
      <c r="B28" s="435" t="s">
        <v>482</v>
      </c>
      <c r="C28" s="647">
        <f>+C18+C27</f>
        <v>0</v>
      </c>
      <c r="D28" s="647">
        <f>+D18+D27</f>
        <v>0</v>
      </c>
      <c r="E28" s="648">
        <f>+E18+E27</f>
        <v>0</v>
      </c>
      <c r="F28" s="435" t="s">
        <v>486</v>
      </c>
      <c r="G28" s="647">
        <f>+G18+G27</f>
        <v>0</v>
      </c>
      <c r="H28" s="647">
        <f>+H18+H27</f>
        <v>0</v>
      </c>
      <c r="I28" s="647">
        <f>+I18+I27</f>
        <v>0</v>
      </c>
      <c r="J28" s="701"/>
    </row>
    <row r="29" spans="1:10" ht="17.25" customHeight="1" thickBot="1">
      <c r="A29" s="429" t="s">
        <v>30</v>
      </c>
      <c r="B29" s="435" t="s">
        <v>118</v>
      </c>
      <c r="C29" s="647" t="str">
        <f>IF(C18-G18&lt;0,G18-C18,"-")</f>
        <v>-</v>
      </c>
      <c r="D29" s="647" t="str">
        <f>IF(D18-H18&lt;0,H18-D18,"-")</f>
        <v>-</v>
      </c>
      <c r="E29" s="648" t="str">
        <f>IF(E18-I18&lt;0,I18-E18,"-")</f>
        <v>-</v>
      </c>
      <c r="F29" s="435" t="s">
        <v>119</v>
      </c>
      <c r="G29" s="647" t="str">
        <f>IF(C18-G18&gt;0,C18-G18,"-")</f>
        <v>-</v>
      </c>
      <c r="H29" s="647" t="str">
        <f>IF(D18-H18&gt;0,D18-H18,"-")</f>
        <v>-</v>
      </c>
      <c r="I29" s="647" t="str">
        <f>IF(E18-I18&gt;0,E18-I18,"-")</f>
        <v>-</v>
      </c>
      <c r="J29" s="701"/>
    </row>
    <row r="30" spans="1:10" ht="17.25" customHeight="1" thickBot="1">
      <c r="A30" s="429" t="s">
        <v>31</v>
      </c>
      <c r="B30" s="435" t="s">
        <v>747</v>
      </c>
      <c r="C30" s="647" t="str">
        <f>IF(C28-G28&lt;0,G28-C28,"-")</f>
        <v>-</v>
      </c>
      <c r="D30" s="647" t="str">
        <f>IF(D28-H28&lt;0,H28-D28,"-")</f>
        <v>-</v>
      </c>
      <c r="E30" s="648" t="str">
        <f>IF(E28-I28&lt;0,I28-E28,"-")</f>
        <v>-</v>
      </c>
      <c r="F30" s="435" t="s">
        <v>748</v>
      </c>
      <c r="G30" s="647" t="str">
        <f>IF(C28-G28&gt;0,C28-G28,"-")</f>
        <v>-</v>
      </c>
      <c r="H30" s="647" t="str">
        <f>IF(D28-H28&gt;0,D28-H28,"-")</f>
        <v>-</v>
      </c>
      <c r="I30" s="647" t="str">
        <f>IF(E28-I28&gt;0,E28-I28,"-")</f>
        <v>-</v>
      </c>
      <c r="J30" s="701"/>
    </row>
  </sheetData>
  <sheetProtection sheet="1" objects="1" scenarios="1"/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" zoomScaleNormal="100" zoomScaleSheetLayoutView="115" workbookViewId="0">
      <selection activeCell="N23" sqref="N2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117</v>
      </c>
      <c r="C1" s="421"/>
      <c r="D1" s="421"/>
      <c r="E1" s="421"/>
      <c r="F1" s="421"/>
      <c r="G1" s="421"/>
      <c r="H1" s="421"/>
      <c r="I1" s="421"/>
      <c r="J1" s="704" t="str">
        <f>+CONCATENATE("2.2. melléklet a ……/",LEFT('1.1.sz.mell.'!C3,4)+1,". (……) önkormányzati rendelethez")</f>
        <v>2.2. melléklet a ……/2017. (……) önkormányzati rendelethez</v>
      </c>
    </row>
    <row r="2" spans="1:10" ht="14.25" thickBot="1">
      <c r="G2" s="40"/>
      <c r="H2" s="40"/>
      <c r="I2" s="40" t="str">
        <f>'2.1.sz.mell  '!I2</f>
        <v>Forintban!</v>
      </c>
      <c r="J2" s="704"/>
    </row>
    <row r="3" spans="1:10" ht="24" customHeight="1" thickBot="1">
      <c r="A3" s="702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4"/>
    </row>
    <row r="4" spans="1:10" s="422" customFormat="1" ht="35.25" customHeight="1" thickBot="1">
      <c r="A4" s="703"/>
      <c r="B4" s="28" t="s">
        <v>51</v>
      </c>
      <c r="C4" s="29" t="str">
        <f>+'2.1.sz.mell  '!C4</f>
        <v>2016. évi eredeti előirányzat</v>
      </c>
      <c r="D4" s="408" t="str">
        <f>+'2.1.sz.mell  '!D4</f>
        <v>2016. évi módosított előirányzat</v>
      </c>
      <c r="E4" s="29" t="str">
        <f>+'2.1.sz.mell  '!E4</f>
        <v>2016. évi teljesítés</v>
      </c>
      <c r="F4" s="28" t="s">
        <v>51</v>
      </c>
      <c r="G4" s="29" t="str">
        <f>+'2.1.sz.mell  '!C4</f>
        <v>2016. évi eredeti előirányzat</v>
      </c>
      <c r="H4" s="408" t="str">
        <f>+'2.1.sz.mell  '!D4</f>
        <v>2016. évi módosított előirányzat</v>
      </c>
      <c r="I4" s="437" t="str">
        <f>+'2.1.sz.mell  '!E4</f>
        <v>2016. évi teljesítés</v>
      </c>
      <c r="J4" s="704"/>
    </row>
    <row r="5" spans="1:10" s="422" customFormat="1" ht="13.5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4"/>
    </row>
    <row r="6" spans="1:10" ht="12.95" customHeight="1">
      <c r="A6" s="424" t="s">
        <v>7</v>
      </c>
      <c r="B6" s="425" t="s">
        <v>487</v>
      </c>
      <c r="C6" s="411"/>
      <c r="D6" s="411"/>
      <c r="E6" s="411"/>
      <c r="F6" s="425" t="s">
        <v>157</v>
      </c>
      <c r="G6" s="411"/>
      <c r="H6" s="411"/>
      <c r="I6" s="417"/>
      <c r="J6" s="704"/>
    </row>
    <row r="7" spans="1:10">
      <c r="A7" s="426" t="s">
        <v>8</v>
      </c>
      <c r="B7" s="427" t="s">
        <v>488</v>
      </c>
      <c r="C7" s="412"/>
      <c r="D7" s="412"/>
      <c r="E7" s="412"/>
      <c r="F7" s="427" t="s">
        <v>500</v>
      </c>
      <c r="G7" s="412"/>
      <c r="H7" s="412"/>
      <c r="I7" s="418"/>
      <c r="J7" s="704"/>
    </row>
    <row r="8" spans="1:10" ht="12.95" customHeight="1">
      <c r="A8" s="426" t="s">
        <v>9</v>
      </c>
      <c r="B8" s="427" t="s">
        <v>489</v>
      </c>
      <c r="C8" s="412"/>
      <c r="D8" s="412"/>
      <c r="E8" s="412"/>
      <c r="F8" s="427" t="s">
        <v>136</v>
      </c>
      <c r="G8" s="412"/>
      <c r="H8" s="412"/>
      <c r="I8" s="418"/>
      <c r="J8" s="704"/>
    </row>
    <row r="9" spans="1:10" ht="12.95" customHeight="1">
      <c r="A9" s="426" t="s">
        <v>10</v>
      </c>
      <c r="B9" s="427" t="s">
        <v>490</v>
      </c>
      <c r="C9" s="412"/>
      <c r="D9" s="412"/>
      <c r="E9" s="412"/>
      <c r="F9" s="427" t="s">
        <v>501</v>
      </c>
      <c r="G9" s="412"/>
      <c r="H9" s="412"/>
      <c r="I9" s="418"/>
      <c r="J9" s="704"/>
    </row>
    <row r="10" spans="1:10" ht="12.75" customHeight="1">
      <c r="A10" s="426" t="s">
        <v>11</v>
      </c>
      <c r="B10" s="427" t="s">
        <v>491</v>
      </c>
      <c r="C10" s="412"/>
      <c r="D10" s="412"/>
      <c r="E10" s="412"/>
      <c r="F10" s="427" t="s">
        <v>159</v>
      </c>
      <c r="G10" s="412"/>
      <c r="H10" s="412"/>
      <c r="I10" s="418"/>
      <c r="J10" s="704"/>
    </row>
    <row r="11" spans="1:10" ht="12.95" customHeight="1">
      <c r="A11" s="426" t="s">
        <v>12</v>
      </c>
      <c r="B11" s="427" t="s">
        <v>492</v>
      </c>
      <c r="C11" s="413"/>
      <c r="D11" s="413"/>
      <c r="E11" s="413"/>
      <c r="F11" s="468"/>
      <c r="G11" s="412"/>
      <c r="H11" s="412"/>
      <c r="I11" s="418"/>
      <c r="J11" s="704"/>
    </row>
    <row r="12" spans="1:10" ht="12.95" customHeight="1">
      <c r="A12" s="426" t="s">
        <v>13</v>
      </c>
      <c r="B12" s="7"/>
      <c r="C12" s="412"/>
      <c r="D12" s="412"/>
      <c r="E12" s="412"/>
      <c r="F12" s="468"/>
      <c r="G12" s="412"/>
      <c r="H12" s="412"/>
      <c r="I12" s="418"/>
      <c r="J12" s="704"/>
    </row>
    <row r="13" spans="1:10" ht="12.95" customHeight="1">
      <c r="A13" s="426" t="s">
        <v>14</v>
      </c>
      <c r="B13" s="7"/>
      <c r="C13" s="412"/>
      <c r="D13" s="412"/>
      <c r="E13" s="412"/>
      <c r="F13" s="469"/>
      <c r="G13" s="412"/>
      <c r="H13" s="412"/>
      <c r="I13" s="418"/>
      <c r="J13" s="704"/>
    </row>
    <row r="14" spans="1:10" ht="12.95" customHeight="1">
      <c r="A14" s="426" t="s">
        <v>15</v>
      </c>
      <c r="B14" s="466"/>
      <c r="C14" s="413"/>
      <c r="D14" s="413"/>
      <c r="E14" s="413"/>
      <c r="F14" s="468"/>
      <c r="G14" s="412"/>
      <c r="H14" s="412"/>
      <c r="I14" s="418"/>
      <c r="J14" s="704"/>
    </row>
    <row r="15" spans="1:10">
      <c r="A15" s="426" t="s">
        <v>16</v>
      </c>
      <c r="B15" s="7"/>
      <c r="C15" s="413"/>
      <c r="D15" s="413"/>
      <c r="E15" s="413"/>
      <c r="F15" s="468"/>
      <c r="G15" s="412"/>
      <c r="H15" s="412"/>
      <c r="I15" s="418"/>
      <c r="J15" s="704"/>
    </row>
    <row r="16" spans="1:10" ht="12.95" customHeight="1" thickBot="1">
      <c r="A16" s="463" t="s">
        <v>17</v>
      </c>
      <c r="B16" s="467"/>
      <c r="C16" s="465"/>
      <c r="D16" s="86"/>
      <c r="E16" s="93"/>
      <c r="F16" s="464" t="s">
        <v>38</v>
      </c>
      <c r="G16" s="412"/>
      <c r="H16" s="412"/>
      <c r="I16" s="418"/>
      <c r="J16" s="704"/>
    </row>
    <row r="17" spans="1:10" ht="15.95" customHeight="1" thickBot="1">
      <c r="A17" s="429" t="s">
        <v>18</v>
      </c>
      <c r="B17" s="410" t="s">
        <v>493</v>
      </c>
      <c r="C17" s="415">
        <f>+C6+C8+C9+C11+C12+C13+C14+C15+C16</f>
        <v>0</v>
      </c>
      <c r="D17" s="415">
        <f>+D6+D8+D9+D11+D12+D13+D14+D15+D16</f>
        <v>0</v>
      </c>
      <c r="E17" s="415">
        <f>+E6+E8+E9+E11+E12+E13+E14+E15+E16</f>
        <v>0</v>
      </c>
      <c r="F17" s="410" t="s">
        <v>502</v>
      </c>
      <c r="G17" s="415">
        <f>+G6+G8+G10+G11+G12+G13+G14+G15+G16</f>
        <v>0</v>
      </c>
      <c r="H17" s="415">
        <f>+H6+H8+H10+H11+H12+H13+H14+H15+H16</f>
        <v>0</v>
      </c>
      <c r="I17" s="446">
        <f>+I6+I8+I10+I11+I12+I13+I14+I15+I16</f>
        <v>0</v>
      </c>
      <c r="J17" s="704"/>
    </row>
    <row r="18" spans="1:10" ht="12.95" customHeight="1">
      <c r="A18" s="424" t="s">
        <v>19</v>
      </c>
      <c r="B18" s="455" t="s">
        <v>175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2" t="s">
        <v>140</v>
      </c>
      <c r="G18" s="81"/>
      <c r="H18" s="81"/>
      <c r="I18" s="441"/>
      <c r="J18" s="704"/>
    </row>
    <row r="19" spans="1:10" ht="12.95" customHeight="1">
      <c r="A19" s="426" t="s">
        <v>20</v>
      </c>
      <c r="B19" s="456" t="s">
        <v>164</v>
      </c>
      <c r="C19" s="409"/>
      <c r="D19" s="409"/>
      <c r="E19" s="409"/>
      <c r="F19" s="432" t="s">
        <v>143</v>
      </c>
      <c r="G19" s="409"/>
      <c r="H19" s="409"/>
      <c r="I19" s="442"/>
      <c r="J19" s="704"/>
    </row>
    <row r="20" spans="1:10" ht="12.95" customHeight="1">
      <c r="A20" s="424" t="s">
        <v>21</v>
      </c>
      <c r="B20" s="456" t="s">
        <v>165</v>
      </c>
      <c r="C20" s="409"/>
      <c r="D20" s="409"/>
      <c r="E20" s="409"/>
      <c r="F20" s="432" t="s">
        <v>114</v>
      </c>
      <c r="G20" s="409"/>
      <c r="H20" s="409"/>
      <c r="I20" s="442"/>
      <c r="J20" s="704"/>
    </row>
    <row r="21" spans="1:10" ht="12.95" customHeight="1">
      <c r="A21" s="426" t="s">
        <v>22</v>
      </c>
      <c r="B21" s="456" t="s">
        <v>166</v>
      </c>
      <c r="C21" s="409"/>
      <c r="D21" s="409"/>
      <c r="E21" s="409"/>
      <c r="F21" s="432" t="s">
        <v>115</v>
      </c>
      <c r="G21" s="409"/>
      <c r="H21" s="409"/>
      <c r="I21" s="442"/>
      <c r="J21" s="704"/>
    </row>
    <row r="22" spans="1:10" ht="12.95" customHeight="1">
      <c r="A22" s="424" t="s">
        <v>23</v>
      </c>
      <c r="B22" s="456" t="s">
        <v>167</v>
      </c>
      <c r="C22" s="409"/>
      <c r="D22" s="409"/>
      <c r="E22" s="409"/>
      <c r="F22" s="431" t="s">
        <v>163</v>
      </c>
      <c r="G22" s="409"/>
      <c r="H22" s="409"/>
      <c r="I22" s="442"/>
      <c r="J22" s="704"/>
    </row>
    <row r="23" spans="1:10" ht="12.95" customHeight="1">
      <c r="A23" s="426" t="s">
        <v>24</v>
      </c>
      <c r="B23" s="457" t="s">
        <v>168</v>
      </c>
      <c r="C23" s="409"/>
      <c r="D23" s="409"/>
      <c r="E23" s="409"/>
      <c r="F23" s="432" t="s">
        <v>144</v>
      </c>
      <c r="G23" s="409"/>
      <c r="H23" s="409"/>
      <c r="I23" s="442"/>
      <c r="J23" s="704"/>
    </row>
    <row r="24" spans="1:10" ht="12.95" customHeight="1">
      <c r="A24" s="424" t="s">
        <v>25</v>
      </c>
      <c r="B24" s="458" t="s">
        <v>169</v>
      </c>
      <c r="C24" s="434">
        <f>+C25+C26+C27+C28+C29</f>
        <v>0</v>
      </c>
      <c r="D24" s="434">
        <f>+D25+D26+D27+D28+D29</f>
        <v>0</v>
      </c>
      <c r="E24" s="434">
        <f>+E25+E26+E27+E28+E29</f>
        <v>0</v>
      </c>
      <c r="F24" s="459" t="s">
        <v>142</v>
      </c>
      <c r="G24" s="409"/>
      <c r="H24" s="409"/>
      <c r="I24" s="442"/>
      <c r="J24" s="704"/>
    </row>
    <row r="25" spans="1:10" ht="12.95" customHeight="1">
      <c r="A25" s="426" t="s">
        <v>26</v>
      </c>
      <c r="B25" s="457" t="s">
        <v>170</v>
      </c>
      <c r="C25" s="409"/>
      <c r="D25" s="409"/>
      <c r="E25" s="409"/>
      <c r="F25" s="459" t="s">
        <v>503</v>
      </c>
      <c r="G25" s="409"/>
      <c r="H25" s="409"/>
      <c r="I25" s="442"/>
      <c r="J25" s="704"/>
    </row>
    <row r="26" spans="1:10" ht="12.95" customHeight="1">
      <c r="A26" s="424" t="s">
        <v>27</v>
      </c>
      <c r="B26" s="457" t="s">
        <v>171</v>
      </c>
      <c r="C26" s="409"/>
      <c r="D26" s="409"/>
      <c r="E26" s="409"/>
      <c r="F26" s="454"/>
      <c r="G26" s="409"/>
      <c r="H26" s="409"/>
      <c r="I26" s="442"/>
      <c r="J26" s="704"/>
    </row>
    <row r="27" spans="1:10" ht="12.95" customHeight="1">
      <c r="A27" s="426" t="s">
        <v>28</v>
      </c>
      <c r="B27" s="456" t="s">
        <v>172</v>
      </c>
      <c r="C27" s="409"/>
      <c r="D27" s="409"/>
      <c r="E27" s="409"/>
      <c r="F27" s="443"/>
      <c r="G27" s="409"/>
      <c r="H27" s="409"/>
      <c r="I27" s="442"/>
      <c r="J27" s="704"/>
    </row>
    <row r="28" spans="1:10" ht="12.95" customHeight="1">
      <c r="A28" s="424" t="s">
        <v>29</v>
      </c>
      <c r="B28" s="460" t="s">
        <v>173</v>
      </c>
      <c r="C28" s="409"/>
      <c r="D28" s="409"/>
      <c r="E28" s="409"/>
      <c r="F28" s="7"/>
      <c r="G28" s="409"/>
      <c r="H28" s="409"/>
      <c r="I28" s="442"/>
      <c r="J28" s="704"/>
    </row>
    <row r="29" spans="1:10" ht="12.95" customHeight="1" thickBot="1">
      <c r="A29" s="426" t="s">
        <v>30</v>
      </c>
      <c r="B29" s="461" t="s">
        <v>174</v>
      </c>
      <c r="C29" s="409"/>
      <c r="D29" s="409"/>
      <c r="E29" s="409"/>
      <c r="F29" s="443"/>
      <c r="G29" s="409"/>
      <c r="H29" s="409"/>
      <c r="I29" s="442"/>
      <c r="J29" s="704"/>
    </row>
    <row r="30" spans="1:10" ht="24.75" customHeight="1" thickBot="1">
      <c r="A30" s="429" t="s">
        <v>31</v>
      </c>
      <c r="B30" s="410" t="s">
        <v>494</v>
      </c>
      <c r="C30" s="415">
        <f>+C18+C24</f>
        <v>0</v>
      </c>
      <c r="D30" s="415">
        <f>+D18+D24</f>
        <v>0</v>
      </c>
      <c r="E30" s="415">
        <f>+E18+E24</f>
        <v>0</v>
      </c>
      <c r="F30" s="410" t="s">
        <v>505</v>
      </c>
      <c r="G30" s="415">
        <f>SUM(G18:G29)</f>
        <v>0</v>
      </c>
      <c r="H30" s="415">
        <f>SUM(H18:H29)</f>
        <v>0</v>
      </c>
      <c r="I30" s="446">
        <f>SUM(I18:I29)</f>
        <v>0</v>
      </c>
      <c r="J30" s="704"/>
    </row>
    <row r="31" spans="1:10" ht="16.5" customHeight="1" thickBot="1">
      <c r="A31" s="429" t="s">
        <v>32</v>
      </c>
      <c r="B31" s="435" t="s">
        <v>495</v>
      </c>
      <c r="C31" s="647">
        <f>+C17+C30</f>
        <v>0</v>
      </c>
      <c r="D31" s="647">
        <f>+D17+D30</f>
        <v>0</v>
      </c>
      <c r="E31" s="648">
        <f>+E17+E30</f>
        <v>0</v>
      </c>
      <c r="F31" s="435" t="s">
        <v>504</v>
      </c>
      <c r="G31" s="647">
        <f>+G17+G30</f>
        <v>0</v>
      </c>
      <c r="H31" s="647">
        <f>+H17+H30</f>
        <v>0</v>
      </c>
      <c r="I31" s="649">
        <f>+I17+I30</f>
        <v>0</v>
      </c>
      <c r="J31" s="704"/>
    </row>
    <row r="32" spans="1:10" ht="16.5" customHeight="1" thickBot="1">
      <c r="A32" s="429" t="s">
        <v>33</v>
      </c>
      <c r="B32" s="435" t="s">
        <v>118</v>
      </c>
      <c r="C32" s="647" t="str">
        <f>IF(C17-G17&lt;0,G17-C17,"-")</f>
        <v>-</v>
      </c>
      <c r="D32" s="647" t="str">
        <f>IF(D17-H17&lt;0,H17-D17,"-")</f>
        <v>-</v>
      </c>
      <c r="E32" s="648" t="str">
        <f>IF(E17-I17&lt;0,I17-E17,"-")</f>
        <v>-</v>
      </c>
      <c r="F32" s="435" t="s">
        <v>119</v>
      </c>
      <c r="G32" s="647" t="str">
        <f>IF(C17-G17&gt;0,C17-G17,"-")</f>
        <v>-</v>
      </c>
      <c r="H32" s="647" t="str">
        <f>IF(D17-H17&gt;0,D17-H17,"-")</f>
        <v>-</v>
      </c>
      <c r="I32" s="649" t="str">
        <f>IF(E17-I17&gt;0,E17-I17,"-")</f>
        <v>-</v>
      </c>
      <c r="J32" s="704"/>
    </row>
    <row r="33" spans="1:10" ht="16.5" customHeight="1" thickBot="1">
      <c r="A33" s="429" t="s">
        <v>34</v>
      </c>
      <c r="B33" s="435" t="s">
        <v>747</v>
      </c>
      <c r="C33" s="647" t="str">
        <f>IF(C31-G31&lt;0,G31-C31,"-")</f>
        <v>-</v>
      </c>
      <c r="D33" s="647" t="str">
        <f>IF(D31-H31&lt;0,H31-D31,"-")</f>
        <v>-</v>
      </c>
      <c r="E33" s="647" t="str">
        <f>IF(E31-I31&lt;0,I31-E31,"-")</f>
        <v>-</v>
      </c>
      <c r="F33" s="435" t="s">
        <v>748</v>
      </c>
      <c r="G33" s="647" t="str">
        <f>IF(C31-G31&gt;0,C31-G31,"-")</f>
        <v>-</v>
      </c>
      <c r="H33" s="647" t="str">
        <f>IF(D31-H31&gt;0,D31-H31,"-")</f>
        <v>-</v>
      </c>
      <c r="I33" s="647" t="str">
        <f>IF(E31-I31&gt;0,E31-I31,"-")</f>
        <v>-</v>
      </c>
      <c r="J33" s="704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RowHeight="12.75"/>
  <cols>
    <col min="1" max="1" width="46.33203125" style="283" customWidth="1"/>
    <col min="2" max="2" width="13.83203125" style="283" customWidth="1"/>
    <col min="3" max="3" width="66.1640625" style="283" customWidth="1"/>
    <col min="4" max="5" width="13.83203125" style="283" customWidth="1"/>
    <col min="6" max="16384" width="9.33203125" style="283"/>
  </cols>
  <sheetData>
    <row r="1" spans="1:5" ht="18.75">
      <c r="A1" s="470" t="s">
        <v>109</v>
      </c>
      <c r="E1" s="476" t="s">
        <v>113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2016.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509</v>
      </c>
      <c r="B6" s="477">
        <f>+'1.1.sz.mell.'!C61</f>
        <v>0</v>
      </c>
      <c r="C6" s="471" t="s">
        <v>510</v>
      </c>
      <c r="D6" s="478">
        <f>+'2.1.sz.mell  '!C18+'2.2.sz.mell  '!C17</f>
        <v>0</v>
      </c>
      <c r="E6" s="477">
        <f>+B6-D6</f>
        <v>0</v>
      </c>
    </row>
    <row r="7" spans="1:5">
      <c r="A7" s="471" t="s">
        <v>511</v>
      </c>
      <c r="B7" s="477">
        <f>+'1.1.sz.mell.'!C84</f>
        <v>0</v>
      </c>
      <c r="C7" s="471" t="s">
        <v>512</v>
      </c>
      <c r="D7" s="478">
        <f>+'2.1.sz.mell  '!C27+'2.2.sz.mell  '!C30</f>
        <v>0</v>
      </c>
      <c r="E7" s="477">
        <f>+B7-D7</f>
        <v>0</v>
      </c>
    </row>
    <row r="8" spans="1:5">
      <c r="A8" s="471" t="s">
        <v>513</v>
      </c>
      <c r="B8" s="477">
        <f>+'1.1.sz.mell.'!C85</f>
        <v>0</v>
      </c>
      <c r="C8" s="471" t="s">
        <v>514</v>
      </c>
      <c r="D8" s="478">
        <f>+'2.1.sz.mell  '!C28+'2.2.sz.mell  '!C31</f>
        <v>0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2016.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515</v>
      </c>
      <c r="B12" s="477">
        <f>+'1.1.sz.mell.'!D61</f>
        <v>0</v>
      </c>
      <c r="C12" s="471" t="s">
        <v>521</v>
      </c>
      <c r="D12" s="478">
        <f>+'2.1.sz.mell  '!D18+'2.2.sz.mell  '!D17</f>
        <v>0</v>
      </c>
      <c r="E12" s="477">
        <f>+B12-D12</f>
        <v>0</v>
      </c>
    </row>
    <row r="13" spans="1:5">
      <c r="A13" s="471" t="s">
        <v>516</v>
      </c>
      <c r="B13" s="477">
        <f>+'1.1.sz.mell.'!D84</f>
        <v>0</v>
      </c>
      <c r="C13" s="471" t="s">
        <v>522</v>
      </c>
      <c r="D13" s="478">
        <f>+'2.1.sz.mell  '!D27+'2.2.sz.mell  '!D30</f>
        <v>0</v>
      </c>
      <c r="E13" s="477">
        <f>+B13-D13</f>
        <v>0</v>
      </c>
    </row>
    <row r="14" spans="1:5">
      <c r="A14" s="471" t="s">
        <v>517</v>
      </c>
      <c r="B14" s="477">
        <f>+'1.1.sz.mell.'!D85</f>
        <v>0</v>
      </c>
      <c r="C14" s="471" t="s">
        <v>523</v>
      </c>
      <c r="D14" s="478">
        <f>+'2.1.sz.mell  '!D28+'2.2.sz.mell  '!D31</f>
        <v>0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2016.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518</v>
      </c>
      <c r="B18" s="477">
        <f>+'1.1.sz.mell.'!E61</f>
        <v>0</v>
      </c>
      <c r="C18" s="471" t="s">
        <v>524</v>
      </c>
      <c r="D18" s="478">
        <f>+'2.1.sz.mell  '!E18+'2.2.sz.mell  '!E17</f>
        <v>0</v>
      </c>
      <c r="E18" s="477">
        <f>+B18-D18</f>
        <v>0</v>
      </c>
    </row>
    <row r="19" spans="1:5">
      <c r="A19" s="471" t="s">
        <v>519</v>
      </c>
      <c r="B19" s="477">
        <f>+'1.1.sz.mell.'!E84</f>
        <v>0</v>
      </c>
      <c r="C19" s="471" t="s">
        <v>525</v>
      </c>
      <c r="D19" s="478">
        <f>+'2.1.sz.mell  '!E27+'2.2.sz.mell  '!E30</f>
        <v>0</v>
      </c>
      <c r="E19" s="477">
        <f>+B19-D19</f>
        <v>0</v>
      </c>
    </row>
    <row r="20" spans="1:5">
      <c r="A20" s="471" t="s">
        <v>520</v>
      </c>
      <c r="B20" s="477">
        <f>+'1.1.sz.mell.'!E85</f>
        <v>0</v>
      </c>
      <c r="C20" s="471" t="s">
        <v>526</v>
      </c>
      <c r="D20" s="478">
        <f>+'2.1.sz.mell  '!E28+'2.2.sz.mell  '!E31</f>
        <v>0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2016.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527</v>
      </c>
      <c r="B24" s="477">
        <f>+'1.1.sz.mell.'!C125</f>
        <v>0</v>
      </c>
      <c r="C24" s="471" t="s">
        <v>533</v>
      </c>
      <c r="D24" s="478">
        <f>+'2.1.sz.mell  '!G18+'2.2.sz.mell  '!G17</f>
        <v>0</v>
      </c>
      <c r="E24" s="477">
        <f>+B24-D24</f>
        <v>0</v>
      </c>
    </row>
    <row r="25" spans="1:5">
      <c r="A25" s="471" t="s">
        <v>506</v>
      </c>
      <c r="B25" s="477">
        <f>+'1.1.sz.mell.'!C145</f>
        <v>0</v>
      </c>
      <c r="C25" s="471" t="s">
        <v>534</v>
      </c>
      <c r="D25" s="478">
        <f>+'2.1.sz.mell  '!G27+'2.2.sz.mell  '!G30</f>
        <v>0</v>
      </c>
      <c r="E25" s="477">
        <f>+B25-D25</f>
        <v>0</v>
      </c>
    </row>
    <row r="26" spans="1:5">
      <c r="A26" s="471" t="s">
        <v>528</v>
      </c>
      <c r="B26" s="477">
        <f>+'1.1.sz.mell.'!C146</f>
        <v>0</v>
      </c>
      <c r="C26" s="471" t="s">
        <v>535</v>
      </c>
      <c r="D26" s="478">
        <f>+'2.1.sz.mell  '!G28+'2.2.sz.mell  '!G31</f>
        <v>0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2016.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529</v>
      </c>
      <c r="B30" s="477">
        <f>+'1.1.sz.mell.'!D125</f>
        <v>0</v>
      </c>
      <c r="C30" s="471" t="s">
        <v>540</v>
      </c>
      <c r="D30" s="478">
        <f>+'2.1.sz.mell  '!H18+'2.2.sz.mell  '!H17</f>
        <v>0</v>
      </c>
      <c r="E30" s="477">
        <f>+B30-D30</f>
        <v>0</v>
      </c>
    </row>
    <row r="31" spans="1:5">
      <c r="A31" s="471" t="s">
        <v>507</v>
      </c>
      <c r="B31" s="477">
        <f>+'1.1.sz.mell.'!D145</f>
        <v>0</v>
      </c>
      <c r="C31" s="471" t="s">
        <v>537</v>
      </c>
      <c r="D31" s="478">
        <f>+'2.1.sz.mell  '!H27+'2.2.sz.mell  '!H30</f>
        <v>0</v>
      </c>
      <c r="E31" s="477">
        <f>+B31-D31</f>
        <v>0</v>
      </c>
    </row>
    <row r="32" spans="1:5">
      <c r="A32" s="471" t="s">
        <v>530</v>
      </c>
      <c r="B32" s="477">
        <f>+'1.1.sz.mell.'!D146</f>
        <v>0</v>
      </c>
      <c r="C32" s="471" t="s">
        <v>536</v>
      </c>
      <c r="D32" s="478">
        <f>+'2.1.sz.mell  '!H28+'2.2.sz.mell  '!H31</f>
        <v>0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2016.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531</v>
      </c>
      <c r="B36" s="477">
        <f>+'1.1.sz.mell.'!E125</f>
        <v>0</v>
      </c>
      <c r="C36" s="471" t="s">
        <v>541</v>
      </c>
      <c r="D36" s="478">
        <f>+'2.1.sz.mell  '!I18+'2.2.sz.mell  '!I17</f>
        <v>0</v>
      </c>
      <c r="E36" s="477">
        <f>+B36-D36</f>
        <v>0</v>
      </c>
    </row>
    <row r="37" spans="1:5">
      <c r="A37" s="471" t="s">
        <v>508</v>
      </c>
      <c r="B37" s="477">
        <f>+'1.1.sz.mell.'!E145</f>
        <v>0</v>
      </c>
      <c r="C37" s="471" t="s">
        <v>539</v>
      </c>
      <c r="D37" s="478">
        <f>+'2.1.sz.mell  '!I27+'2.2.sz.mell  '!I30</f>
        <v>0</v>
      </c>
      <c r="E37" s="477">
        <f>+B37-D37</f>
        <v>0</v>
      </c>
    </row>
    <row r="38" spans="1:5">
      <c r="A38" s="471" t="s">
        <v>532</v>
      </c>
      <c r="B38" s="477">
        <f>+'1.1.sz.mell.'!E146</f>
        <v>0</v>
      </c>
      <c r="C38" s="471" t="s">
        <v>538</v>
      </c>
      <c r="D38" s="478">
        <f>+'2.1.sz.mell  '!I28+'2.2.sz.mell  '!I31</f>
        <v>0</v>
      </c>
      <c r="E38" s="477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tabSelected="1" zoomScaleNormal="100" workbookViewId="0">
      <selection activeCell="J5" sqref="J5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05" t="s">
        <v>1</v>
      </c>
      <c r="B1" s="705"/>
      <c r="C1" s="705"/>
      <c r="D1" s="705"/>
      <c r="E1" s="705"/>
      <c r="F1" s="705"/>
      <c r="G1" s="705"/>
      <c r="H1" s="706" t="str">
        <f>+CONCATENATE("6. melléklet a ……/",LEFT(ÖSSZEFÜGGÉSEK!A4,4)+1,". (……) önkormányzati rendelethez")</f>
        <v>6. melléklet a ……/2017. (……) önkormányzati rendelethez</v>
      </c>
    </row>
    <row r="2" spans="1:8" ht="22.5" customHeight="1" thickBot="1">
      <c r="A2" s="27"/>
      <c r="B2" s="10"/>
      <c r="C2" s="10"/>
      <c r="D2" s="10"/>
      <c r="E2" s="10"/>
      <c r="F2" s="645"/>
      <c r="G2" s="643" t="str">
        <f>'2.2.sz.mell  '!I2</f>
        <v>Forintban!</v>
      </c>
      <c r="H2" s="706"/>
    </row>
    <row r="3" spans="1:8" s="6" customFormat="1" ht="50.25" customHeight="1" thickBot="1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2015. XII.31-ig</v>
      </c>
      <c r="E3" s="29" t="str">
        <f>+CONCATENATE(LEFT(ÖSSZEFÜGGÉSEK!A4,4),". évi módosított előirányzat")</f>
        <v>2016. évi módosított előirányzat</v>
      </c>
      <c r="F3" s="83" t="str">
        <f>+CONCATENATE(LEFT(ÖSSZEFÜGGÉSEK!A4,4),". évi teljesítés")</f>
        <v>2016. évi teljesítés</v>
      </c>
      <c r="G3" s="82" t="str">
        <f>+CONCATENATE("Összes teljesítés ",LEFT(ÖSSZEFÜGGÉSEK!A4,4),". dec. 31-ig")</f>
        <v>Összes teljesítés 2016. dec. 31-ig</v>
      </c>
      <c r="H3" s="706"/>
    </row>
    <row r="4" spans="1:8" s="10" customFormat="1" ht="12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6"/>
    </row>
    <row r="5" spans="1:8" ht="15.95" customHeight="1">
      <c r="A5" s="7" t="s">
        <v>754</v>
      </c>
      <c r="B5" s="2">
        <v>3081764</v>
      </c>
      <c r="C5" s="11">
        <v>2016</v>
      </c>
      <c r="D5" s="2"/>
      <c r="E5" s="2">
        <v>3081764</v>
      </c>
      <c r="F5" s="51">
        <v>3081764</v>
      </c>
      <c r="G5" s="52">
        <f>+D5+F5</f>
        <v>3081764</v>
      </c>
      <c r="H5" s="706"/>
    </row>
    <row r="6" spans="1:8" ht="15.95" customHeight="1">
      <c r="A6" s="7" t="s">
        <v>753</v>
      </c>
      <c r="B6" s="2">
        <v>250000</v>
      </c>
      <c r="C6" s="11">
        <v>2016</v>
      </c>
      <c r="D6" s="2"/>
      <c r="E6" s="2">
        <v>250000</v>
      </c>
      <c r="F6" s="51">
        <v>250000</v>
      </c>
      <c r="G6" s="52">
        <f t="shared" ref="G6:G23" si="0">+D6+F6</f>
        <v>250000</v>
      </c>
      <c r="H6" s="706"/>
    </row>
    <row r="7" spans="1:8" ht="15.95" customHeight="1">
      <c r="A7" s="7" t="s">
        <v>755</v>
      </c>
      <c r="B7" s="2">
        <v>1836800</v>
      </c>
      <c r="C7" s="11">
        <v>2015</v>
      </c>
      <c r="D7" s="2"/>
      <c r="E7" s="2">
        <v>1836800</v>
      </c>
      <c r="F7" s="51">
        <v>1836800</v>
      </c>
      <c r="G7" s="52">
        <f t="shared" si="0"/>
        <v>1836800</v>
      </c>
      <c r="H7" s="706"/>
    </row>
    <row r="8" spans="1:8" ht="15.95" customHeight="1">
      <c r="A8" s="12" t="s">
        <v>756</v>
      </c>
      <c r="B8" s="2"/>
      <c r="C8" s="11"/>
      <c r="D8" s="2"/>
      <c r="E8" s="2"/>
      <c r="F8" s="51"/>
      <c r="G8" s="52">
        <f t="shared" si="0"/>
        <v>0</v>
      </c>
      <c r="H8" s="706"/>
    </row>
    <row r="9" spans="1:8" ht="15.95" customHeight="1">
      <c r="A9" s="7" t="s">
        <v>757</v>
      </c>
      <c r="B9" s="2">
        <v>828000</v>
      </c>
      <c r="C9" s="11">
        <v>2016</v>
      </c>
      <c r="D9" s="2"/>
      <c r="E9" s="2">
        <v>828000</v>
      </c>
      <c r="F9" s="51">
        <v>828000</v>
      </c>
      <c r="G9" s="52">
        <f t="shared" si="0"/>
        <v>828000</v>
      </c>
      <c r="H9" s="706"/>
    </row>
    <row r="10" spans="1:8" ht="15.95" customHeight="1">
      <c r="A10" s="12" t="s">
        <v>758</v>
      </c>
      <c r="B10" s="2">
        <v>532000</v>
      </c>
      <c r="C10" s="11">
        <v>2016</v>
      </c>
      <c r="D10" s="2"/>
      <c r="E10" s="2">
        <v>532000</v>
      </c>
      <c r="F10" s="51">
        <v>532000</v>
      </c>
      <c r="G10" s="52">
        <f t="shared" si="0"/>
        <v>532000</v>
      </c>
      <c r="H10" s="706"/>
    </row>
    <row r="11" spans="1:8" ht="15.95" customHeight="1">
      <c r="A11" s="7" t="s">
        <v>759</v>
      </c>
      <c r="B11" s="2">
        <v>432913</v>
      </c>
      <c r="C11" s="11">
        <v>2016</v>
      </c>
      <c r="D11" s="2"/>
      <c r="E11" s="2">
        <v>432000</v>
      </c>
      <c r="F11" s="51">
        <v>432000</v>
      </c>
      <c r="G11" s="52">
        <f t="shared" si="0"/>
        <v>432000</v>
      </c>
      <c r="H11" s="706"/>
    </row>
    <row r="12" spans="1:8" ht="15.95" customHeight="1">
      <c r="A12" s="7" t="s">
        <v>760</v>
      </c>
      <c r="B12" s="2"/>
      <c r="C12" s="11"/>
      <c r="D12" s="2"/>
      <c r="E12" s="2"/>
      <c r="F12" s="51"/>
      <c r="G12" s="52">
        <f t="shared" si="0"/>
        <v>0</v>
      </c>
      <c r="H12" s="706"/>
    </row>
    <row r="13" spans="1:8" ht="15.95" customHeight="1">
      <c r="A13" s="7" t="s">
        <v>761</v>
      </c>
      <c r="B13" s="2"/>
      <c r="C13" s="11"/>
      <c r="D13" s="2"/>
      <c r="E13" s="2"/>
      <c r="F13" s="51"/>
      <c r="G13" s="52">
        <f t="shared" si="0"/>
        <v>0</v>
      </c>
      <c r="H13" s="706"/>
    </row>
    <row r="14" spans="1:8" ht="15.95" customHeight="1">
      <c r="A14" s="7" t="s">
        <v>762</v>
      </c>
      <c r="B14" s="2">
        <v>9017541</v>
      </c>
      <c r="C14" s="11">
        <v>2016</v>
      </c>
      <c r="D14" s="2"/>
      <c r="E14" s="2">
        <v>9017541</v>
      </c>
      <c r="F14" s="51">
        <v>9017541</v>
      </c>
      <c r="G14" s="52">
        <f t="shared" si="0"/>
        <v>9017541</v>
      </c>
      <c r="H14" s="706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06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06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06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06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06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06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06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06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06"/>
    </row>
    <row r="24" spans="1:8" s="17" customFormat="1" ht="18" customHeight="1" thickBot="1">
      <c r="A24" s="30" t="s">
        <v>53</v>
      </c>
      <c r="B24" s="15">
        <f>SUM(B5:B23)</f>
        <v>15979018</v>
      </c>
      <c r="C24" s="22"/>
      <c r="D24" s="15">
        <f>SUM(D5:D23)</f>
        <v>0</v>
      </c>
      <c r="E24" s="15">
        <f>SUM(E5:E23)</f>
        <v>15978105</v>
      </c>
      <c r="F24" s="15">
        <f>SUM(F5:F23)</f>
        <v>15978105</v>
      </c>
      <c r="G24" s="16">
        <f>SUM(G5:G23)</f>
        <v>15978105</v>
      </c>
      <c r="H24" s="706"/>
    </row>
    <row r="25" spans="1:8">
      <c r="F25" s="17"/>
      <c r="G25" s="17"/>
      <c r="H25" s="620"/>
    </row>
    <row r="26" spans="1:8">
      <c r="H26" s="620"/>
    </row>
    <row r="27" spans="1:8">
      <c r="H27" s="620"/>
    </row>
    <row r="28" spans="1:8">
      <c r="H28" s="620"/>
    </row>
    <row r="29" spans="1:8">
      <c r="H29" s="620"/>
    </row>
    <row r="30" spans="1:8">
      <c r="H30" s="620"/>
    </row>
    <row r="31" spans="1:8">
      <c r="H31" s="620"/>
    </row>
    <row r="32" spans="1:8">
      <c r="H32" s="620"/>
    </row>
    <row r="33" spans="8:8">
      <c r="H33" s="620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jandi</cp:lastModifiedBy>
  <cp:lastPrinted>2017-05-30T10:56:45Z</cp:lastPrinted>
  <dcterms:created xsi:type="dcterms:W3CDTF">1999-10-30T10:30:45Z</dcterms:created>
  <dcterms:modified xsi:type="dcterms:W3CDTF">2017-06-01T11:25:45Z</dcterms:modified>
</cp:coreProperties>
</file>