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activeTab="21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Munka2" sheetId="43" r:id="rId11"/>
    <sheet name="4.1 Óvoda" sheetId="14" r:id="rId12"/>
    <sheet name="4.2 Közös Hivatal" sheetId="21" r:id="rId13"/>
    <sheet name="4.3 Szakmár" sheetId="20" r:id="rId14"/>
    <sheet name="4.4 Öregcsertő" sheetId="17" r:id="rId15"/>
    <sheet name="4.5 Újtelek" sheetId="18" r:id="rId16"/>
    <sheet name="4.6 Jegyző" sheetId="19" r:id="rId17"/>
    <sheet name="5. Felhalmozási bev és kiad" sheetId="8" r:id="rId18"/>
    <sheet name="6. 3 éves terv" sheetId="10" r:id="rId19"/>
    <sheet name="7. Felhasználási ütemterv" sheetId="11" r:id="rId20"/>
    <sheet name="8. Adósságot keletkeztető ü" sheetId="23" r:id="rId21"/>
    <sheet name="9. Létszámadatok" sheetId="25" r:id="rId22"/>
    <sheet name="Munka1" sheetId="22" state="hidden" r:id="rId23"/>
    <sheet name="Munka3" sheetId="24" state="hidden" r:id="rId24"/>
    <sheet name="Bevétel" sheetId="27" state="hidden" r:id="rId25"/>
    <sheet name="Kiadás" sheetId="29" state="hidden" r:id="rId26"/>
    <sheet name="R-1,2,3" sheetId="30" state="hidden" r:id="rId27"/>
    <sheet name="Várható támogatások" sheetId="31" state="hidden" r:id="rId28"/>
    <sheet name="R-3.1" sheetId="32" state="hidden" r:id="rId29"/>
    <sheet name="R-3.2" sheetId="33" state="hidden" r:id="rId30"/>
    <sheet name="R3.3" sheetId="34" state="hidden" r:id="rId31"/>
    <sheet name="R3.4" sheetId="35" state="hidden" r:id="rId32"/>
    <sheet name="R.4" sheetId="36" state="hidden" r:id="rId33"/>
  </sheets>
  <definedNames>
    <definedName name="_xlnm.Print_Area" localSheetId="9">'4. Finanszírozási '!$A$1:$H$35</definedName>
  </definedNames>
  <calcPr calcId="152511"/>
</workbook>
</file>

<file path=xl/calcChain.xml><?xml version="1.0" encoding="utf-8"?>
<calcChain xmlns="http://schemas.openxmlformats.org/spreadsheetml/2006/main">
  <c r="C17" i="4" l="1"/>
  <c r="C20" i="9"/>
  <c r="C26" i="2"/>
  <c r="C23" i="3"/>
  <c r="D12" i="8"/>
  <c r="D13" i="8"/>
  <c r="D11" i="8"/>
  <c r="D47" i="26"/>
  <c r="E47" i="26"/>
  <c r="F47" i="26"/>
  <c r="C47" i="26"/>
  <c r="D38" i="7"/>
  <c r="C38" i="7"/>
  <c r="C24" i="6" l="1"/>
  <c r="D24" i="6"/>
  <c r="E24" i="6"/>
  <c r="F24" i="6"/>
  <c r="G24" i="6"/>
  <c r="H24" i="6" l="1"/>
  <c r="H21" i="6"/>
  <c r="AQ8" i="27" l="1"/>
  <c r="AQ5" i="29" l="1"/>
  <c r="AQ6" i="29"/>
  <c r="AQ7" i="29"/>
  <c r="AQ8" i="29"/>
  <c r="AQ9" i="29"/>
  <c r="AQ10" i="29"/>
  <c r="AQ11" i="29"/>
  <c r="AQ12" i="29"/>
  <c r="AQ13" i="29"/>
  <c r="AQ14" i="29"/>
  <c r="AQ15" i="29"/>
  <c r="AQ16" i="29"/>
  <c r="AQ17" i="29"/>
  <c r="AQ18" i="29"/>
  <c r="AQ19" i="29"/>
  <c r="AQ20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37" i="29"/>
  <c r="AQ38" i="29"/>
  <c r="AQ39" i="29"/>
  <c r="AQ40" i="29"/>
  <c r="AQ41" i="29"/>
  <c r="AQ42" i="29"/>
  <c r="AQ43" i="29"/>
  <c r="AQ44" i="29"/>
  <c r="AQ45" i="29"/>
  <c r="AQ46" i="29"/>
  <c r="AQ47" i="29"/>
  <c r="AQ48" i="29"/>
  <c r="AQ49" i="29"/>
  <c r="AQ50" i="29"/>
  <c r="AQ51" i="29"/>
  <c r="AQ52" i="29"/>
  <c r="AQ53" i="29"/>
  <c r="AQ54" i="29"/>
  <c r="AQ55" i="29"/>
  <c r="AQ56" i="29"/>
  <c r="AQ57" i="29"/>
  <c r="AQ58" i="29"/>
  <c r="AQ4" i="29"/>
  <c r="AM60" i="29" l="1"/>
  <c r="AN60" i="29"/>
  <c r="AO60" i="29"/>
  <c r="AP60" i="29"/>
  <c r="C18" i="4" l="1"/>
  <c r="B13" i="36"/>
  <c r="G10" i="33"/>
  <c r="F10" i="33"/>
  <c r="E10" i="33"/>
  <c r="D10" i="33"/>
  <c r="C10" i="33"/>
  <c r="H9" i="33"/>
  <c r="E11" i="32"/>
  <c r="D11" i="32"/>
  <c r="C11" i="32"/>
  <c r="H10" i="33" l="1"/>
  <c r="P19" i="30"/>
  <c r="M19" i="30"/>
  <c r="P18" i="30"/>
  <c r="P20" i="30" s="1"/>
  <c r="M18" i="30"/>
  <c r="O15" i="30"/>
  <c r="L15" i="30"/>
  <c r="O14" i="30"/>
  <c r="O13" i="30"/>
  <c r="L13" i="30"/>
  <c r="M12" i="30"/>
  <c r="L12" i="30"/>
  <c r="O10" i="30"/>
  <c r="L10" i="30"/>
  <c r="I14" i="30"/>
  <c r="C55" i="30"/>
  <c r="C52" i="30"/>
  <c r="C45" i="30"/>
  <c r="C39" i="30"/>
  <c r="C31" i="30"/>
  <c r="C28" i="30"/>
  <c r="C24" i="30"/>
  <c r="C17" i="30"/>
  <c r="C13" i="30"/>
  <c r="L17" i="30" l="1"/>
  <c r="I23" i="30"/>
  <c r="O17" i="30"/>
  <c r="O21" i="30" s="1"/>
  <c r="M20" i="30"/>
  <c r="C46" i="30"/>
  <c r="C18" i="30"/>
  <c r="AH60" i="29"/>
  <c r="AI60" i="29"/>
  <c r="AJ60" i="29"/>
  <c r="AK60" i="29"/>
  <c r="AL60" i="29"/>
  <c r="D72" i="27"/>
  <c r="E72" i="27"/>
  <c r="F72" i="27"/>
  <c r="G72" i="27"/>
  <c r="H72" i="27"/>
  <c r="I72" i="27"/>
  <c r="J72" i="27"/>
  <c r="K72" i="27"/>
  <c r="L72" i="27"/>
  <c r="M72" i="27"/>
  <c r="N72" i="27"/>
  <c r="O72" i="27"/>
  <c r="P72" i="27"/>
  <c r="Q72" i="27"/>
  <c r="R72" i="27"/>
  <c r="S72" i="27"/>
  <c r="T72" i="27"/>
  <c r="U72" i="27"/>
  <c r="V72" i="27"/>
  <c r="W72" i="27"/>
  <c r="X72" i="27"/>
  <c r="Y72" i="27"/>
  <c r="Z72" i="27"/>
  <c r="AA72" i="27"/>
  <c r="AB72" i="27"/>
  <c r="AC72" i="27"/>
  <c r="AD72" i="27"/>
  <c r="AE72" i="27"/>
  <c r="AF72" i="27"/>
  <c r="AG72" i="27"/>
  <c r="AH72" i="27"/>
  <c r="AI72" i="27"/>
  <c r="AJ72" i="27"/>
  <c r="AK72" i="27"/>
  <c r="AL72" i="27"/>
  <c r="AM72" i="27"/>
  <c r="AN72" i="27"/>
  <c r="AO72" i="27"/>
  <c r="AP72" i="27"/>
  <c r="AQ5" i="27"/>
  <c r="AQ6" i="27"/>
  <c r="AQ7" i="27"/>
  <c r="AQ9" i="27"/>
  <c r="AQ10" i="27"/>
  <c r="AQ11" i="27"/>
  <c r="AQ12" i="27"/>
  <c r="AQ13" i="27"/>
  <c r="AQ14" i="27"/>
  <c r="AQ15" i="27"/>
  <c r="AQ16" i="27"/>
  <c r="AQ17" i="27"/>
  <c r="AQ18" i="27"/>
  <c r="AQ19" i="27"/>
  <c r="AQ20" i="27"/>
  <c r="AQ21" i="27"/>
  <c r="AQ22" i="27"/>
  <c r="AQ23" i="27"/>
  <c r="AQ24" i="27"/>
  <c r="AQ25" i="27"/>
  <c r="AQ26" i="27"/>
  <c r="AQ27" i="27"/>
  <c r="AQ28" i="27"/>
  <c r="AQ29" i="27"/>
  <c r="AQ30" i="27"/>
  <c r="AQ31" i="27"/>
  <c r="AQ32" i="27"/>
  <c r="AQ33" i="27"/>
  <c r="AQ34" i="27"/>
  <c r="AQ35" i="27"/>
  <c r="AQ36" i="27"/>
  <c r="AQ37" i="27"/>
  <c r="AQ38" i="27"/>
  <c r="AQ39" i="27"/>
  <c r="AQ40" i="27"/>
  <c r="AQ41" i="27"/>
  <c r="AQ42" i="27"/>
  <c r="AQ43" i="27"/>
  <c r="AQ44" i="27"/>
  <c r="AQ45" i="27"/>
  <c r="AQ46" i="27"/>
  <c r="AQ47" i="27"/>
  <c r="AQ48" i="27"/>
  <c r="AQ49" i="27"/>
  <c r="AQ50" i="27"/>
  <c r="AQ51" i="27"/>
  <c r="AQ52" i="27"/>
  <c r="AQ53" i="27"/>
  <c r="AQ54" i="27"/>
  <c r="AQ55" i="27"/>
  <c r="AQ56" i="27"/>
  <c r="AQ57" i="27"/>
  <c r="AQ58" i="27"/>
  <c r="AQ59" i="27"/>
  <c r="AQ60" i="27"/>
  <c r="AQ61" i="27"/>
  <c r="AQ62" i="27"/>
  <c r="AQ63" i="27"/>
  <c r="AQ64" i="27"/>
  <c r="AQ65" i="27"/>
  <c r="AQ66" i="27"/>
  <c r="AQ67" i="27"/>
  <c r="AQ68" i="27"/>
  <c r="AQ69" i="27"/>
  <c r="AQ70" i="27"/>
  <c r="AQ71" i="27"/>
  <c r="L21" i="30" l="1"/>
  <c r="C56" i="30"/>
  <c r="C59" i="30" s="1"/>
  <c r="F6" i="31"/>
  <c r="F7" i="31"/>
  <c r="F8" i="31"/>
  <c r="F5" i="31"/>
  <c r="C9" i="31"/>
  <c r="D9" i="31"/>
  <c r="E9" i="31"/>
  <c r="B9" i="31"/>
  <c r="B19" i="31"/>
  <c r="D13" i="31"/>
  <c r="D12" i="31"/>
  <c r="G9" i="31" l="1"/>
  <c r="F9" i="31"/>
  <c r="AD60" i="29"/>
  <c r="AQ4" i="27" l="1"/>
  <c r="AQ72" i="27" s="1"/>
  <c r="D60" i="29"/>
  <c r="E60" i="29"/>
  <c r="AG60" i="29"/>
  <c r="AF60" i="29"/>
  <c r="AE60" i="29"/>
  <c r="AC60" i="29"/>
  <c r="AB60" i="29"/>
  <c r="AA60" i="29"/>
  <c r="Z60" i="29"/>
  <c r="Y60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K60" i="29"/>
  <c r="J60" i="29"/>
  <c r="I60" i="29"/>
  <c r="H60" i="29"/>
  <c r="G60" i="29"/>
  <c r="F60" i="29"/>
  <c r="C60" i="29"/>
  <c r="AQ59" i="29"/>
  <c r="C72" i="27"/>
  <c r="AQ73" i="27" s="1"/>
  <c r="AQ60" i="29" l="1"/>
  <c r="AV59" i="29"/>
  <c r="AV58" i="29"/>
  <c r="AV60" i="29" l="1"/>
  <c r="C49" i="14" l="1"/>
  <c r="C27" i="20" l="1"/>
  <c r="C39" i="18"/>
  <c r="C12" i="7" l="1"/>
  <c r="C9" i="23" l="1"/>
  <c r="C8" i="23"/>
  <c r="C24" i="10"/>
  <c r="D24" i="10"/>
  <c r="C27" i="10"/>
  <c r="D27" i="10"/>
  <c r="C20" i="26"/>
  <c r="C23" i="26" s="1"/>
  <c r="C24" i="26" s="1"/>
  <c r="C16" i="26"/>
  <c r="C11" i="26"/>
  <c r="C44" i="14" l="1"/>
  <c r="C40" i="14"/>
  <c r="C36" i="14"/>
  <c r="C28" i="14"/>
  <c r="C25" i="14"/>
  <c r="C14" i="14"/>
  <c r="C31" i="14"/>
  <c r="C17" i="14"/>
  <c r="C15" i="14"/>
  <c r="C41" i="14" l="1"/>
  <c r="C18" i="14"/>
  <c r="C19" i="14" s="1"/>
  <c r="C45" i="14" l="1"/>
  <c r="C34" i="3"/>
  <c r="B15" i="4" l="1"/>
  <c r="B22" i="10"/>
  <c r="C12" i="4"/>
  <c r="B12" i="4"/>
  <c r="N11" i="11" s="1"/>
  <c r="C21" i="9"/>
  <c r="C19" i="9"/>
  <c r="C14" i="9"/>
  <c r="B11" i="4" s="1"/>
  <c r="C12" i="3"/>
  <c r="B12" i="10" l="1"/>
  <c r="N13" i="11"/>
  <c r="C8" i="9"/>
  <c r="C74" i="1"/>
  <c r="C77" i="1" s="1"/>
  <c r="C68" i="1"/>
  <c r="F18" i="4" s="1"/>
  <c r="B26" i="10" s="1"/>
  <c r="C63" i="1"/>
  <c r="C58" i="1"/>
  <c r="C51" i="1"/>
  <c r="C52" i="1" s="1"/>
  <c r="C45" i="1"/>
  <c r="C39" i="1"/>
  <c r="C31" i="1"/>
  <c r="C28" i="1"/>
  <c r="C24" i="1"/>
  <c r="C17" i="1"/>
  <c r="C13" i="1"/>
  <c r="C42" i="2"/>
  <c r="C37" i="2"/>
  <c r="C33" i="2"/>
  <c r="C29" i="2"/>
  <c r="C15" i="2"/>
  <c r="C10" i="23" s="1"/>
  <c r="C11" i="2"/>
  <c r="C38" i="3"/>
  <c r="C16" i="9" s="1"/>
  <c r="C36" i="3"/>
  <c r="C29" i="3"/>
  <c r="C13" i="9" s="1"/>
  <c r="C27" i="3"/>
  <c r="C12" i="9" s="1"/>
  <c r="C25" i="3"/>
  <c r="C11" i="9" s="1"/>
  <c r="C15" i="3"/>
  <c r="C9" i="9" s="1"/>
  <c r="C43" i="2" l="1"/>
  <c r="C11" i="23" s="1"/>
  <c r="C10" i="9"/>
  <c r="B10" i="4" s="1"/>
  <c r="C39" i="3"/>
  <c r="B15" i="10"/>
  <c r="N21" i="11"/>
  <c r="E11" i="4"/>
  <c r="B19" i="10"/>
  <c r="N25" i="11"/>
  <c r="E15" i="4"/>
  <c r="C78" i="1"/>
  <c r="B18" i="10" s="1"/>
  <c r="N24" i="11"/>
  <c r="E14" i="4"/>
  <c r="B23" i="10"/>
  <c r="C15" i="9"/>
  <c r="C16" i="2"/>
  <c r="C47" i="2" s="1"/>
  <c r="C46" i="1"/>
  <c r="B17" i="10"/>
  <c r="N23" i="11"/>
  <c r="E13" i="4"/>
  <c r="N26" i="11"/>
  <c r="F17" i="4"/>
  <c r="B25" i="10" s="1"/>
  <c r="B27" i="10" s="1"/>
  <c r="C18" i="1"/>
  <c r="B13" i="4" l="1"/>
  <c r="B9" i="10"/>
  <c r="C18" i="9"/>
  <c r="N10" i="11"/>
  <c r="N12" i="11"/>
  <c r="B11" i="10"/>
  <c r="B10" i="10"/>
  <c r="C17" i="9"/>
  <c r="N22" i="11"/>
  <c r="B16" i="10"/>
  <c r="E12" i="4"/>
  <c r="C48" i="2"/>
  <c r="C69" i="1"/>
  <c r="C79" i="1" s="1"/>
  <c r="N20" i="11"/>
  <c r="B14" i="10"/>
  <c r="E10" i="4"/>
  <c r="B13" i="13"/>
  <c r="C9" i="21" l="1"/>
  <c r="C10" i="21"/>
  <c r="C11" i="21"/>
  <c r="C12" i="21"/>
  <c r="C14" i="21"/>
  <c r="C15" i="21"/>
  <c r="C16" i="21"/>
  <c r="C19" i="21"/>
  <c r="C20" i="21"/>
  <c r="C21" i="21"/>
  <c r="C22" i="21"/>
  <c r="C23" i="21"/>
  <c r="C25" i="21"/>
  <c r="C26" i="21"/>
  <c r="C28" i="21"/>
  <c r="C29" i="21"/>
  <c r="C31" i="21"/>
  <c r="C32" i="21"/>
  <c r="C33" i="21"/>
  <c r="C34" i="21"/>
  <c r="C36" i="21"/>
  <c r="C37" i="21"/>
  <c r="C38" i="21"/>
  <c r="C8" i="21"/>
  <c r="C27" i="13" l="1"/>
  <c r="C21" i="13"/>
  <c r="D19" i="13"/>
  <c r="D20" i="13"/>
  <c r="D18" i="13"/>
  <c r="D21" i="13" l="1"/>
  <c r="C39" i="20"/>
  <c r="C35" i="20"/>
  <c r="C30" i="20"/>
  <c r="C24" i="20"/>
  <c r="C17" i="20"/>
  <c r="C13" i="20"/>
  <c r="C39" i="17"/>
  <c r="C35" i="17"/>
  <c r="C30" i="17"/>
  <c r="C27" i="17"/>
  <c r="C24" i="17"/>
  <c r="C17" i="17"/>
  <c r="C13" i="17"/>
  <c r="C27" i="19"/>
  <c r="C27" i="18"/>
  <c r="C35" i="18"/>
  <c r="C30" i="18"/>
  <c r="C24" i="18"/>
  <c r="C17" i="18"/>
  <c r="C13" i="18"/>
  <c r="C39" i="19"/>
  <c r="C35" i="19"/>
  <c r="C30" i="19"/>
  <c r="C24" i="19"/>
  <c r="C13" i="19"/>
  <c r="C17" i="19"/>
  <c r="C18" i="19" l="1"/>
  <c r="C18" i="18"/>
  <c r="C18" i="17"/>
  <c r="C17" i="21"/>
  <c r="C40" i="20"/>
  <c r="C27" i="21"/>
  <c r="C35" i="21"/>
  <c r="C40" i="19"/>
  <c r="C18" i="20"/>
  <c r="C13" i="21"/>
  <c r="C24" i="21"/>
  <c r="C30" i="21"/>
  <c r="C39" i="21"/>
  <c r="C40" i="17"/>
  <c r="C40" i="18"/>
  <c r="C41" i="20" l="1"/>
  <c r="B24" i="13" s="1"/>
  <c r="D24" i="13" s="1"/>
  <c r="C41" i="18"/>
  <c r="B26" i="13" s="1"/>
  <c r="D26" i="13" s="1"/>
  <c r="C41" i="17"/>
  <c r="B25" i="13" s="1"/>
  <c r="D25" i="13" s="1"/>
  <c r="C41" i="19"/>
  <c r="C18" i="21"/>
  <c r="C40" i="21"/>
  <c r="E18" i="5"/>
  <c r="C18" i="5"/>
  <c r="D11" i="23"/>
  <c r="E11" i="23" s="1"/>
  <c r="F11" i="23" s="1"/>
  <c r="D10" i="23"/>
  <c r="E10" i="23" s="1"/>
  <c r="F10" i="23" s="1"/>
  <c r="D9" i="23"/>
  <c r="D8" i="23"/>
  <c r="E8" i="23" s="1"/>
  <c r="F8" i="23" s="1"/>
  <c r="C12" i="23"/>
  <c r="C13" i="23" s="1"/>
  <c r="C18" i="23" s="1"/>
  <c r="C19" i="4"/>
  <c r="N14" i="11" s="1"/>
  <c r="N15" i="11" s="1"/>
  <c r="C22" i="9"/>
  <c r="B27" i="25"/>
  <c r="M27" i="11"/>
  <c r="L27" i="11"/>
  <c r="K27" i="11"/>
  <c r="J27" i="11"/>
  <c r="I27" i="11"/>
  <c r="H27" i="11"/>
  <c r="G27" i="11"/>
  <c r="F27" i="11"/>
  <c r="E27" i="11"/>
  <c r="D27" i="11"/>
  <c r="C27" i="11"/>
  <c r="B2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27" i="11"/>
  <c r="C11" i="10"/>
  <c r="D11" i="10" s="1"/>
  <c r="C10" i="10"/>
  <c r="D1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2" i="10"/>
  <c r="D12" i="10" s="1"/>
  <c r="C9" i="10"/>
  <c r="D9" i="10" s="1"/>
  <c r="B24" i="10"/>
  <c r="B20" i="10"/>
  <c r="B29" i="10" s="1"/>
  <c r="B13" i="10"/>
  <c r="B21" i="13"/>
  <c r="B33" i="13"/>
  <c r="C32" i="13" s="1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9" i="6"/>
  <c r="F19" i="4"/>
  <c r="E16" i="4"/>
  <c r="B16" i="4"/>
  <c r="C9" i="7"/>
  <c r="D18" i="5"/>
  <c r="D27" i="13" l="1"/>
  <c r="B27" i="13"/>
  <c r="C41" i="21"/>
  <c r="C30" i="13"/>
  <c r="C13" i="10"/>
  <c r="C28" i="10" s="1"/>
  <c r="B20" i="4"/>
  <c r="C31" i="13"/>
  <c r="B28" i="10"/>
  <c r="C20" i="10"/>
  <c r="D20" i="10" s="1"/>
  <c r="D29" i="10" s="1"/>
  <c r="D13" i="10"/>
  <c r="D28" i="10" s="1"/>
  <c r="D12" i="23"/>
  <c r="D13" i="23" s="1"/>
  <c r="D18" i="23" s="1"/>
  <c r="E9" i="23"/>
  <c r="E20" i="4"/>
  <c r="C33" i="13" l="1"/>
  <c r="C29" i="10"/>
  <c r="F9" i="23"/>
  <c r="F12" i="23" s="1"/>
  <c r="F13" i="23" s="1"/>
  <c r="F18" i="23" s="1"/>
  <c r="E12" i="23"/>
  <c r="E13" i="23" s="1"/>
  <c r="E18" i="23" s="1"/>
</calcChain>
</file>

<file path=xl/sharedStrings.xml><?xml version="1.0" encoding="utf-8"?>
<sst xmlns="http://schemas.openxmlformats.org/spreadsheetml/2006/main" count="1880" uniqueCount="665">
  <si>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</si>
  <si>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</si>
  <si>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</si>
  <si>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</si>
  <si>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</si>
  <si>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</si>
  <si>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</si>
  <si>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</si>
  <si>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</si>
  <si>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</si>
  <si>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</si>
  <si>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</si>
  <si>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</si>
  <si>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</si>
  <si>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</si>
  <si>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</si>
  <si>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</si>
  <si>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</si>
  <si>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</si>
  <si>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</si>
  <si>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</si>
  <si>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</si>
  <si>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</si>
  <si>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</si>
  <si>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</si>
  <si>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</si>
  <si>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</si>
  <si>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Lakhatással kapcsolatos ellátások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</si>
  <si>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</si>
  <si>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</si>
  <si>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</si>
  <si>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</si>
  <si>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</si>
  <si>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</si>
  <si>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</si>
  <si>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</si>
  <si>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</si>
  <si>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</si>
  <si>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</si>
  <si>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</si>
  <si>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</si>
  <si>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</si>
  <si>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</si>
  <si>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</si>
  <si>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</si>
  <si>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</si>
  <si>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</si>
  <si>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</si>
  <si>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</si>
  <si>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</si>
  <si>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</si>
  <si>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</si>
  <si>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</si>
  <si>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</si>
  <si>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</si>
  <si>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</si>
  <si>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</si>
  <si>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</si>
  <si>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</si>
  <si>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</si>
  <si>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</si>
  <si>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</si>
  <si>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</si>
  <si>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</si>
  <si>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Rendszeres szociális segély</t>
  </si>
  <si>
    <t>Lakásfenntartási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</si>
  <si>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</si>
  <si>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</si>
  <si>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</si>
  <si>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</si>
  <si>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</si>
  <si>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</si>
  <si>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</si>
  <si>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</si>
  <si>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</si>
  <si>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</si>
  <si>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</si>
  <si>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</si>
  <si>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</si>
  <si>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</si>
  <si>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</si>
  <si>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</si>
  <si>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</si>
  <si>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</si>
  <si>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</si>
  <si>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</si>
  <si>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</si>
  <si>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</si>
  <si>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</si>
  <si>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</si>
  <si>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</si>
  <si>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</si>
  <si>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</si>
  <si>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</si>
  <si>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</si>
  <si>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Felhalmozási célú támogatás államháztartáson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</si>
  <si>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</si>
  <si>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</si>
  <si>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</si>
  <si>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</si>
  <si>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</si>
  <si>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</si>
  <si>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</si>
  <si>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</si>
  <si>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</si>
  <si>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</si>
  <si>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</si>
  <si>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</si>
  <si>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kormányzati funkciók</t>
  </si>
  <si>
    <t>074031/074032</t>
  </si>
  <si>
    <t>082042/082091/082092</t>
  </si>
  <si>
    <t>041231/041232/041233/041236/041237</t>
  </si>
  <si>
    <t>096010/096020/107051</t>
  </si>
  <si>
    <t>Köztemető fenntartása</t>
  </si>
  <si>
    <t>Vagyonnal kapcsolatos gazdálkodás</t>
  </si>
  <si>
    <t>Választási tevékenység</t>
  </si>
  <si>
    <t>Közvilágítás</t>
  </si>
  <si>
    <t>11130/ 011220</t>
  </si>
  <si>
    <t>016010/016020</t>
  </si>
  <si>
    <t>Út, járda javítás</t>
  </si>
  <si>
    <t>Zölderület kezelés</t>
  </si>
  <si>
    <t>Város községgazdálkodás</t>
  </si>
  <si>
    <t>Sportlétesítmények</t>
  </si>
  <si>
    <t>Előző évi felhalmozási célú pénzmaradvány igénybevégele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</si>
  <si>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</si>
  <si>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</si>
  <si>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</si>
  <si>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</si>
  <si>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</si>
  <si>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</si>
  <si>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</si>
  <si>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</si>
  <si>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</si>
  <si>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</si>
  <si>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</si>
  <si>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</si>
  <si>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</si>
  <si>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</si>
  <si>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</si>
  <si>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</si>
  <si>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Az önkormányzat 3 éves pénzügyi terve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</si>
  <si>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</si>
  <si>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</si>
  <si>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</si>
  <si>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</si>
  <si>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</si>
  <si>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</si>
  <si>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</si>
  <si>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</si>
  <si>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</si>
  <si>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</si>
  <si>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</si>
  <si>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</si>
  <si>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</si>
  <si>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</si>
  <si>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</si>
  <si>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</si>
  <si>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</si>
  <si>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</si>
  <si>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</si>
  <si>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</si>
  <si>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</si>
  <si>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</si>
  <si>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</si>
  <si>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</si>
  <si>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</si>
  <si>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</si>
  <si>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</si>
  <si>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</si>
  <si>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</si>
  <si>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</si>
  <si>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</si>
  <si>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</si>
  <si>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</si>
  <si>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</si>
  <si>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</si>
  <si>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</si>
  <si>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</si>
  <si>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</si>
  <si>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előirányzatok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</si>
  <si>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</si>
  <si>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</si>
  <si>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</si>
  <si>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</si>
  <si>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</si>
  <si>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</si>
  <si>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</si>
  <si>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</si>
  <si>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</si>
  <si>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</si>
  <si>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</si>
  <si>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</si>
  <si>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</si>
  <si>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</si>
  <si>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</si>
  <si>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</si>
  <si>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</si>
  <si>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</si>
  <si>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</si>
  <si>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</si>
  <si>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Létszám: 2 fő</t>
  </si>
  <si>
    <t>4.5. számú melléklet</t>
  </si>
  <si>
    <t>4.6. számú melléklet</t>
  </si>
  <si>
    <t>Lakosok számának alakulása</t>
  </si>
  <si>
    <t>%</t>
  </si>
  <si>
    <t>Fő</t>
  </si>
  <si>
    <t>4. számú melléklet</t>
  </si>
  <si>
    <t>3.3 számú melléklet</t>
  </si>
  <si>
    <t>Foglalkozttással,  munkanélküliséggel kapcsolatos ellátások /FHT/</t>
  </si>
  <si>
    <t>Intézményi ellátottak /Bursa/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</si>
  <si>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</si>
  <si>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</si>
  <si>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</si>
  <si>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</si>
  <si>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</si>
  <si>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</si>
  <si>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</si>
  <si>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</si>
  <si>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</si>
  <si>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</si>
  <si>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</si>
  <si>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</si>
  <si>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</si>
  <si>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</si>
  <si>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</si>
  <si>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</si>
  <si>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</si>
  <si>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</si>
  <si>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7. számú melléklet</t>
  </si>
  <si>
    <t>6. Működési célú támogatás államháztartáson kívülre</t>
  </si>
  <si>
    <t>öltségvetési törvény tervezete meghatározza az elvárt bevétel alapján történő csökkentés jogcímek szerinti sorrendjét is. Ez a sorrend az alábbi:</t>
  </si>
  <si>
    <t>1. hozzájárulás a pénzbeli szociális ellátásokhoz,</t>
  </si>
  <si>
    <t>2. egyéb önkormányzati feladatok támogatása,</t>
  </si>
  <si>
    <t>3. zöldterület-gazdálkodással kapcsolatos feladatok ellátásának támogatása,</t>
  </si>
  <si>
    <t>4. közvilágítás fenntartásának támogatása,</t>
  </si>
  <si>
    <t>5. köztemető fenntartással kapcsolatos feladatok támogatása,</t>
  </si>
  <si>
    <t>6. közutak fenntartásának támogatása,</t>
  </si>
  <si>
    <t>7. önkormányzati hivatal működésének támogatása.</t>
  </si>
  <si>
    <t>Az elvárt bevételt tehát a fenti sorrendben kell levonni az érintett előirányzatok összegéből.  A levonás 2014-ben sem haladhatja meg az önkormányzatot fenti jogcímeken megillető támogatás összegét. A beszámítással kapcsolatos változás az is, hogy a közös önkormányzati hivatal fenntartása esetén a hivatal székhelye szerinti önkormányzatra irányadó beszámítás mértéke 5 százalékponttal csökken.</t>
  </si>
  <si>
    <r>
      <t>2. § (1)</t>
    </r>
    <r>
      <rPr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Az önkormányzat saját bevételének minősül</t>
    </r>
  </si>
  <si>
    <r>
      <t>1.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helyi adóból származó bevétel,</t>
    </r>
  </si>
  <si>
    <r>
      <t>2.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önkormányzati vagyon és az önkormányzatot megillető vagyoni értékű jog értékesítéséből és hasznosításából származó bevétel,</t>
    </r>
  </si>
  <si>
    <r>
      <t>3.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osztalék, a koncessziós díj és a hozambevétel,</t>
    </r>
  </si>
  <si>
    <r>
      <t>4.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tárgyi eszköz és az immateriális jószág, részvény, részesedés, vállalat értékesítéséből vagy privatizációból származó bevétel,</t>
    </r>
  </si>
  <si>
    <r>
      <t>5.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bírság-, pótlék- és díjbevétel, valamint</t>
    </r>
  </si>
  <si>
    <r>
      <t>6.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kezességvállalással kapcsolatos megtérülés.”</t>
    </r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</si>
  <si>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</si>
  <si>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</si>
  <si>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</si>
  <si>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</si>
  <si>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</si>
  <si>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</si>
  <si>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</si>
  <si>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</si>
  <si>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</si>
  <si>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</si>
  <si>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</si>
  <si>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</si>
  <si>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</si>
  <si>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</si>
  <si>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</si>
  <si>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</si>
  <si>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</si>
  <si>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</si>
  <si>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</si>
  <si>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</si>
  <si>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</si>
  <si>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</si>
  <si>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</si>
  <si>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</si>
  <si>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</si>
  <si>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</si>
  <si>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</si>
  <si>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</si>
  <si>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</si>
  <si>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</si>
  <si>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</si>
  <si>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</si>
  <si>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</si>
  <si>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</si>
  <si>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</si>
  <si>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</si>
  <si>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</si>
  <si>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</si>
  <si>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</si>
  <si>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</si>
  <si>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</si>
  <si>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</si>
  <si>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</si>
  <si>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</si>
  <si>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</si>
  <si>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</si>
  <si>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</si>
  <si>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</si>
  <si>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</si>
  <si>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</si>
  <si>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</si>
  <si>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</si>
  <si>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</si>
  <si>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</si>
  <si>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</si>
  <si>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</si>
  <si>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</si>
  <si>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</si>
  <si>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</si>
  <si>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</si>
  <si>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</si>
  <si>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</si>
  <si>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</si>
  <si>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</si>
  <si>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</si>
  <si>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</si>
  <si>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</si>
  <si>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</si>
  <si>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</si>
  <si>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</si>
  <si>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</si>
  <si>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</si>
  <si>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</si>
  <si>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</si>
  <si>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</si>
  <si>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</si>
  <si>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</si>
  <si>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</si>
  <si>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</si>
  <si>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</si>
  <si>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K3339</t>
  </si>
  <si>
    <t>K334</t>
  </si>
  <si>
    <t>K33379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</si>
  <si>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</si>
  <si>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</si>
  <si>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</si>
  <si>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</si>
  <si>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</si>
  <si>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</si>
  <si>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</si>
  <si>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</si>
  <si>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</si>
  <si>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</si>
  <si>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</si>
  <si>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</si>
  <si>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</si>
  <si>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</si>
  <si>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</si>
  <si>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</si>
  <si>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</si>
  <si>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</si>
  <si>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</si>
  <si>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</si>
  <si>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</si>
  <si>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Hozzájárulás</t>
  </si>
  <si>
    <t>B111</t>
  </si>
  <si>
    <t>B112</t>
  </si>
  <si>
    <t>B113</t>
  </si>
  <si>
    <t>Települési önkormányzatok szociális feladatainak támogatása</t>
  </si>
  <si>
    <t>B114</t>
  </si>
  <si>
    <t>B115</t>
  </si>
  <si>
    <t>E-útdíj ellentételezése</t>
  </si>
  <si>
    <t>B116</t>
  </si>
  <si>
    <t>2014. évi elszámolás miatti pótigény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</si>
  <si>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</si>
  <si>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</si>
  <si>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</si>
  <si>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</si>
  <si>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</si>
  <si>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</si>
  <si>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</si>
  <si>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</si>
  <si>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</si>
  <si>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</si>
  <si>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</si>
  <si>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</si>
  <si>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</si>
  <si>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</si>
  <si>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</si>
  <si>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</si>
  <si>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</si>
  <si>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</si>
  <si>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</si>
  <si>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</si>
  <si>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</si>
  <si>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</si>
  <si>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</si>
  <si>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</si>
  <si>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</si>
  <si>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</si>
  <si>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</si>
  <si>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Közvetített szolg bevétele áh belülről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</si>
  <si>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</si>
  <si>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</si>
  <si>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</si>
  <si>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</si>
  <si>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</si>
  <si>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</si>
  <si>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</si>
  <si>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</si>
  <si>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</si>
  <si>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</si>
  <si>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</si>
  <si>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</si>
  <si>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B4101</t>
  </si>
  <si>
    <t>Kártérítések</t>
  </si>
  <si>
    <t>B4103</t>
  </si>
  <si>
    <t>Költségek visszatérítése</t>
  </si>
  <si>
    <t>B410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</si>
  <si>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</si>
  <si>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</si>
  <si>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</si>
  <si>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</si>
  <si>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</si>
  <si>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</si>
  <si>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</si>
  <si>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</si>
  <si>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</si>
  <si>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</si>
  <si>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</si>
  <si>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</si>
  <si>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</si>
  <si>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</si>
  <si>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</si>
  <si>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</si>
  <si>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</si>
  <si>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</si>
  <si>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</si>
  <si>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</si>
  <si>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</si>
  <si>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</si>
  <si>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</si>
  <si>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</si>
  <si>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Rszs</t>
  </si>
  <si>
    <t>K4824</t>
  </si>
  <si>
    <t>Önkormányzat saját hatáskörben adott települési segély</t>
  </si>
  <si>
    <t>K48</t>
  </si>
  <si>
    <t>K4</t>
  </si>
  <si>
    <t>K50501</t>
  </si>
  <si>
    <t>Működési támogatás visszatérítése</t>
  </si>
  <si>
    <t>Egyéb működési célú támogatások államháztartáson kívülre /nonprofit szervezetek/</t>
  </si>
  <si>
    <t>Egyéb működési célú támogatások államháztartáson kívülre /orvosok/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</si>
  <si>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</si>
  <si>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</si>
  <si>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</si>
  <si>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</si>
  <si>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</si>
  <si>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</si>
  <si>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</si>
  <si>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</si>
  <si>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</si>
  <si>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</si>
  <si>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</si>
  <si>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</si>
  <si>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</si>
  <si>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</si>
  <si>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</si>
  <si>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</si>
  <si>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</si>
  <si>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</si>
  <si>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</si>
  <si>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</si>
  <si>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</si>
  <si>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</si>
  <si>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</si>
  <si>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</si>
  <si>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</si>
  <si>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</si>
  <si>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</si>
  <si>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</si>
  <si>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</si>
  <si>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</si>
  <si>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</si>
  <si>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B4081</t>
  </si>
  <si>
    <t>Egyéb működési célú átvett pénzeszközök</t>
  </si>
  <si>
    <t>K1 Személyi juttatások</t>
  </si>
  <si>
    <t>K513</t>
  </si>
  <si>
    <t>Működési célú támogtás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</si>
  <si>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</si>
  <si>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</si>
  <si>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</si>
  <si>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</si>
  <si>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</si>
  <si>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</si>
  <si>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</si>
  <si>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</si>
  <si>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</si>
  <si>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</si>
  <si>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</si>
  <si>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</si>
  <si>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</si>
  <si>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</si>
  <si>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</si>
  <si>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</si>
  <si>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7. Beruházási és Felújítási kiadások (ÁFA-val)</t>
  </si>
  <si>
    <t>3.1.számú melléklet</t>
  </si>
  <si>
    <t>2016. évi költségvetése</t>
  </si>
  <si>
    <t>Jubileumi Jutalom</t>
  </si>
  <si>
    <t>Jutalom</t>
  </si>
  <si>
    <t>Létszám 6 fő</t>
  </si>
  <si>
    <t>2016. évi elemi költségvetése</t>
  </si>
  <si>
    <t>Létszám: 4 fő</t>
  </si>
  <si>
    <t>K1106</t>
  </si>
  <si>
    <t>Forgatási célú értékpapír beváltása</t>
  </si>
  <si>
    <t>B812</t>
  </si>
  <si>
    <t>Felhalmozási célú átvett pénzeszközök- nonprofit-Jeta</t>
  </si>
  <si>
    <t>B7502</t>
  </si>
  <si>
    <t>B65</t>
  </si>
  <si>
    <t>B41</t>
  </si>
  <si>
    <t>Kerekítések</t>
  </si>
  <si>
    <t>B411</t>
  </si>
  <si>
    <t>Tárgyi eszköz bérbeadása</t>
  </si>
  <si>
    <t>Szociális ágazati pótlék</t>
  </si>
  <si>
    <t>Konyha</t>
  </si>
  <si>
    <t>Temetési</t>
  </si>
  <si>
    <t>lakáshoz jut</t>
  </si>
  <si>
    <t>egyéb szoc.tám</t>
  </si>
  <si>
    <t>gyermekvédelmi</t>
  </si>
  <si>
    <t>fht</t>
  </si>
  <si>
    <t>lakhatási</t>
  </si>
  <si>
    <t>Igazgatás</t>
  </si>
  <si>
    <t>Adó</t>
  </si>
  <si>
    <t>K336</t>
  </si>
  <si>
    <t>Szakmai tevékenységet segítő szolgáltatások</t>
  </si>
  <si>
    <t>K429</t>
  </si>
  <si>
    <t>Gyermekvédelmi támogatások</t>
  </si>
  <si>
    <t>K451</t>
  </si>
  <si>
    <t>K464</t>
  </si>
  <si>
    <t>K484</t>
  </si>
  <si>
    <t>K4825</t>
  </si>
  <si>
    <t>Település támogatás</t>
  </si>
  <si>
    <t>K487</t>
  </si>
  <si>
    <t>Köztemetés</t>
  </si>
  <si>
    <t>K483</t>
  </si>
  <si>
    <t>K502</t>
  </si>
  <si>
    <t>Előző évi elszámolás különbözete</t>
  </si>
  <si>
    <t>K61</t>
  </si>
  <si>
    <t>Immateriális javak beszerzése</t>
  </si>
  <si>
    <t>szoc</t>
  </si>
  <si>
    <t>562912-óvoda</t>
  </si>
  <si>
    <t>562913-iskola</t>
  </si>
  <si>
    <t>562917-munkah</t>
  </si>
  <si>
    <t>562920-vendég</t>
  </si>
  <si>
    <t>nyári</t>
  </si>
  <si>
    <t xml:space="preserve">B113 </t>
  </si>
  <si>
    <t>Elszámolás központi ktgvetéssel</t>
  </si>
  <si>
    <t>Finanszírozás</t>
  </si>
  <si>
    <t>Befektetés</t>
  </si>
  <si>
    <t>Vagyon- gazdálkodás</t>
  </si>
  <si>
    <t>Község- gazdálkodás</t>
  </si>
  <si>
    <t>Zöldterület</t>
  </si>
  <si>
    <t>Köztemető</t>
  </si>
  <si>
    <t>Közút</t>
  </si>
  <si>
    <t>Óvoda üzemeltetés</t>
  </si>
  <si>
    <t>Fogorvos</t>
  </si>
  <si>
    <t>Művház</t>
  </si>
  <si>
    <t>Védőnő</t>
  </si>
  <si>
    <t>Település fejlesztés</t>
  </si>
  <si>
    <t>Falug- gondnok</t>
  </si>
  <si>
    <t>Házi segítségny</t>
  </si>
  <si>
    <t>Üdülő</t>
  </si>
  <si>
    <t>Óvodai működés</t>
  </si>
  <si>
    <t>Falu- gondnok</t>
  </si>
  <si>
    <t>Házi segítésgny</t>
  </si>
  <si>
    <t>Szociális feladatok támogatása</t>
  </si>
  <si>
    <t>Befektetési jegy</t>
  </si>
  <si>
    <t>Sport létesítmények üzemeltetése</t>
  </si>
  <si>
    <t>Sport létesítmények üzememeltetése</t>
  </si>
  <si>
    <t>Szakfeladatra el nem számolható</t>
  </si>
  <si>
    <t>Ingatlan bérbeadás</t>
  </si>
  <si>
    <t>Egyéb ingatlan bérbeadás</t>
  </si>
  <si>
    <t>Befeketétési jegy</t>
  </si>
  <si>
    <t>41237- Közút</t>
  </si>
  <si>
    <t>41232 - MG</t>
  </si>
  <si>
    <t>Intézményfinanszírozás - Köznevelési támogatás</t>
  </si>
  <si>
    <t>Intézményfinanszírozás - Saját kiegészítés</t>
  </si>
  <si>
    <t>B816</t>
  </si>
  <si>
    <t>Költségvetési bevételek összesen</t>
  </si>
  <si>
    <t>Oep finanszírozás 2016. januári utalást alapulvéve</t>
  </si>
  <si>
    <t>Visszafizetés MÁK</t>
  </si>
  <si>
    <t>Jkv alapján</t>
  </si>
  <si>
    <t>2015. utolsó utalás alapján</t>
  </si>
  <si>
    <t>alap</t>
  </si>
  <si>
    <t>kamat</t>
  </si>
  <si>
    <t>41233-11.05</t>
  </si>
  <si>
    <t>41233-03.04</t>
  </si>
  <si>
    <t>Támogatott</t>
  </si>
  <si>
    <t>Saját ktg</t>
  </si>
  <si>
    <t>2016.évre várható támogatások</t>
  </si>
  <si>
    <t>Bevétel</t>
  </si>
  <si>
    <t>Hiány/többlet</t>
  </si>
  <si>
    <t>Hiány</t>
  </si>
  <si>
    <t>Többlet</t>
  </si>
  <si>
    <t>Szakmári Roma Nemzetiségi Önkormányzat</t>
  </si>
  <si>
    <t>2016. évi kiadási előirányzatok</t>
  </si>
  <si>
    <t>B1602</t>
  </si>
  <si>
    <t>Egyéb működési célú támogatások bevételei államháztartáson belülről-központi kezelésá eli</t>
  </si>
  <si>
    <t>B5</t>
  </si>
  <si>
    <t>B7</t>
  </si>
  <si>
    <t>Pénzmaradvány igénybevétele</t>
  </si>
  <si>
    <t>Adatok: Ft-ban</t>
  </si>
  <si>
    <t>2016.évi működési és felhalmozási célú költségvetési támogatások és saját bevételek előirányzatai</t>
  </si>
  <si>
    <t>2. mellékelet</t>
  </si>
  <si>
    <t xml:space="preserve">Szakmári Roma Nemzetiségi Önkormányzat </t>
  </si>
  <si>
    <t>Működési és fejleszétsi célú bevétel és kiadás előirányzatainak 2016. évi alakulását bemutató összevont mérlege</t>
  </si>
  <si>
    <t>011140</t>
  </si>
  <si>
    <t xml:space="preserve">2016. évi előirányzata </t>
  </si>
  <si>
    <t>Adatok Ft</t>
  </si>
  <si>
    <t>2016. évi dologi kiadás előirányzatok</t>
  </si>
  <si>
    <t>Országos és helyi nemzetiségi önkormányzatok igazgatási tevékenysége</t>
  </si>
  <si>
    <t>Egyéb működési célú támogatások</t>
  </si>
  <si>
    <t>K8</t>
  </si>
  <si>
    <t>Finanaszírozási bevételek</t>
  </si>
  <si>
    <t>2016. évi beruházások, felújítások, finanszírozási kiadások előirányzatai</t>
  </si>
  <si>
    <t>2016. évi felhalmozási és pénzügyi befektetések</t>
  </si>
  <si>
    <t>Adatok Ft-ban</t>
  </si>
  <si>
    <t>2016. évi finanszírozott intéményeinek előírányzatai</t>
  </si>
  <si>
    <t>2016. évi adósságot keletkezetető ügyleteiből eredő fizetési kötelezettség bemutatása</t>
  </si>
  <si>
    <t>2016. évi előirányzat felhasználási ütemterve</t>
  </si>
  <si>
    <t>2016. évi engedélyezett létszámadatok</t>
  </si>
  <si>
    <t>Szakmári Roma Nemezetiségi Önkormányzat</t>
  </si>
  <si>
    <t>2016. évi ellátottak pénzbeni juttatásai és egyéb működési kiadások előirányzatai</t>
  </si>
  <si>
    <t>Ö hiv műk támogatása</t>
  </si>
  <si>
    <t>Lakott területek támogaása</t>
  </si>
  <si>
    <t>Foglalkoztatást helyettesítő támog</t>
  </si>
  <si>
    <t>Szoc  - dolgozók bértámogatása</t>
  </si>
  <si>
    <t>Szoc - üzemeltetési támogatás</t>
  </si>
  <si>
    <t>Szoc -nyári étkeztetés</t>
  </si>
  <si>
    <t>Könyvtári és közművelődési támog</t>
  </si>
  <si>
    <t>Felhalmozási célú bev áh belülről</t>
  </si>
  <si>
    <t>Működési célű központosított eir</t>
  </si>
  <si>
    <t>Egyéb működési célú támogatások áh kívülre /nonprofit szervezetek/</t>
  </si>
  <si>
    <t>Egyéb működési célú támogatások áh kívülre /orvosok/</t>
  </si>
  <si>
    <t>Felújítási célú  áfa</t>
  </si>
  <si>
    <t>Létszám: 12 fő</t>
  </si>
  <si>
    <t>2015.12. havi bérkompenzáció</t>
  </si>
  <si>
    <t>2016.évi működési és felhalmozási célú költségvetési támogatások előirányzatai</t>
  </si>
  <si>
    <t>045160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</si>
  <si>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</si>
  <si>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</si>
  <si>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</si>
  <si>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</si>
  <si>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</si>
  <si>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</si>
  <si>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</si>
  <si>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</si>
  <si>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</si>
  <si>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</si>
  <si>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</si>
  <si>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</si>
  <si>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</si>
  <si>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</si>
  <si>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</si>
  <si>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JETA pályázat - temető felújítása</t>
  </si>
  <si>
    <t>Rászorultságtól függő kedvezmények</t>
  </si>
  <si>
    <t>Települési támogatás</t>
  </si>
  <si>
    <t>Egyén rendeletben megállapított juttatás</t>
  </si>
  <si>
    <t>Egyéb működési célú támogatások államháztartáson kívülre /civil szervezetek/</t>
  </si>
  <si>
    <t>Intézmények kívüli szünidei étkeztetés</t>
  </si>
  <si>
    <t>2015. december havi bérkompenzáció</t>
  </si>
  <si>
    <t>2016. évi saját bevételi előirányzatai</t>
  </si>
  <si>
    <t>Közvetített szolg bevétele áh kívülről</t>
  </si>
  <si>
    <t>B6508</t>
  </si>
  <si>
    <t>Egyéb felhalmozásicélú átvett pénzeszközök-nonprofit gt</t>
  </si>
  <si>
    <t>2016. évi bevételi előirányzatok</t>
  </si>
  <si>
    <t>Egyéb felhalmozási célú átvet pénzeszközök</t>
  </si>
  <si>
    <t>Felhalmozási célú átvett pénzeszközök</t>
  </si>
  <si>
    <t>Előző évi pénzmaradvány igénybevégele</t>
  </si>
  <si>
    <t>4. Működési célú támogatások államházt kívülről, átvettt pénzeszközök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</si>
</sst>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7" fillId="0" borderId="0" applyFont="0" applyFill="0" applyBorder="0" applyAlignment="0" applyProtection="0"/>
  </cellStyleXfs>
  <cellXfs count="3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1" applyFont="1" applyBorder="1"/>
    <xf numFmtId="0" fontId="10" fillId="0" borderId="0" xfId="1" applyFont="1"/>
    <xf numFmtId="0" fontId="10" fillId="0" borderId="1" xfId="1" applyFont="1" applyBorder="1"/>
    <xf numFmtId="0" fontId="10" fillId="0" borderId="3" xfId="1" applyFont="1" applyBorder="1" applyAlignment="1">
      <alignment horizontal="right"/>
    </xf>
    <xf numFmtId="0" fontId="10" fillId="0" borderId="1" xfId="1" applyFont="1" applyBorder="1" applyAlignment="1">
      <alignment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1" fontId="5" fillId="0" borderId="1" xfId="0" applyNumberFormat="1" applyFont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Border="1"/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0" fillId="0" borderId="0" xfId="0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justify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1" xfId="0" applyFont="1" applyFill="1" applyBorder="1"/>
    <xf numFmtId="0" fontId="0" fillId="0" borderId="0" xfId="0" applyAlignment="1">
      <alignment horizontal="center"/>
    </xf>
    <xf numFmtId="0" fontId="5" fillId="0" borderId="1" xfId="0" applyFont="1" applyFill="1" applyBorder="1"/>
    <xf numFmtId="0" fontId="17" fillId="0" borderId="1" xfId="0" applyFont="1" applyBorder="1"/>
    <xf numFmtId="0" fontId="9" fillId="0" borderId="1" xfId="0" applyFont="1" applyFill="1" applyBorder="1"/>
    <xf numFmtId="0" fontId="17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6" fillId="0" borderId="0" xfId="0" applyFont="1" applyAlignment="1"/>
    <xf numFmtId="1" fontId="4" fillId="0" borderId="6" xfId="0" applyNumberFormat="1" applyFont="1" applyBorder="1" applyAlignment="1">
      <alignment horizontal="right" vertical="top" wrapText="1"/>
    </xf>
    <xf numFmtId="1" fontId="3" fillId="0" borderId="6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0" fillId="0" borderId="1" xfId="0" applyFont="1" applyBorder="1"/>
    <xf numFmtId="0" fontId="10" fillId="0" borderId="1" xfId="0" applyFont="1" applyBorder="1" applyAlignment="1"/>
    <xf numFmtId="164" fontId="6" fillId="0" borderId="1" xfId="0" applyNumberFormat="1" applyFont="1" applyBorder="1"/>
    <xf numFmtId="0" fontId="2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5" fillId="0" borderId="1" xfId="0" applyFont="1" applyBorder="1"/>
    <xf numFmtId="0" fontId="9" fillId="0" borderId="1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6" fillId="0" borderId="1" xfId="0" applyFont="1" applyBorder="1"/>
    <xf numFmtId="0" fontId="11" fillId="0" borderId="12" xfId="0" applyFont="1" applyBorder="1" applyAlignment="1">
      <alignment horizontal="center" vertical="center" wrapText="1"/>
    </xf>
    <xf numFmtId="0" fontId="22" fillId="0" borderId="1" xfId="0" applyFont="1" applyFill="1" applyBorder="1"/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49" fontId="20" fillId="0" borderId="0" xfId="0" applyNumberFormat="1" applyFont="1" applyAlignment="1"/>
    <xf numFmtId="49" fontId="20" fillId="0" borderId="0" xfId="0" applyNumberFormat="1" applyFont="1" applyAlignment="1">
      <alignment wrapText="1"/>
    </xf>
    <xf numFmtId="49" fontId="0" fillId="0" borderId="1" xfId="0" applyNumberFormat="1" applyBorder="1" applyAlignment="1"/>
    <xf numFmtId="0" fontId="19" fillId="0" borderId="1" xfId="0" applyFont="1" applyBorder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/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1" fontId="0" fillId="0" borderId="1" xfId="0" applyNumberFormat="1" applyBorder="1"/>
    <xf numFmtId="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" fontId="0" fillId="4" borderId="0" xfId="0" applyNumberFormat="1" applyFill="1"/>
    <xf numFmtId="0" fontId="0" fillId="4" borderId="0" xfId="2" applyNumberFormat="1" applyFont="1" applyFill="1"/>
    <xf numFmtId="1" fontId="0" fillId="5" borderId="0" xfId="0" applyNumberFormat="1" applyFill="1"/>
    <xf numFmtId="0" fontId="0" fillId="5" borderId="0" xfId="0" applyFill="1"/>
    <xf numFmtId="1" fontId="0" fillId="6" borderId="0" xfId="0" applyNumberFormat="1" applyFill="1"/>
    <xf numFmtId="0" fontId="0" fillId="6" borderId="0" xfId="0" applyFill="1"/>
    <xf numFmtId="0" fontId="0" fillId="2" borderId="0" xfId="0" applyFill="1"/>
    <xf numFmtId="0" fontId="0" fillId="4" borderId="0" xfId="0" applyFill="1"/>
    <xf numFmtId="0" fontId="0" fillId="7" borderId="0" xfId="0" applyFill="1"/>
    <xf numFmtId="0" fontId="0" fillId="0" borderId="1" xfId="0" applyFill="1" applyBorder="1"/>
    <xf numFmtId="1" fontId="0" fillId="4" borderId="1" xfId="0" applyNumberFormat="1" applyFill="1" applyBorder="1"/>
    <xf numFmtId="0" fontId="0" fillId="0" borderId="0" xfId="0" applyFont="1" applyAlignment="1"/>
    <xf numFmtId="0" fontId="0" fillId="0" borderId="0" xfId="0" applyNumberFormat="1"/>
    <xf numFmtId="1" fontId="0" fillId="7" borderId="0" xfId="0" applyNumberFormat="1" applyFill="1"/>
    <xf numFmtId="10" fontId="0" fillId="0" borderId="0" xfId="0" applyNumberFormat="1"/>
    <xf numFmtId="1" fontId="2" fillId="0" borderId="0" xfId="1" applyNumberFormat="1"/>
    <xf numFmtId="1" fontId="0" fillId="2" borderId="0" xfId="0" applyNumberFormat="1" applyFill="1"/>
    <xf numFmtId="0" fontId="0" fillId="0" borderId="1" xfId="0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9" fontId="22" fillId="0" borderId="0" xfId="0" applyNumberFormat="1" applyFont="1"/>
    <xf numFmtId="1" fontId="22" fillId="0" borderId="0" xfId="0" applyNumberFormat="1" applyFont="1"/>
    <xf numFmtId="0" fontId="22" fillId="2" borderId="0" xfId="0" applyFont="1" applyFill="1"/>
    <xf numFmtId="0" fontId="22" fillId="8" borderId="0" xfId="0" applyFont="1" applyFill="1"/>
    <xf numFmtId="1" fontId="22" fillId="0" borderId="0" xfId="0" applyNumberFormat="1" applyFont="1" applyFill="1"/>
    <xf numFmtId="0" fontId="22" fillId="0" borderId="0" xfId="0" applyFont="1" applyFill="1"/>
    <xf numFmtId="1" fontId="22" fillId="8" borderId="0" xfId="0" applyNumberFormat="1" applyFont="1" applyFill="1"/>
    <xf numFmtId="1" fontId="22" fillId="10" borderId="0" xfId="0" applyNumberFormat="1" applyFont="1" applyFill="1"/>
    <xf numFmtId="0" fontId="22" fillId="10" borderId="0" xfId="0" applyFont="1" applyFill="1"/>
    <xf numFmtId="0" fontId="28" fillId="0" borderId="0" xfId="0" applyFont="1"/>
    <xf numFmtId="0" fontId="0" fillId="9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14" fontId="0" fillId="0" borderId="1" xfId="0" applyNumberFormat="1" applyFill="1" applyBorder="1"/>
    <xf numFmtId="0" fontId="7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29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29" fillId="0" borderId="1" xfId="0" applyFont="1" applyBorder="1"/>
    <xf numFmtId="49" fontId="0" fillId="0" borderId="1" xfId="0" applyNumberFormat="1" applyBorder="1"/>
    <xf numFmtId="0" fontId="6" fillId="0" borderId="1" xfId="0" applyFont="1" applyBorder="1" applyAlignment="1"/>
    <xf numFmtId="0" fontId="0" fillId="0" borderId="0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/>
    </xf>
    <xf numFmtId="49" fontId="19" fillId="0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F20"/>
    </sheetView>
  </sheetViews>
  <sheetFormatPr defaultRowHeight="15" x14ac:dyDescent="0.25"/>
  <cols>
    <col min="1" max="1" width="40.7109375" customWidth="1"/>
    <col min="2" max="2" width="14.28515625" customWidth="1"/>
    <col min="3" max="3" width="12.28515625" customWidth="1"/>
    <col min="4" max="4" width="36.28515625" customWidth="1"/>
    <col min="5" max="5" width="13.85546875" customWidth="1"/>
    <col min="6" max="6" width="11.7109375" customWidth="1"/>
  </cols>
  <sheetData>
    <row r="1" spans="1:6" ht="16.5" x14ac:dyDescent="0.25">
      <c r="A1" s="246" t="s">
        <v>176</v>
      </c>
      <c r="B1" s="246"/>
      <c r="C1" s="246"/>
      <c r="D1" s="246"/>
      <c r="E1" s="246"/>
      <c r="F1" s="246"/>
    </row>
    <row r="2" spans="1:6" x14ac:dyDescent="0.25">
      <c r="A2" s="251" t="s">
        <v>600</v>
      </c>
      <c r="B2" s="251"/>
      <c r="C2" s="251"/>
      <c r="D2" s="251"/>
      <c r="E2" s="251"/>
      <c r="F2" s="251"/>
    </row>
    <row r="3" spans="1:6" x14ac:dyDescent="0.25">
      <c r="A3" s="20"/>
      <c r="B3" s="20"/>
      <c r="C3" s="115"/>
      <c r="D3" s="20"/>
      <c r="E3" s="115"/>
      <c r="F3" s="20"/>
    </row>
    <row r="4" spans="1:6" x14ac:dyDescent="0.25">
      <c r="A4" s="7"/>
      <c r="B4" s="7"/>
      <c r="C4" s="7"/>
      <c r="D4" s="7"/>
      <c r="E4" s="7"/>
      <c r="F4" s="8" t="s">
        <v>125</v>
      </c>
    </row>
    <row r="5" spans="1:6" x14ac:dyDescent="0.25">
      <c r="A5" s="7"/>
      <c r="B5" s="7"/>
      <c r="C5" s="7"/>
      <c r="D5" s="7"/>
      <c r="E5" s="7"/>
      <c r="F5" s="8" t="s">
        <v>596</v>
      </c>
    </row>
    <row r="6" spans="1:6" x14ac:dyDescent="0.25">
      <c r="A6" s="7"/>
      <c r="B6" s="7"/>
      <c r="C6" s="7"/>
      <c r="D6" s="7"/>
      <c r="E6" s="244" t="s">
        <v>179</v>
      </c>
      <c r="F6" s="244"/>
    </row>
    <row r="7" spans="1:6" x14ac:dyDescent="0.25">
      <c r="A7" s="7"/>
      <c r="B7" s="7"/>
      <c r="C7" s="7"/>
      <c r="D7" s="7"/>
      <c r="E7" s="30"/>
      <c r="F7" s="30"/>
    </row>
    <row r="8" spans="1:6" s="4" customFormat="1" ht="16.5" x14ac:dyDescent="0.25">
      <c r="A8" s="242" t="s">
        <v>46</v>
      </c>
      <c r="B8" s="243"/>
      <c r="C8" s="120"/>
      <c r="D8" s="242" t="s">
        <v>85</v>
      </c>
      <c r="E8" s="245"/>
      <c r="F8" s="243"/>
    </row>
    <row r="9" spans="1:6" s="4" customFormat="1" x14ac:dyDescent="0.25">
      <c r="A9" s="9" t="s">
        <v>1</v>
      </c>
      <c r="B9" s="9" t="s">
        <v>277</v>
      </c>
      <c r="C9" s="9" t="s">
        <v>278</v>
      </c>
      <c r="D9" s="9" t="s">
        <v>1</v>
      </c>
      <c r="E9" s="9" t="s">
        <v>277</v>
      </c>
      <c r="F9" s="9" t="s">
        <v>278</v>
      </c>
    </row>
    <row r="10" spans="1:6" s="4" customFormat="1" ht="30" customHeight="1" x14ac:dyDescent="0.25">
      <c r="A10" s="10" t="s">
        <v>222</v>
      </c>
      <c r="B10" s="14">
        <f>'2.Bevételek'!C8+'2.Bevételek'!C9+'2.Bevételek'!C10+'2.Bevételek'!C11+'2.Bevételek'!C12+'2.Bevételek'!C13</f>
        <v>104478890</v>
      </c>
      <c r="C10" s="14"/>
      <c r="D10" s="10" t="s">
        <v>5</v>
      </c>
      <c r="E10" s="16">
        <f>'3. Kiadások'!C18</f>
        <v>35897000</v>
      </c>
      <c r="F10" s="121"/>
    </row>
    <row r="11" spans="1:6" s="4" customFormat="1" ht="30" x14ac:dyDescent="0.25">
      <c r="A11" s="10" t="s">
        <v>94</v>
      </c>
      <c r="B11" s="14">
        <f>'2.Bevételek'!C14</f>
        <v>25281000</v>
      </c>
      <c r="C11" s="14"/>
      <c r="D11" s="10" t="s">
        <v>89</v>
      </c>
      <c r="E11" s="16">
        <f>'3. Kiadások'!C24</f>
        <v>8038000</v>
      </c>
      <c r="F11" s="121"/>
    </row>
    <row r="12" spans="1:6" s="4" customFormat="1" x14ac:dyDescent="0.25">
      <c r="A12" s="10" t="s">
        <v>73</v>
      </c>
      <c r="B12" s="14">
        <f>'2.2 Működési bevételek'!C8+'2.2 Működési bevételek'!C9+'2.2 Működési bevételek'!C10+'2.2 Működési bevételek'!C13+'2.2 Működési bevételek'!C14</f>
        <v>26475000</v>
      </c>
      <c r="C12" s="14">
        <f>'2.2 Működési bevételek'!C7</f>
        <v>1900000</v>
      </c>
      <c r="D12" s="10" t="s">
        <v>90</v>
      </c>
      <c r="E12" s="16">
        <f>'3. Kiadások'!C46</f>
        <v>39728754</v>
      </c>
      <c r="F12" s="121"/>
    </row>
    <row r="13" spans="1:6" s="4" customFormat="1" x14ac:dyDescent="0.25">
      <c r="A13" s="247" t="s">
        <v>219</v>
      </c>
      <c r="B13" s="249">
        <f>'2.2 Működési bevételek'!C43</f>
        <v>15668317</v>
      </c>
      <c r="C13" s="252"/>
      <c r="D13" s="10" t="s">
        <v>91</v>
      </c>
      <c r="E13" s="16">
        <f>'3. Kiadások'!C52</f>
        <v>8281000</v>
      </c>
      <c r="F13" s="121"/>
    </row>
    <row r="14" spans="1:6" s="4" customFormat="1" x14ac:dyDescent="0.25">
      <c r="A14" s="248"/>
      <c r="B14" s="250"/>
      <c r="C14" s="253"/>
      <c r="D14" s="10" t="s">
        <v>124</v>
      </c>
      <c r="E14" s="16">
        <f>'3. Kiadások'!C77</f>
        <v>70769526</v>
      </c>
      <c r="F14" s="121"/>
    </row>
    <row r="15" spans="1:6" s="4" customFormat="1" ht="30" x14ac:dyDescent="0.25">
      <c r="A15" s="10" t="s">
        <v>96</v>
      </c>
      <c r="B15" s="14">
        <f>'2.2 Működési bevételek'!C44</f>
        <v>1000000</v>
      </c>
      <c r="C15" s="14"/>
      <c r="D15" s="10" t="s">
        <v>92</v>
      </c>
      <c r="E15" s="16">
        <f>'3. Kiadások'!C58</f>
        <v>7967000</v>
      </c>
      <c r="F15" s="121"/>
    </row>
    <row r="16" spans="1:6" s="4" customFormat="1" x14ac:dyDescent="0.25">
      <c r="A16" s="11" t="s">
        <v>98</v>
      </c>
      <c r="B16" s="15">
        <f>SUM(B10:B15)</f>
        <v>172903207</v>
      </c>
      <c r="C16" s="14"/>
      <c r="D16" s="11" t="s">
        <v>100</v>
      </c>
      <c r="E16" s="27">
        <f>SUM(E10:E15)</f>
        <v>170681280</v>
      </c>
      <c r="F16" s="121"/>
    </row>
    <row r="17" spans="1:8" s="4" customFormat="1" x14ac:dyDescent="0.25">
      <c r="A17" s="10" t="s">
        <v>662</v>
      </c>
      <c r="B17" s="121"/>
      <c r="C17" s="14">
        <f>'2.2 Működési bevételek'!C45</f>
        <v>9364155</v>
      </c>
      <c r="D17" s="12" t="s">
        <v>93</v>
      </c>
      <c r="E17" s="114"/>
      <c r="F17" s="17">
        <f>'3. Kiadások'!C63</f>
        <v>2053351</v>
      </c>
    </row>
    <row r="18" spans="1:8" s="4" customFormat="1" ht="31.5" customHeight="1" x14ac:dyDescent="0.25">
      <c r="A18" s="10" t="s">
        <v>663</v>
      </c>
      <c r="B18" s="121"/>
      <c r="C18" s="14">
        <f>'2.2 Működési bevételek'!C46</f>
        <v>2498539</v>
      </c>
      <c r="D18" s="12" t="s">
        <v>37</v>
      </c>
      <c r="E18" s="114"/>
      <c r="F18" s="17">
        <f>'3. Kiadások'!C68</f>
        <v>13931270</v>
      </c>
    </row>
    <row r="19" spans="1:8" s="4" customFormat="1" ht="39.75" customHeight="1" x14ac:dyDescent="0.25">
      <c r="A19" s="11" t="s">
        <v>97</v>
      </c>
      <c r="B19" s="121"/>
      <c r="C19" s="15">
        <f>SUM(C12:C18)</f>
        <v>13762694</v>
      </c>
      <c r="D19" s="11" t="s">
        <v>126</v>
      </c>
      <c r="E19" s="11"/>
      <c r="F19" s="27">
        <f>SUM(F17:F18)</f>
        <v>15984621</v>
      </c>
    </row>
    <row r="20" spans="1:8" s="4" customFormat="1" ht="16.5" x14ac:dyDescent="0.25">
      <c r="A20" s="13" t="s">
        <v>99</v>
      </c>
      <c r="B20" s="242">
        <f>B16+C19</f>
        <v>186665901</v>
      </c>
      <c r="C20" s="243"/>
      <c r="D20" s="13" t="s">
        <v>127</v>
      </c>
      <c r="E20" s="242">
        <f>SUM(E16+F19)</f>
        <v>186665901</v>
      </c>
      <c r="F20" s="243"/>
    </row>
    <row r="21" spans="1:8" s="4" customFormat="1" x14ac:dyDescent="0.25">
      <c r="A21"/>
      <c r="B21" s="6"/>
      <c r="C21" s="6"/>
      <c r="D21"/>
      <c r="E21"/>
      <c r="F21"/>
      <c r="H21" s="5"/>
    </row>
    <row r="22" spans="1:8" s="4" customFormat="1" x14ac:dyDescent="0.25">
      <c r="A22"/>
      <c r="B22"/>
      <c r="C22"/>
      <c r="D22"/>
      <c r="E22"/>
      <c r="F22"/>
    </row>
    <row r="23" spans="1:8" s="4" customFormat="1" x14ac:dyDescent="0.25">
      <c r="A23"/>
      <c r="B23"/>
      <c r="C23"/>
      <c r="D23"/>
      <c r="E23"/>
      <c r="F23"/>
    </row>
  </sheetData>
  <mergeCells count="10">
    <mergeCell ref="A1:F1"/>
    <mergeCell ref="A13:A14"/>
    <mergeCell ref="B13:B14"/>
    <mergeCell ref="A2:F2"/>
    <mergeCell ref="C13:C14"/>
    <mergeCell ref="B20:C20"/>
    <mergeCell ref="E20:F20"/>
    <mergeCell ref="E6:F6"/>
    <mergeCell ref="A8:B8"/>
    <mergeCell ref="D8:F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zoomScaleNormal="100" workbookViewId="0">
      <selection activeCell="A35" sqref="A35:E36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</cols>
  <sheetData>
    <row r="1" spans="1:4" ht="15.75" x14ac:dyDescent="0.25">
      <c r="A1" s="274" t="s">
        <v>45</v>
      </c>
      <c r="B1" s="274"/>
      <c r="C1" s="274"/>
      <c r="D1" s="274"/>
    </row>
    <row r="2" spans="1:4" x14ac:dyDescent="0.25">
      <c r="A2" s="257" t="s">
        <v>612</v>
      </c>
      <c r="B2" s="257"/>
      <c r="C2" s="257"/>
      <c r="D2" s="257"/>
    </row>
    <row r="3" spans="1:4" x14ac:dyDescent="0.25">
      <c r="A3" s="257" t="s">
        <v>179</v>
      </c>
      <c r="B3" s="257"/>
      <c r="C3" s="257"/>
      <c r="D3" s="257"/>
    </row>
    <row r="4" spans="1:4" x14ac:dyDescent="0.25">
      <c r="A4" s="7"/>
      <c r="B4" s="7"/>
      <c r="C4" s="7"/>
      <c r="D4" s="8" t="s">
        <v>206</v>
      </c>
    </row>
    <row r="5" spans="1:4" x14ac:dyDescent="0.25">
      <c r="A5" s="7"/>
      <c r="B5" s="7"/>
      <c r="C5" s="7"/>
      <c r="D5" s="8" t="s">
        <v>611</v>
      </c>
    </row>
    <row r="6" spans="1:4" x14ac:dyDescent="0.25">
      <c r="A6" s="7"/>
      <c r="B6" s="7"/>
      <c r="C6" s="7"/>
      <c r="D6" s="8"/>
    </row>
    <row r="7" spans="1:4" x14ac:dyDescent="0.25">
      <c r="A7" s="285" t="s">
        <v>164</v>
      </c>
      <c r="B7" s="285"/>
      <c r="C7" s="7"/>
      <c r="D7" s="8"/>
    </row>
    <row r="8" spans="1:4" x14ac:dyDescent="0.25">
      <c r="A8" s="7"/>
      <c r="B8" s="7"/>
      <c r="C8" s="7"/>
      <c r="D8" s="8"/>
    </row>
    <row r="9" spans="1:4" x14ac:dyDescent="0.25">
      <c r="A9" s="54" t="s">
        <v>5</v>
      </c>
      <c r="B9" s="52">
        <v>16714000</v>
      </c>
      <c r="C9" s="7"/>
      <c r="D9" s="8"/>
    </row>
    <row r="10" spans="1:4" ht="30" x14ac:dyDescent="0.25">
      <c r="A10" s="54" t="s">
        <v>6</v>
      </c>
      <c r="B10" s="52">
        <v>4516000</v>
      </c>
      <c r="C10" s="7"/>
      <c r="D10" s="8"/>
    </row>
    <row r="11" spans="1:4" x14ac:dyDescent="0.25">
      <c r="A11" s="54" t="s">
        <v>162</v>
      </c>
      <c r="B11" s="52">
        <v>1235000</v>
      </c>
      <c r="C11" s="7"/>
      <c r="D11" s="8"/>
    </row>
    <row r="12" spans="1:4" x14ac:dyDescent="0.25">
      <c r="A12" s="54" t="s">
        <v>32</v>
      </c>
      <c r="B12" s="52">
        <v>100000</v>
      </c>
      <c r="C12" s="7"/>
      <c r="D12" s="152"/>
    </row>
    <row r="13" spans="1:4" ht="15.75" x14ac:dyDescent="0.25">
      <c r="A13" s="50" t="s">
        <v>44</v>
      </c>
      <c r="B13" s="50">
        <f>SUM(B9:B12)</f>
        <v>22565000</v>
      </c>
      <c r="C13" s="7"/>
      <c r="D13" s="8"/>
    </row>
    <row r="14" spans="1:4" x14ac:dyDescent="0.25">
      <c r="A14" s="7"/>
      <c r="B14" s="7"/>
      <c r="C14" s="7"/>
      <c r="D14" s="7"/>
    </row>
    <row r="15" spans="1:4" x14ac:dyDescent="0.25">
      <c r="A15" s="285" t="s">
        <v>88</v>
      </c>
      <c r="B15" s="285"/>
      <c r="C15" s="71"/>
      <c r="D15" s="71"/>
    </row>
    <row r="16" spans="1:4" x14ac:dyDescent="0.25">
      <c r="A16" s="67"/>
      <c r="B16" s="67"/>
      <c r="C16" s="67"/>
      <c r="D16" s="67"/>
    </row>
    <row r="17" spans="1:8" ht="15.75" x14ac:dyDescent="0.25">
      <c r="A17" s="49" t="s">
        <v>46</v>
      </c>
      <c r="B17" s="49" t="s">
        <v>173</v>
      </c>
      <c r="C17" s="151" t="s">
        <v>0</v>
      </c>
      <c r="D17" s="142" t="s">
        <v>350</v>
      </c>
    </row>
    <row r="18" spans="1:8" x14ac:dyDescent="0.25">
      <c r="A18" s="22" t="s">
        <v>170</v>
      </c>
      <c r="B18" s="61">
        <v>17806000</v>
      </c>
      <c r="C18" s="1">
        <v>21350000</v>
      </c>
      <c r="D18" s="61">
        <f>C18-B18</f>
        <v>3544000</v>
      </c>
    </row>
    <row r="19" spans="1:8" x14ac:dyDescent="0.25">
      <c r="A19" s="22" t="s">
        <v>171</v>
      </c>
      <c r="B19" s="61">
        <v>11871000</v>
      </c>
      <c r="C19" s="1">
        <v>14931000</v>
      </c>
      <c r="D19" s="61">
        <f t="shared" ref="D19:D20" si="0">C19-B19</f>
        <v>3060000</v>
      </c>
    </row>
    <row r="20" spans="1:8" x14ac:dyDescent="0.25">
      <c r="A20" s="22" t="s">
        <v>172</v>
      </c>
      <c r="B20" s="61">
        <v>5864000</v>
      </c>
      <c r="C20" s="1">
        <v>8115000</v>
      </c>
      <c r="D20" s="61">
        <f t="shared" si="0"/>
        <v>2251000</v>
      </c>
    </row>
    <row r="21" spans="1:8" x14ac:dyDescent="0.25">
      <c r="A21" s="44" t="s">
        <v>153</v>
      </c>
      <c r="B21" s="64">
        <f>SUM(B18:B20)</f>
        <v>35541000</v>
      </c>
      <c r="C21" s="64">
        <f t="shared" ref="C21:D21" si="1">SUM(C18:C20)</f>
        <v>44396000</v>
      </c>
      <c r="D21" s="64">
        <f t="shared" si="1"/>
        <v>8855000</v>
      </c>
    </row>
    <row r="22" spans="1:8" x14ac:dyDescent="0.25">
      <c r="A22" s="7"/>
      <c r="B22" s="7"/>
      <c r="C22" s="7"/>
      <c r="D22" s="7"/>
    </row>
    <row r="23" spans="1:8" x14ac:dyDescent="0.25">
      <c r="A23" s="65" t="s">
        <v>0</v>
      </c>
      <c r="B23" s="65" t="s">
        <v>174</v>
      </c>
      <c r="C23" s="65" t="s">
        <v>175</v>
      </c>
      <c r="D23" s="65" t="s">
        <v>153</v>
      </c>
    </row>
    <row r="24" spans="1:8" x14ac:dyDescent="0.25">
      <c r="A24" s="22" t="s">
        <v>170</v>
      </c>
      <c r="B24" s="22">
        <f>'4.3 Szakmár'!C41</f>
        <v>18373000</v>
      </c>
      <c r="C24" s="61">
        <v>2977000</v>
      </c>
      <c r="D24" s="61">
        <f>SUM(B24:C24)</f>
        <v>21350000</v>
      </c>
    </row>
    <row r="25" spans="1:8" x14ac:dyDescent="0.25">
      <c r="A25" s="22" t="s">
        <v>171</v>
      </c>
      <c r="B25" s="22">
        <f>'4.4 Öregcsertő'!C41</f>
        <v>12946000</v>
      </c>
      <c r="C25" s="61">
        <v>1985000</v>
      </c>
      <c r="D25" s="61">
        <f t="shared" ref="D25:D26" si="2">SUM(B25:C25)</f>
        <v>14931000</v>
      </c>
    </row>
    <row r="26" spans="1:8" x14ac:dyDescent="0.25">
      <c r="A26" s="22" t="s">
        <v>172</v>
      </c>
      <c r="B26" s="22">
        <f>'4.5 Újtelek'!C41</f>
        <v>7134000</v>
      </c>
      <c r="C26" s="61">
        <v>981000</v>
      </c>
      <c r="D26" s="61">
        <f t="shared" si="2"/>
        <v>8115000</v>
      </c>
    </row>
    <row r="27" spans="1:8" ht="15.75" x14ac:dyDescent="0.25">
      <c r="A27" s="26" t="s">
        <v>153</v>
      </c>
      <c r="B27" s="26">
        <f>SUM(B24:B26)</f>
        <v>38453000</v>
      </c>
      <c r="C27" s="26">
        <f t="shared" ref="C27:D27" si="3">SUM(C24:C26)</f>
        <v>5943000</v>
      </c>
      <c r="D27" s="26">
        <f t="shared" si="3"/>
        <v>44396000</v>
      </c>
    </row>
    <row r="28" spans="1:8" x14ac:dyDescent="0.25">
      <c r="A28" s="7"/>
      <c r="B28" s="7"/>
      <c r="C28" s="7"/>
      <c r="D28" s="7"/>
    </row>
    <row r="29" spans="1:8" x14ac:dyDescent="0.25">
      <c r="A29" s="66" t="s">
        <v>203</v>
      </c>
      <c r="B29" s="46" t="s">
        <v>205</v>
      </c>
      <c r="C29" s="46" t="s">
        <v>204</v>
      </c>
      <c r="D29" s="7"/>
    </row>
    <row r="30" spans="1:8" x14ac:dyDescent="0.25">
      <c r="A30" s="22" t="s">
        <v>170</v>
      </c>
      <c r="B30" s="22">
        <v>1218</v>
      </c>
      <c r="C30" s="150">
        <f>B30/B33*100</f>
        <v>50.061652281134407</v>
      </c>
      <c r="H30" s="7"/>
    </row>
    <row r="31" spans="1:8" x14ac:dyDescent="0.25">
      <c r="A31" s="22" t="s">
        <v>171</v>
      </c>
      <c r="B31" s="22">
        <v>813</v>
      </c>
      <c r="C31" s="150">
        <f>B31/B33*100</f>
        <v>33.415536374845864</v>
      </c>
      <c r="H31" s="7"/>
    </row>
    <row r="32" spans="1:8" x14ac:dyDescent="0.25">
      <c r="A32" s="22" t="s">
        <v>172</v>
      </c>
      <c r="B32" s="22">
        <v>402</v>
      </c>
      <c r="C32" s="150">
        <f>B32/B33*100</f>
        <v>16.522811344019729</v>
      </c>
      <c r="D32" s="7"/>
    </row>
    <row r="33" spans="1:4" x14ac:dyDescent="0.25">
      <c r="A33" s="22" t="s">
        <v>153</v>
      </c>
      <c r="B33" s="22">
        <f>SUM(B30:B32)</f>
        <v>2433</v>
      </c>
      <c r="C33" s="63">
        <f>SUM(C30:C32)</f>
        <v>100</v>
      </c>
      <c r="D33" s="7"/>
    </row>
    <row r="34" spans="1:4" x14ac:dyDescent="0.25">
      <c r="A34" s="7"/>
      <c r="B34" s="7"/>
      <c r="C34" s="7"/>
      <c r="D34" s="7"/>
    </row>
    <row r="35" spans="1:4" x14ac:dyDescent="0.25">
      <c r="A35" s="78"/>
    </row>
  </sheetData>
  <mergeCells count="5">
    <mergeCell ref="A1:D1"/>
    <mergeCell ref="A2:D2"/>
    <mergeCell ref="A7:B7"/>
    <mergeCell ref="A15:B15"/>
    <mergeCell ref="A3:D3"/>
  </mergeCells>
  <phoneticPr fontId="18" type="noConversion"/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8" workbookViewId="0">
      <selection activeCell="D42" sqref="D42"/>
    </sheetView>
  </sheetViews>
  <sheetFormatPr defaultRowHeight="15" x14ac:dyDescent="0.25"/>
  <cols>
    <col min="2" max="2" width="53.7109375" customWidth="1"/>
    <col min="3" max="3" width="19.28515625" customWidth="1"/>
    <col min="6" max="6" width="13.140625" customWidth="1"/>
    <col min="7" max="7" width="12.5703125" customWidth="1"/>
    <col min="8" max="8" width="10.5703125" bestFit="1" customWidth="1"/>
    <col min="9" max="9" width="11.5703125" customWidth="1"/>
    <col min="11" max="11" width="11.7109375" customWidth="1"/>
    <col min="12" max="12" width="9.5703125" bestFit="1" customWidth="1"/>
    <col min="14" max="14" width="9.5703125" bestFit="1" customWidth="1"/>
  </cols>
  <sheetData>
    <row r="1" spans="1:15" ht="16.5" customHeight="1" x14ac:dyDescent="0.25">
      <c r="B1" s="290" t="s">
        <v>164</v>
      </c>
      <c r="C1" s="290"/>
    </row>
    <row r="2" spans="1:15" ht="16.5" customHeight="1" x14ac:dyDescent="0.25">
      <c r="B2" s="291" t="s">
        <v>492</v>
      </c>
      <c r="C2" s="291"/>
    </row>
    <row r="3" spans="1:15" ht="16.5" customHeight="1" x14ac:dyDescent="0.25">
      <c r="B3" s="292" t="s">
        <v>495</v>
      </c>
      <c r="C3" s="292"/>
    </row>
    <row r="4" spans="1:15" ht="16.5" customHeight="1" x14ac:dyDescent="0.25">
      <c r="B4" s="51"/>
      <c r="C4" s="51"/>
    </row>
    <row r="5" spans="1:15" ht="16.5" customHeight="1" x14ac:dyDescent="0.25">
      <c r="B5" s="51"/>
      <c r="C5" s="55" t="s">
        <v>195</v>
      </c>
    </row>
    <row r="6" spans="1:15" ht="16.5" customHeight="1" x14ac:dyDescent="0.25">
      <c r="B6" s="51"/>
      <c r="C6" s="53" t="s">
        <v>596</v>
      </c>
    </row>
    <row r="7" spans="1:15" ht="16.5" customHeight="1" x14ac:dyDescent="0.25">
      <c r="A7" s="145"/>
      <c r="B7" s="58" t="s">
        <v>1</v>
      </c>
      <c r="C7" s="58" t="s">
        <v>478</v>
      </c>
      <c r="F7" s="1"/>
      <c r="G7" s="293"/>
      <c r="H7" s="293"/>
      <c r="I7" s="293"/>
      <c r="J7" s="293"/>
      <c r="K7" s="294"/>
      <c r="L7" s="294"/>
      <c r="M7" s="1"/>
      <c r="N7" s="1"/>
      <c r="O7" s="1"/>
    </row>
    <row r="8" spans="1:15" ht="16.5" customHeight="1" x14ac:dyDescent="0.25">
      <c r="A8" s="145" t="s">
        <v>304</v>
      </c>
      <c r="B8" s="16" t="s">
        <v>3</v>
      </c>
      <c r="C8" s="22">
        <v>14216000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6.5" customHeight="1" x14ac:dyDescent="0.25">
      <c r="A9" s="145" t="s">
        <v>305</v>
      </c>
      <c r="B9" s="16" t="s">
        <v>494</v>
      </c>
      <c r="C9" s="22"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6.5" customHeight="1" x14ac:dyDescent="0.25">
      <c r="A10" s="145" t="s">
        <v>498</v>
      </c>
      <c r="B10" s="16" t="s">
        <v>493</v>
      </c>
      <c r="C10" s="22">
        <v>1629000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6.5" customHeight="1" x14ac:dyDescent="0.25">
      <c r="A11" s="145" t="s">
        <v>307</v>
      </c>
      <c r="B11" s="16" t="s">
        <v>163</v>
      </c>
      <c r="C11" s="22">
        <v>424000</v>
      </c>
      <c r="F11" s="1"/>
      <c r="G11" s="1"/>
      <c r="H11" s="1"/>
      <c r="I11" s="1"/>
      <c r="J11" s="1"/>
      <c r="K11" s="1"/>
      <c r="L11" s="1"/>
      <c r="M11" s="1"/>
      <c r="N11" s="185"/>
      <c r="O11" s="1"/>
    </row>
    <row r="12" spans="1:15" ht="16.5" customHeight="1" x14ac:dyDescent="0.25">
      <c r="A12" s="145" t="s">
        <v>308</v>
      </c>
      <c r="B12" s="16" t="s">
        <v>4</v>
      </c>
      <c r="C12" s="22">
        <v>144000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6.5" customHeight="1" x14ac:dyDescent="0.25">
      <c r="A13" s="145" t="s">
        <v>347</v>
      </c>
      <c r="B13" s="16" t="s">
        <v>348</v>
      </c>
      <c r="C13" s="22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6.5" customHeight="1" x14ac:dyDescent="0.25">
      <c r="A14" s="146" t="s">
        <v>309</v>
      </c>
      <c r="B14" s="37" t="s">
        <v>5</v>
      </c>
      <c r="C14" s="22">
        <f>SUM(C8:C13)</f>
        <v>16413000</v>
      </c>
      <c r="F14" s="1"/>
      <c r="G14" s="1"/>
      <c r="H14" s="1"/>
      <c r="I14" s="1"/>
      <c r="J14" s="1"/>
      <c r="K14" s="1"/>
      <c r="L14" s="1"/>
      <c r="M14" s="187"/>
      <c r="N14" s="1"/>
      <c r="O14" s="1"/>
    </row>
    <row r="15" spans="1:15" ht="16.5" customHeight="1" x14ac:dyDescent="0.25">
      <c r="A15" s="145" t="s">
        <v>310</v>
      </c>
      <c r="B15" s="33" t="s">
        <v>21</v>
      </c>
      <c r="C15" s="22">
        <f>'4.3 Szakmár'!C14+'4.4 Öregcsertő'!C14+'4.5 Újtelek'!C14+'4.6 Jegyző'!C14</f>
        <v>0</v>
      </c>
      <c r="F15" s="1"/>
      <c r="G15" s="1"/>
      <c r="H15" s="1"/>
      <c r="I15" s="1"/>
      <c r="J15" s="1"/>
      <c r="K15" s="1"/>
      <c r="L15" s="1"/>
      <c r="M15" s="188"/>
      <c r="N15" s="185"/>
      <c r="O15" s="1"/>
    </row>
    <row r="16" spans="1:15" ht="16.5" customHeight="1" x14ac:dyDescent="0.25">
      <c r="A16" s="145" t="s">
        <v>311</v>
      </c>
      <c r="B16" s="33" t="s">
        <v>337</v>
      </c>
      <c r="C16" s="22">
        <v>301000</v>
      </c>
      <c r="F16" s="1"/>
      <c r="G16" s="1"/>
      <c r="H16" s="1"/>
      <c r="I16" s="1"/>
      <c r="J16" s="1"/>
      <c r="K16" s="1"/>
      <c r="L16" s="1"/>
      <c r="M16" s="1"/>
      <c r="N16" s="199"/>
      <c r="O16" s="198"/>
    </row>
    <row r="17" spans="1:17" ht="16.5" customHeight="1" x14ac:dyDescent="0.25">
      <c r="A17" s="145" t="s">
        <v>312</v>
      </c>
      <c r="B17" s="33" t="s">
        <v>338</v>
      </c>
      <c r="C17" s="22">
        <f>'4.3 Szakmár'!C16+'4.4 Öregcsertő'!C16+'4.5 Újtelek'!C16+'4.6 Jegyző'!C16</f>
        <v>0</v>
      </c>
      <c r="H17" s="203"/>
    </row>
    <row r="18" spans="1:17" ht="16.5" customHeight="1" x14ac:dyDescent="0.25">
      <c r="A18" s="146" t="s">
        <v>313</v>
      </c>
      <c r="B18" s="37" t="s">
        <v>22</v>
      </c>
      <c r="C18" s="22">
        <f>SUM(C15:C17)</f>
        <v>301000</v>
      </c>
      <c r="L18" s="180"/>
      <c r="M18" s="180"/>
      <c r="N18" s="180"/>
    </row>
    <row r="19" spans="1:17" ht="16.5" customHeight="1" x14ac:dyDescent="0.25">
      <c r="A19" s="147" t="s">
        <v>314</v>
      </c>
      <c r="B19" s="34" t="s">
        <v>5</v>
      </c>
      <c r="C19" s="22">
        <f>C14+C18</f>
        <v>16714000</v>
      </c>
      <c r="H19" s="180"/>
      <c r="L19" s="180"/>
      <c r="M19" s="180"/>
      <c r="O19" s="186"/>
      <c r="P19" s="186"/>
      <c r="Q19" s="186"/>
    </row>
    <row r="20" spans="1:17" ht="16.5" customHeight="1" x14ac:dyDescent="0.25">
      <c r="A20" s="145" t="s">
        <v>315</v>
      </c>
      <c r="B20" s="33" t="s">
        <v>339</v>
      </c>
      <c r="C20" s="22">
        <v>4360000</v>
      </c>
      <c r="H20" s="202"/>
      <c r="L20" s="191"/>
      <c r="M20" s="193"/>
      <c r="P20" s="192"/>
      <c r="Q20" s="194"/>
    </row>
    <row r="21" spans="1:17" ht="16.5" customHeight="1" x14ac:dyDescent="0.25">
      <c r="A21" s="145" t="s">
        <v>316</v>
      </c>
      <c r="B21" s="33" t="s">
        <v>340</v>
      </c>
      <c r="C21" s="22">
        <v>0</v>
      </c>
    </row>
    <row r="22" spans="1:17" ht="16.5" customHeight="1" x14ac:dyDescent="0.25">
      <c r="A22" s="145" t="s">
        <v>317</v>
      </c>
      <c r="B22" s="33" t="s">
        <v>341</v>
      </c>
      <c r="C22" s="22">
        <v>76000</v>
      </c>
    </row>
    <row r="23" spans="1:17" ht="16.5" customHeight="1" x14ac:dyDescent="0.25">
      <c r="A23" s="145" t="s">
        <v>342</v>
      </c>
      <c r="B23" s="33" t="s">
        <v>343</v>
      </c>
      <c r="C23" s="22">
        <v>0</v>
      </c>
    </row>
    <row r="24" spans="1:17" ht="16.5" customHeight="1" x14ac:dyDescent="0.25">
      <c r="A24" s="145" t="s">
        <v>318</v>
      </c>
      <c r="B24" s="33" t="s">
        <v>344</v>
      </c>
      <c r="C24" s="22">
        <v>80000</v>
      </c>
      <c r="N24" s="289"/>
      <c r="O24" s="289"/>
    </row>
    <row r="25" spans="1:17" ht="16.5" customHeight="1" x14ac:dyDescent="0.25">
      <c r="A25" s="147" t="s">
        <v>319</v>
      </c>
      <c r="B25" s="39" t="s">
        <v>345</v>
      </c>
      <c r="C25" s="22">
        <f>SUM(C20:C24)</f>
        <v>4516000</v>
      </c>
      <c r="K25" s="190"/>
      <c r="O25" s="195"/>
      <c r="P25" s="189"/>
    </row>
    <row r="26" spans="1:17" ht="16.5" customHeight="1" x14ac:dyDescent="0.25">
      <c r="A26" s="145" t="s">
        <v>346</v>
      </c>
      <c r="B26" s="149" t="s">
        <v>7</v>
      </c>
      <c r="C26" s="22">
        <v>50000</v>
      </c>
    </row>
    <row r="27" spans="1:17" ht="16.5" customHeight="1" x14ac:dyDescent="0.25">
      <c r="A27" s="145" t="s">
        <v>320</v>
      </c>
      <c r="B27" s="16" t="s">
        <v>8</v>
      </c>
      <c r="C27" s="22">
        <v>250000</v>
      </c>
    </row>
    <row r="28" spans="1:17" ht="16.5" customHeight="1" x14ac:dyDescent="0.25">
      <c r="A28" s="145" t="s">
        <v>321</v>
      </c>
      <c r="B28" s="37" t="s">
        <v>9</v>
      </c>
      <c r="C28" s="22">
        <f>SUM(C26:C27)</f>
        <v>300000</v>
      </c>
    </row>
    <row r="29" spans="1:17" x14ac:dyDescent="0.25">
      <c r="A29" s="145" t="s">
        <v>322</v>
      </c>
      <c r="B29" s="33" t="s">
        <v>10</v>
      </c>
      <c r="C29" s="22">
        <v>0</v>
      </c>
    </row>
    <row r="30" spans="1:17" x14ac:dyDescent="0.25">
      <c r="A30" s="145" t="s">
        <v>323</v>
      </c>
      <c r="B30" s="33" t="s">
        <v>11</v>
      </c>
      <c r="C30" s="22">
        <v>85000</v>
      </c>
    </row>
    <row r="31" spans="1:17" x14ac:dyDescent="0.25">
      <c r="A31" s="145" t="s">
        <v>324</v>
      </c>
      <c r="B31" s="37" t="s">
        <v>12</v>
      </c>
      <c r="C31" s="22">
        <f>SUM(C29:C30)</f>
        <v>85000</v>
      </c>
    </row>
    <row r="32" spans="1:17" x14ac:dyDescent="0.25">
      <c r="A32" s="145" t="s">
        <v>325</v>
      </c>
      <c r="B32" s="33" t="s">
        <v>13</v>
      </c>
      <c r="C32" s="22">
        <v>300000</v>
      </c>
      <c r="M32" s="195"/>
    </row>
    <row r="33" spans="1:13" x14ac:dyDescent="0.25">
      <c r="A33" s="145" t="s">
        <v>326</v>
      </c>
      <c r="B33" s="16" t="s">
        <v>14</v>
      </c>
      <c r="C33" s="22">
        <v>0</v>
      </c>
      <c r="H33" s="197"/>
      <c r="I33" s="191"/>
      <c r="J33" s="193"/>
      <c r="K33" s="180"/>
      <c r="M33" s="196"/>
    </row>
    <row r="34" spans="1:13" x14ac:dyDescent="0.25">
      <c r="A34" s="145" t="s">
        <v>327</v>
      </c>
      <c r="B34" s="16" t="s">
        <v>349</v>
      </c>
      <c r="C34" s="22">
        <v>50000</v>
      </c>
    </row>
    <row r="35" spans="1:13" x14ac:dyDescent="0.25">
      <c r="A35" s="145" t="s">
        <v>328</v>
      </c>
      <c r="B35" s="16" t="s">
        <v>15</v>
      </c>
      <c r="C35" s="22">
        <v>300000</v>
      </c>
      <c r="G35" s="205"/>
    </row>
    <row r="36" spans="1:13" x14ac:dyDescent="0.25">
      <c r="A36" s="145" t="s">
        <v>329</v>
      </c>
      <c r="B36" s="37" t="s">
        <v>16</v>
      </c>
      <c r="C36" s="22">
        <f>SUM(C32:C35)</f>
        <v>650000</v>
      </c>
      <c r="G36" s="189"/>
    </row>
    <row r="37" spans="1:13" x14ac:dyDescent="0.25">
      <c r="A37" s="145" t="s">
        <v>330</v>
      </c>
      <c r="B37" s="37" t="s">
        <v>166</v>
      </c>
      <c r="C37" s="22">
        <v>0</v>
      </c>
      <c r="G37" s="202"/>
    </row>
    <row r="38" spans="1:13" x14ac:dyDescent="0.25">
      <c r="A38" s="145" t="s">
        <v>331</v>
      </c>
      <c r="B38" s="33" t="s">
        <v>336</v>
      </c>
      <c r="C38" s="22">
        <v>200000</v>
      </c>
      <c r="G38" s="193"/>
    </row>
    <row r="39" spans="1:13" x14ac:dyDescent="0.25">
      <c r="A39" s="145" t="s">
        <v>333</v>
      </c>
      <c r="B39" s="33" t="s">
        <v>334</v>
      </c>
      <c r="C39" s="22">
        <v>0</v>
      </c>
      <c r="G39" s="191"/>
    </row>
    <row r="40" spans="1:13" x14ac:dyDescent="0.25">
      <c r="A40" s="146" t="s">
        <v>335</v>
      </c>
      <c r="B40" s="37" t="s">
        <v>334</v>
      </c>
      <c r="C40" s="22">
        <f>SUM(C38:C39)</f>
        <v>200000</v>
      </c>
    </row>
    <row r="41" spans="1:13" x14ac:dyDescent="0.25">
      <c r="A41" s="147" t="s">
        <v>332</v>
      </c>
      <c r="B41" s="34" t="s">
        <v>162</v>
      </c>
      <c r="C41" s="22">
        <f>C28+C31+C36+C37+C40</f>
        <v>1235000</v>
      </c>
    </row>
    <row r="42" spans="1:13" x14ac:dyDescent="0.25">
      <c r="A42" s="145" t="s">
        <v>443</v>
      </c>
      <c r="B42" s="33" t="s">
        <v>444</v>
      </c>
      <c r="C42" s="22">
        <v>80000</v>
      </c>
    </row>
    <row r="43" spans="1:13" x14ac:dyDescent="0.25">
      <c r="A43" s="145" t="s">
        <v>445</v>
      </c>
      <c r="B43" s="33" t="s">
        <v>479</v>
      </c>
      <c r="C43" s="22">
        <v>20000</v>
      </c>
    </row>
    <row r="44" spans="1:13" x14ac:dyDescent="0.25">
      <c r="A44" s="147" t="s">
        <v>480</v>
      </c>
      <c r="B44" s="34" t="s">
        <v>481</v>
      </c>
      <c r="C44" s="22">
        <f>SUM(C42:C43)</f>
        <v>100000</v>
      </c>
    </row>
    <row r="45" spans="1:13" ht="15.75" x14ac:dyDescent="0.25">
      <c r="A45" s="145"/>
      <c r="B45" s="60" t="s">
        <v>161</v>
      </c>
      <c r="C45" s="28">
        <f>C19+C25+C41+C44</f>
        <v>22565000</v>
      </c>
    </row>
    <row r="47" spans="1:13" x14ac:dyDescent="0.25">
      <c r="A47" s="286" t="s">
        <v>572</v>
      </c>
      <c r="B47" s="145" t="s">
        <v>570</v>
      </c>
      <c r="C47" s="145">
        <v>21774000</v>
      </c>
    </row>
    <row r="48" spans="1:13" x14ac:dyDescent="0.25">
      <c r="A48" s="287"/>
      <c r="B48" s="145" t="s">
        <v>571</v>
      </c>
      <c r="C48" s="145">
        <v>791000</v>
      </c>
    </row>
    <row r="49" spans="1:3" x14ac:dyDescent="0.25">
      <c r="A49" s="288"/>
      <c r="B49" s="147" t="s">
        <v>573</v>
      </c>
      <c r="C49" s="147">
        <f>C47+C48</f>
        <v>22565000</v>
      </c>
    </row>
  </sheetData>
  <mergeCells count="7">
    <mergeCell ref="A47:A49"/>
    <mergeCell ref="N24:O24"/>
    <mergeCell ref="B1:C1"/>
    <mergeCell ref="B2:C2"/>
    <mergeCell ref="B3:C3"/>
    <mergeCell ref="G7:I7"/>
    <mergeCell ref="J7:L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25" workbookViewId="0">
      <selection activeCell="D41" sqref="D41"/>
    </sheetView>
  </sheetViews>
  <sheetFormatPr defaultRowHeight="12.75" x14ac:dyDescent="0.2"/>
  <cols>
    <col min="1" max="1" width="9.140625" style="18"/>
    <col min="2" max="2" width="46.5703125" style="18" customWidth="1"/>
    <col min="3" max="3" width="20.42578125" style="18" customWidth="1"/>
    <col min="4" max="16384" width="9.140625" style="18"/>
  </cols>
  <sheetData>
    <row r="1" spans="1:3" ht="15.75" x14ac:dyDescent="0.25">
      <c r="A1" s="295" t="s">
        <v>196</v>
      </c>
      <c r="B1" s="295"/>
    </row>
    <row r="2" spans="1:3" ht="15" x14ac:dyDescent="0.25">
      <c r="A2" s="296" t="s">
        <v>496</v>
      </c>
      <c r="B2" s="296"/>
    </row>
    <row r="3" spans="1:3" ht="14.25" x14ac:dyDescent="0.2">
      <c r="A3" s="292" t="s">
        <v>630</v>
      </c>
      <c r="B3" s="292"/>
    </row>
    <row r="4" spans="1:3" ht="15" x14ac:dyDescent="0.2">
      <c r="A4" s="56"/>
      <c r="B4" s="56"/>
    </row>
    <row r="5" spans="1:3" ht="15" x14ac:dyDescent="0.25">
      <c r="A5" s="51"/>
      <c r="B5" s="55" t="s">
        <v>194</v>
      </c>
    </row>
    <row r="6" spans="1:3" ht="15" x14ac:dyDescent="0.25">
      <c r="A6" s="51"/>
      <c r="B6" s="53" t="s">
        <v>596</v>
      </c>
    </row>
    <row r="7" spans="1:3" ht="16.5" customHeight="1" x14ac:dyDescent="0.25">
      <c r="A7" s="148"/>
      <c r="B7" s="58" t="s">
        <v>1</v>
      </c>
      <c r="C7" s="58" t="s">
        <v>478</v>
      </c>
    </row>
    <row r="8" spans="1:3" ht="15" x14ac:dyDescent="0.25">
      <c r="A8" s="148" t="s">
        <v>304</v>
      </c>
      <c r="B8" s="16" t="s">
        <v>3</v>
      </c>
      <c r="C8" s="22">
        <f>'4.3 Szakmár'!C8+'4.4 Öregcsertő'!C8+'4.5 Újtelek'!C8+'4.6 Jegyző'!C8</f>
        <v>27363000</v>
      </c>
    </row>
    <row r="9" spans="1:3" ht="15" x14ac:dyDescent="0.25">
      <c r="A9" s="148" t="s">
        <v>305</v>
      </c>
      <c r="B9" s="16" t="s">
        <v>306</v>
      </c>
      <c r="C9" s="22">
        <f>'4.3 Szakmár'!C9+'4.4 Öregcsertő'!C9+'4.5 Újtelek'!C9+'4.6 Jegyző'!C9</f>
        <v>0</v>
      </c>
    </row>
    <row r="10" spans="1:3" ht="15" x14ac:dyDescent="0.25">
      <c r="A10" s="148" t="s">
        <v>307</v>
      </c>
      <c r="B10" s="16" t="s">
        <v>163</v>
      </c>
      <c r="C10" s="22">
        <f>'4.3 Szakmár'!C10+'4.4 Öregcsertő'!C10+'4.5 Újtelek'!C10+'4.6 Jegyző'!C10</f>
        <v>1759000</v>
      </c>
    </row>
    <row r="11" spans="1:3" ht="15" x14ac:dyDescent="0.25">
      <c r="A11" s="148" t="s">
        <v>308</v>
      </c>
      <c r="B11" s="16" t="s">
        <v>4</v>
      </c>
      <c r="C11" s="22">
        <f>'4.3 Szakmár'!C11+'4.4 Öregcsertő'!C11+'4.5 Újtelek'!C11+'4.6 Jegyző'!C11</f>
        <v>445000</v>
      </c>
    </row>
    <row r="12" spans="1:3" ht="15" x14ac:dyDescent="0.25">
      <c r="A12" s="148" t="s">
        <v>347</v>
      </c>
      <c r="B12" s="16" t="s">
        <v>348</v>
      </c>
      <c r="C12" s="22">
        <f>'4.3 Szakmár'!C12+'4.4 Öregcsertő'!C12+'4.5 Újtelek'!C12+'4.6 Jegyző'!C12</f>
        <v>610000</v>
      </c>
    </row>
    <row r="13" spans="1:3" ht="15" x14ac:dyDescent="0.25">
      <c r="A13" s="144" t="s">
        <v>309</v>
      </c>
      <c r="B13" s="37" t="s">
        <v>5</v>
      </c>
      <c r="C13" s="22">
        <f>'4.3 Szakmár'!C13+'4.4 Öregcsertő'!C13+'4.5 Újtelek'!C13+'4.6 Jegyző'!C13</f>
        <v>30177000</v>
      </c>
    </row>
    <row r="14" spans="1:3" ht="15" x14ac:dyDescent="0.25">
      <c r="A14" s="148" t="s">
        <v>310</v>
      </c>
      <c r="B14" s="33" t="s">
        <v>21</v>
      </c>
      <c r="C14" s="22">
        <f>'4.3 Szakmár'!C14+'4.4 Öregcsertő'!C14+'4.5 Újtelek'!C14+'4.6 Jegyző'!C14</f>
        <v>0</v>
      </c>
    </row>
    <row r="15" spans="1:3" ht="15" x14ac:dyDescent="0.25">
      <c r="A15" s="145" t="s">
        <v>311</v>
      </c>
      <c r="B15" s="33" t="s">
        <v>337</v>
      </c>
      <c r="C15" s="22">
        <f>'4.3 Szakmár'!C15+'4.4 Öregcsertő'!C15+'4.5 Újtelek'!C15+'4.6 Jegyző'!C15</f>
        <v>0</v>
      </c>
    </row>
    <row r="16" spans="1:3" ht="15" x14ac:dyDescent="0.25">
      <c r="A16" s="145" t="s">
        <v>312</v>
      </c>
      <c r="B16" s="33" t="s">
        <v>338</v>
      </c>
      <c r="C16" s="22">
        <f>'4.3 Szakmár'!C16+'4.4 Öregcsertő'!C16+'4.5 Újtelek'!C16+'4.6 Jegyző'!C16</f>
        <v>0</v>
      </c>
    </row>
    <row r="17" spans="1:3" ht="15" x14ac:dyDescent="0.25">
      <c r="A17" s="146" t="s">
        <v>313</v>
      </c>
      <c r="B17" s="37" t="s">
        <v>22</v>
      </c>
      <c r="C17" s="22">
        <f>'4.3 Szakmár'!C17+'4.4 Öregcsertő'!C17+'4.5 Újtelek'!C17+'4.6 Jegyző'!C17</f>
        <v>0</v>
      </c>
    </row>
    <row r="18" spans="1:3" ht="15" x14ac:dyDescent="0.25">
      <c r="A18" s="147" t="s">
        <v>314</v>
      </c>
      <c r="B18" s="34" t="s">
        <v>5</v>
      </c>
      <c r="C18" s="22">
        <f>'4.3 Szakmár'!C18+'4.4 Öregcsertő'!C18+'4.5 Újtelek'!C18+'4.6 Jegyző'!C18</f>
        <v>30177000</v>
      </c>
    </row>
    <row r="19" spans="1:3" ht="15" x14ac:dyDescent="0.25">
      <c r="A19" s="145" t="s">
        <v>315</v>
      </c>
      <c r="B19" s="33" t="s">
        <v>339</v>
      </c>
      <c r="C19" s="22">
        <f>'4.3 Szakmár'!C19+'4.4 Öregcsertő'!C19+'4.5 Újtelek'!C19+'4.6 Jegyző'!C19</f>
        <v>7555000</v>
      </c>
    </row>
    <row r="20" spans="1:3" ht="15" x14ac:dyDescent="0.25">
      <c r="A20" s="145" t="s">
        <v>316</v>
      </c>
      <c r="B20" s="33" t="s">
        <v>340</v>
      </c>
      <c r="C20" s="22">
        <f>'4.3 Szakmár'!C20+'4.4 Öregcsertő'!C20+'4.5 Újtelek'!C20+'4.6 Jegyző'!C20</f>
        <v>0</v>
      </c>
    </row>
    <row r="21" spans="1:3" ht="15" x14ac:dyDescent="0.25">
      <c r="A21" s="145" t="s">
        <v>317</v>
      </c>
      <c r="B21" s="33" t="s">
        <v>341</v>
      </c>
      <c r="C21" s="22">
        <f>'4.3 Szakmár'!C21+'4.4 Öregcsertő'!C21+'4.5 Újtelek'!C21+'4.6 Jegyző'!C21</f>
        <v>340000</v>
      </c>
    </row>
    <row r="22" spans="1:3" ht="15" x14ac:dyDescent="0.25">
      <c r="A22" s="145" t="s">
        <v>342</v>
      </c>
      <c r="B22" s="33" t="s">
        <v>343</v>
      </c>
      <c r="C22" s="22">
        <f>'4.3 Szakmár'!C22+'4.4 Öregcsertő'!C22+'4.5 Újtelek'!C22+'4.6 Jegyző'!C22</f>
        <v>50000</v>
      </c>
    </row>
    <row r="23" spans="1:3" ht="15" x14ac:dyDescent="0.25">
      <c r="A23" s="145" t="s">
        <v>318</v>
      </c>
      <c r="B23" s="33" t="s">
        <v>344</v>
      </c>
      <c r="C23" s="22">
        <f>'4.3 Szakmár'!C23+'4.4 Öregcsertő'!C23+'4.5 Újtelek'!C23+'4.6 Jegyző'!C23</f>
        <v>343000</v>
      </c>
    </row>
    <row r="24" spans="1:3" ht="15" x14ac:dyDescent="0.25">
      <c r="A24" s="147" t="s">
        <v>319</v>
      </c>
      <c r="B24" s="39" t="s">
        <v>345</v>
      </c>
      <c r="C24" s="22">
        <f>'4.3 Szakmár'!C24+'4.4 Öregcsertő'!C24+'4.5 Újtelek'!C24+'4.6 Jegyző'!C24</f>
        <v>8288000</v>
      </c>
    </row>
    <row r="25" spans="1:3" ht="15" x14ac:dyDescent="0.25">
      <c r="A25" s="145" t="s">
        <v>346</v>
      </c>
      <c r="B25" s="149" t="s">
        <v>7</v>
      </c>
      <c r="C25" s="22">
        <f>'4.3 Szakmár'!C25+'4.4 Öregcsertő'!C25+'4.5 Újtelek'!C25+'4.6 Jegyző'!C25</f>
        <v>280000</v>
      </c>
    </row>
    <row r="26" spans="1:3" ht="15" x14ac:dyDescent="0.25">
      <c r="A26" s="148" t="s">
        <v>320</v>
      </c>
      <c r="B26" s="16" t="s">
        <v>8</v>
      </c>
      <c r="C26" s="22">
        <f>'4.3 Szakmár'!C26+'4.4 Öregcsertő'!C26+'4.5 Újtelek'!C26+'4.6 Jegyző'!C26</f>
        <v>500000</v>
      </c>
    </row>
    <row r="27" spans="1:3" ht="15" x14ac:dyDescent="0.25">
      <c r="A27" s="148" t="s">
        <v>321</v>
      </c>
      <c r="B27" s="37" t="s">
        <v>9</v>
      </c>
      <c r="C27" s="22">
        <f>'4.3 Szakmár'!C27+'4.4 Öregcsertő'!C27+'4.5 Újtelek'!C27+'4.6 Jegyző'!C27</f>
        <v>780000</v>
      </c>
    </row>
    <row r="28" spans="1:3" ht="15" x14ac:dyDescent="0.25">
      <c r="A28" s="148" t="s">
        <v>322</v>
      </c>
      <c r="B28" s="33" t="s">
        <v>10</v>
      </c>
      <c r="C28" s="22">
        <f>'4.3 Szakmár'!C28+'4.4 Öregcsertő'!C28+'4.5 Újtelek'!C28+'4.6 Jegyző'!C28</f>
        <v>100000</v>
      </c>
    </row>
    <row r="29" spans="1:3" ht="15" x14ac:dyDescent="0.25">
      <c r="A29" s="148" t="s">
        <v>323</v>
      </c>
      <c r="B29" s="33" t="s">
        <v>11</v>
      </c>
      <c r="C29" s="22">
        <f>'4.3 Szakmár'!C29+'4.4 Öregcsertő'!C29+'4.5 Újtelek'!C29+'4.6 Jegyző'!C29</f>
        <v>730000</v>
      </c>
    </row>
    <row r="30" spans="1:3" ht="15" x14ac:dyDescent="0.25">
      <c r="A30" s="148" t="s">
        <v>324</v>
      </c>
      <c r="B30" s="37" t="s">
        <v>12</v>
      </c>
      <c r="C30" s="22">
        <f>'4.3 Szakmár'!C30+'4.4 Öregcsertő'!C30+'4.5 Újtelek'!C30+'4.6 Jegyző'!C30</f>
        <v>830000</v>
      </c>
    </row>
    <row r="31" spans="1:3" ht="15" x14ac:dyDescent="0.25">
      <c r="A31" s="148" t="s">
        <v>325</v>
      </c>
      <c r="B31" s="33" t="s">
        <v>13</v>
      </c>
      <c r="C31" s="22">
        <f>'4.3 Szakmár'!C31+'4.4 Öregcsertő'!C31+'4.5 Újtelek'!C31+'4.6 Jegyző'!C31</f>
        <v>1185000</v>
      </c>
    </row>
    <row r="32" spans="1:3" ht="15" x14ac:dyDescent="0.25">
      <c r="A32" s="148" t="s">
        <v>326</v>
      </c>
      <c r="B32" s="16" t="s">
        <v>14</v>
      </c>
      <c r="C32" s="22">
        <f>'4.3 Szakmár'!C32+'4.4 Öregcsertő'!C32+'4.5 Újtelek'!C32+'4.6 Jegyző'!C32</f>
        <v>0</v>
      </c>
    </row>
    <row r="33" spans="1:3" ht="15" x14ac:dyDescent="0.25">
      <c r="A33" s="148" t="s">
        <v>327</v>
      </c>
      <c r="B33" s="16" t="s">
        <v>349</v>
      </c>
      <c r="C33" s="22">
        <f>'4.3 Szakmár'!C33+'4.4 Öregcsertő'!C33+'4.5 Újtelek'!C33+'4.6 Jegyző'!C33</f>
        <v>10000</v>
      </c>
    </row>
    <row r="34" spans="1:3" ht="15" x14ac:dyDescent="0.25">
      <c r="A34" s="148" t="s">
        <v>328</v>
      </c>
      <c r="B34" s="16" t="s">
        <v>15</v>
      </c>
      <c r="C34" s="22">
        <f>'4.3 Szakmár'!C34+'4.4 Öregcsertő'!C34+'4.5 Újtelek'!C34+'4.6 Jegyző'!C34</f>
        <v>1660000</v>
      </c>
    </row>
    <row r="35" spans="1:3" ht="15" x14ac:dyDescent="0.25">
      <c r="A35" s="148" t="s">
        <v>329</v>
      </c>
      <c r="B35" s="37" t="s">
        <v>16</v>
      </c>
      <c r="C35" s="22">
        <f>'4.3 Szakmár'!C35+'4.4 Öregcsertő'!C35+'4.5 Újtelek'!C35+'4.6 Jegyző'!C35</f>
        <v>2855000</v>
      </c>
    </row>
    <row r="36" spans="1:3" ht="15" x14ac:dyDescent="0.25">
      <c r="A36" s="148" t="s">
        <v>330</v>
      </c>
      <c r="B36" s="37" t="s">
        <v>166</v>
      </c>
      <c r="C36" s="22">
        <f>'4.3 Szakmár'!C36+'4.4 Öregcsertő'!C36+'4.5 Újtelek'!C36+'4.6 Jegyző'!C36</f>
        <v>260000</v>
      </c>
    </row>
    <row r="37" spans="1:3" ht="15" x14ac:dyDescent="0.25">
      <c r="A37" s="148" t="s">
        <v>331</v>
      </c>
      <c r="B37" s="33" t="s">
        <v>336</v>
      </c>
      <c r="C37" s="22">
        <f>'4.3 Szakmár'!C37+'4.4 Öregcsertő'!C37+'4.5 Újtelek'!C37+'4.6 Jegyző'!C37</f>
        <v>1206000</v>
      </c>
    </row>
    <row r="38" spans="1:3" ht="15" x14ac:dyDescent="0.25">
      <c r="A38" s="148" t="s">
        <v>333</v>
      </c>
      <c r="B38" s="33" t="s">
        <v>334</v>
      </c>
      <c r="C38" s="22">
        <f>'4.3 Szakmár'!C38+'4.4 Öregcsertő'!C38+'4.5 Újtelek'!C38+'4.6 Jegyző'!C38</f>
        <v>0</v>
      </c>
    </row>
    <row r="39" spans="1:3" ht="15" x14ac:dyDescent="0.25">
      <c r="A39" s="144" t="s">
        <v>335</v>
      </c>
      <c r="B39" s="37" t="s">
        <v>334</v>
      </c>
      <c r="C39" s="22">
        <f>'4.3 Szakmár'!C39+'4.4 Öregcsertő'!C39+'4.5 Újtelek'!C39+'4.6 Jegyző'!C39</f>
        <v>1206000</v>
      </c>
    </row>
    <row r="40" spans="1:3" ht="15" x14ac:dyDescent="0.25">
      <c r="A40" s="148" t="s">
        <v>332</v>
      </c>
      <c r="B40" s="34" t="s">
        <v>162</v>
      </c>
      <c r="C40" s="22">
        <f>'4.3 Szakmár'!C40+'4.4 Öregcsertő'!C40+'4.5 Újtelek'!C40+'4.6 Jegyző'!C40</f>
        <v>5931000</v>
      </c>
    </row>
    <row r="41" spans="1:3" ht="15.75" x14ac:dyDescent="0.25">
      <c r="A41" s="148"/>
      <c r="B41" s="60" t="s">
        <v>161</v>
      </c>
      <c r="C41" s="22">
        <f>'4.3 Szakmár'!C41+'4.4 Öregcsertő'!C41+'4.5 Újtelek'!C41+'4.6 Jegyző'!C41</f>
        <v>44396000</v>
      </c>
    </row>
  </sheetData>
  <mergeCells count="3">
    <mergeCell ref="A1:B1"/>
    <mergeCell ref="A2:B2"/>
    <mergeCell ref="A3:B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zoomScaleNormal="100" workbookViewId="0">
      <selection activeCell="F8" sqref="F8:N28"/>
    </sheetView>
  </sheetViews>
  <sheetFormatPr defaultRowHeight="12.75" x14ac:dyDescent="0.2"/>
  <cols>
    <col min="1" max="1" width="9.140625" style="18"/>
    <col min="2" max="2" width="46.5703125" style="18" customWidth="1"/>
    <col min="3" max="3" width="20.42578125" style="18" customWidth="1"/>
    <col min="4" max="5" width="9.140625" style="18"/>
    <col min="6" max="6" width="11.85546875" style="18" customWidth="1"/>
    <col min="7" max="16384" width="9.140625" style="18"/>
  </cols>
  <sheetData>
    <row r="1" spans="1:3" ht="15.75" x14ac:dyDescent="0.25">
      <c r="A1" s="295" t="s">
        <v>169</v>
      </c>
      <c r="B1" s="295"/>
    </row>
    <row r="2" spans="1:3" ht="15" x14ac:dyDescent="0.25">
      <c r="A2" s="296" t="s">
        <v>496</v>
      </c>
      <c r="B2" s="296"/>
    </row>
    <row r="3" spans="1:3" ht="14.25" x14ac:dyDescent="0.2">
      <c r="A3" s="292" t="s">
        <v>198</v>
      </c>
      <c r="B3" s="292"/>
    </row>
    <row r="4" spans="1:3" ht="15" x14ac:dyDescent="0.25">
      <c r="A4" s="51"/>
      <c r="B4" s="51"/>
    </row>
    <row r="5" spans="1:3" ht="15" x14ac:dyDescent="0.25">
      <c r="A5" s="51"/>
      <c r="B5" s="55" t="s">
        <v>197</v>
      </c>
    </row>
    <row r="6" spans="1:3" ht="15" x14ac:dyDescent="0.25">
      <c r="A6" s="51"/>
      <c r="B6" s="53" t="s">
        <v>596</v>
      </c>
    </row>
    <row r="7" spans="1:3" ht="16.5" customHeight="1" x14ac:dyDescent="0.25">
      <c r="A7" s="148"/>
      <c r="B7" s="58" t="s">
        <v>1</v>
      </c>
      <c r="C7" s="58" t="s">
        <v>2</v>
      </c>
    </row>
    <row r="8" spans="1:3" ht="15" x14ac:dyDescent="0.25">
      <c r="A8" s="148" t="s">
        <v>304</v>
      </c>
      <c r="B8" s="16" t="s">
        <v>3</v>
      </c>
      <c r="C8" s="22">
        <v>11228000</v>
      </c>
    </row>
    <row r="9" spans="1:3" ht="15" x14ac:dyDescent="0.25">
      <c r="A9" s="148" t="s">
        <v>305</v>
      </c>
      <c r="B9" s="16" t="s">
        <v>306</v>
      </c>
      <c r="C9" s="22">
        <v>0</v>
      </c>
    </row>
    <row r="10" spans="1:3" ht="15" x14ac:dyDescent="0.25">
      <c r="A10" s="148" t="s">
        <v>307</v>
      </c>
      <c r="B10" s="16" t="s">
        <v>163</v>
      </c>
      <c r="C10" s="22">
        <v>743000</v>
      </c>
    </row>
    <row r="11" spans="1:3" ht="15" x14ac:dyDescent="0.25">
      <c r="A11" s="148" t="s">
        <v>308</v>
      </c>
      <c r="B11" s="16" t="s">
        <v>4</v>
      </c>
      <c r="C11" s="22">
        <v>188000</v>
      </c>
    </row>
    <row r="12" spans="1:3" ht="15" x14ac:dyDescent="0.25">
      <c r="A12" s="148" t="s">
        <v>347</v>
      </c>
      <c r="B12" s="16" t="s">
        <v>348</v>
      </c>
      <c r="C12" s="22">
        <v>360000</v>
      </c>
    </row>
    <row r="13" spans="1:3" ht="15" x14ac:dyDescent="0.25">
      <c r="A13" s="144" t="s">
        <v>309</v>
      </c>
      <c r="B13" s="37" t="s">
        <v>5</v>
      </c>
      <c r="C13" s="38">
        <f>SUM(C8:C12)</f>
        <v>12519000</v>
      </c>
    </row>
    <row r="14" spans="1:3" ht="15" x14ac:dyDescent="0.25">
      <c r="A14" s="148" t="s">
        <v>310</v>
      </c>
      <c r="B14" s="33" t="s">
        <v>21</v>
      </c>
      <c r="C14" s="36">
        <v>0</v>
      </c>
    </row>
    <row r="15" spans="1:3" ht="15" x14ac:dyDescent="0.25">
      <c r="A15" s="145" t="s">
        <v>311</v>
      </c>
      <c r="B15" s="33" t="s">
        <v>337</v>
      </c>
      <c r="C15" s="36">
        <v>0</v>
      </c>
    </row>
    <row r="16" spans="1:3" ht="15" x14ac:dyDescent="0.25">
      <c r="A16" s="145" t="s">
        <v>312</v>
      </c>
      <c r="B16" s="33" t="s">
        <v>338</v>
      </c>
      <c r="C16" s="36">
        <v>0</v>
      </c>
    </row>
    <row r="17" spans="1:7" ht="15" x14ac:dyDescent="0.25">
      <c r="A17" s="146" t="s">
        <v>313</v>
      </c>
      <c r="B17" s="37" t="s">
        <v>22</v>
      </c>
      <c r="C17" s="35">
        <f>SUM(C15:C16)</f>
        <v>0</v>
      </c>
    </row>
    <row r="18" spans="1:7" ht="14.25" x14ac:dyDescent="0.2">
      <c r="A18" s="147" t="s">
        <v>314</v>
      </c>
      <c r="B18" s="34" t="s">
        <v>5</v>
      </c>
      <c r="C18" s="35">
        <f>C13+C17</f>
        <v>12519000</v>
      </c>
      <c r="G18" s="204"/>
    </row>
    <row r="19" spans="1:7" ht="15" x14ac:dyDescent="0.25">
      <c r="A19" s="145" t="s">
        <v>315</v>
      </c>
      <c r="B19" s="33" t="s">
        <v>339</v>
      </c>
      <c r="C19" s="36">
        <v>3130000</v>
      </c>
    </row>
    <row r="20" spans="1:7" ht="15" x14ac:dyDescent="0.25">
      <c r="A20" s="145" t="s">
        <v>316</v>
      </c>
      <c r="B20" s="33" t="s">
        <v>340</v>
      </c>
      <c r="C20" s="36">
        <v>0</v>
      </c>
    </row>
    <row r="21" spans="1:7" ht="15" x14ac:dyDescent="0.25">
      <c r="A21" s="145" t="s">
        <v>317</v>
      </c>
      <c r="B21" s="33" t="s">
        <v>341</v>
      </c>
      <c r="C21" s="36">
        <v>144000</v>
      </c>
    </row>
    <row r="22" spans="1:7" ht="15" x14ac:dyDescent="0.25">
      <c r="A22" s="145" t="s">
        <v>342</v>
      </c>
      <c r="B22" s="33" t="s">
        <v>343</v>
      </c>
      <c r="C22" s="36"/>
      <c r="G22" s="204"/>
    </row>
    <row r="23" spans="1:7" ht="15" x14ac:dyDescent="0.25">
      <c r="A23" s="145" t="s">
        <v>318</v>
      </c>
      <c r="B23" s="33" t="s">
        <v>344</v>
      </c>
      <c r="C23" s="36">
        <v>145000</v>
      </c>
    </row>
    <row r="24" spans="1:7" ht="14.25" x14ac:dyDescent="0.2">
      <c r="A24" s="147" t="s">
        <v>319</v>
      </c>
      <c r="B24" s="39" t="s">
        <v>345</v>
      </c>
      <c r="C24" s="28">
        <f>SUM(C19:C23)</f>
        <v>3419000</v>
      </c>
    </row>
    <row r="25" spans="1:7" ht="15" x14ac:dyDescent="0.25">
      <c r="A25" s="145" t="s">
        <v>346</v>
      </c>
      <c r="B25" s="149" t="s">
        <v>7</v>
      </c>
      <c r="C25" s="22">
        <v>50000</v>
      </c>
    </row>
    <row r="26" spans="1:7" ht="15" x14ac:dyDescent="0.25">
      <c r="A26" s="148" t="s">
        <v>320</v>
      </c>
      <c r="B26" s="16" t="s">
        <v>8</v>
      </c>
      <c r="C26" s="22">
        <v>150000</v>
      </c>
    </row>
    <row r="27" spans="1:7" ht="15" x14ac:dyDescent="0.25">
      <c r="A27" s="148" t="s">
        <v>321</v>
      </c>
      <c r="B27" s="37" t="s">
        <v>9</v>
      </c>
      <c r="C27" s="38">
        <f>SUM(C25:C26)</f>
        <v>200000</v>
      </c>
    </row>
    <row r="28" spans="1:7" ht="15" x14ac:dyDescent="0.25">
      <c r="A28" s="148" t="s">
        <v>322</v>
      </c>
      <c r="B28" s="33" t="s">
        <v>10</v>
      </c>
      <c r="C28" s="36">
        <v>0</v>
      </c>
    </row>
    <row r="29" spans="1:7" ht="15" x14ac:dyDescent="0.25">
      <c r="A29" s="148" t="s">
        <v>323</v>
      </c>
      <c r="B29" s="33" t="s">
        <v>11</v>
      </c>
      <c r="C29" s="36">
        <v>310000</v>
      </c>
    </row>
    <row r="30" spans="1:7" ht="15" x14ac:dyDescent="0.25">
      <c r="A30" s="148" t="s">
        <v>324</v>
      </c>
      <c r="B30" s="37" t="s">
        <v>12</v>
      </c>
      <c r="C30" s="38">
        <f>SUM(C28:C29)</f>
        <v>310000</v>
      </c>
    </row>
    <row r="31" spans="1:7" ht="15" x14ac:dyDescent="0.25">
      <c r="A31" s="148" t="s">
        <v>325</v>
      </c>
      <c r="B31" s="33" t="s">
        <v>13</v>
      </c>
      <c r="C31" s="36">
        <v>250000</v>
      </c>
    </row>
    <row r="32" spans="1:7" ht="15" x14ac:dyDescent="0.25">
      <c r="A32" s="148" t="s">
        <v>326</v>
      </c>
      <c r="B32" s="16" t="s">
        <v>14</v>
      </c>
      <c r="C32" s="22">
        <v>0</v>
      </c>
    </row>
    <row r="33" spans="1:3" ht="15" x14ac:dyDescent="0.25">
      <c r="A33" s="148" t="s">
        <v>327</v>
      </c>
      <c r="B33" s="16" t="s">
        <v>349</v>
      </c>
      <c r="C33" s="22">
        <v>0</v>
      </c>
    </row>
    <row r="34" spans="1:3" ht="15" x14ac:dyDescent="0.25">
      <c r="A34" s="148" t="s">
        <v>328</v>
      </c>
      <c r="B34" s="16" t="s">
        <v>15</v>
      </c>
      <c r="C34" s="22">
        <v>1000000</v>
      </c>
    </row>
    <row r="35" spans="1:3" ht="15" x14ac:dyDescent="0.25">
      <c r="A35" s="148" t="s">
        <v>329</v>
      </c>
      <c r="B35" s="37" t="s">
        <v>16</v>
      </c>
      <c r="C35" s="38">
        <f>SUM(C31:C34)</f>
        <v>1250000</v>
      </c>
    </row>
    <row r="36" spans="1:3" ht="15" x14ac:dyDescent="0.25">
      <c r="A36" s="148" t="s">
        <v>330</v>
      </c>
      <c r="B36" s="37" t="s">
        <v>166</v>
      </c>
      <c r="C36" s="38">
        <v>200000</v>
      </c>
    </row>
    <row r="37" spans="1:3" ht="15" x14ac:dyDescent="0.25">
      <c r="A37" s="148" t="s">
        <v>331</v>
      </c>
      <c r="B37" s="33" t="s">
        <v>336</v>
      </c>
      <c r="C37" s="38">
        <v>475000</v>
      </c>
    </row>
    <row r="38" spans="1:3" ht="15" x14ac:dyDescent="0.25">
      <c r="A38" s="148" t="s">
        <v>333</v>
      </c>
      <c r="B38" s="33" t="s">
        <v>334</v>
      </c>
      <c r="C38" s="38">
        <v>0</v>
      </c>
    </row>
    <row r="39" spans="1:3" ht="15" x14ac:dyDescent="0.25">
      <c r="A39" s="144" t="s">
        <v>335</v>
      </c>
      <c r="B39" s="37" t="s">
        <v>334</v>
      </c>
      <c r="C39" s="38">
        <f>SUM(C37:C38)</f>
        <v>475000</v>
      </c>
    </row>
    <row r="40" spans="1:3" ht="15" x14ac:dyDescent="0.25">
      <c r="A40" s="148" t="s">
        <v>332</v>
      </c>
      <c r="B40" s="34" t="s">
        <v>162</v>
      </c>
      <c r="C40" s="35">
        <f>C27+C30+C35+C36+C39</f>
        <v>2435000</v>
      </c>
    </row>
    <row r="41" spans="1:3" ht="15.75" x14ac:dyDescent="0.25">
      <c r="A41" s="148"/>
      <c r="B41" s="60" t="s">
        <v>161</v>
      </c>
      <c r="C41" s="57">
        <f>C18+C24+C40</f>
        <v>18373000</v>
      </c>
    </row>
  </sheetData>
  <mergeCells count="3">
    <mergeCell ref="A1:B1"/>
    <mergeCell ref="A2:B2"/>
    <mergeCell ref="A3:B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8" zoomScaleNormal="100" workbookViewId="0">
      <selection activeCell="O11" sqref="O11:AB12"/>
    </sheetView>
  </sheetViews>
  <sheetFormatPr defaultRowHeight="15" x14ac:dyDescent="0.25"/>
  <cols>
    <col min="2" max="2" width="46.5703125" customWidth="1"/>
    <col min="3" max="3" width="20.42578125" customWidth="1"/>
    <col min="6" max="6" width="17.85546875" customWidth="1"/>
  </cols>
  <sheetData>
    <row r="1" spans="1:3" ht="15.75" x14ac:dyDescent="0.25">
      <c r="A1" s="263" t="s">
        <v>168</v>
      </c>
      <c r="B1" s="263"/>
    </row>
    <row r="2" spans="1:3" x14ac:dyDescent="0.25">
      <c r="A2" s="264" t="s">
        <v>496</v>
      </c>
      <c r="B2" s="264"/>
    </row>
    <row r="3" spans="1:3" x14ac:dyDescent="0.25">
      <c r="A3" s="297" t="s">
        <v>497</v>
      </c>
      <c r="B3" s="297"/>
    </row>
    <row r="4" spans="1:3" x14ac:dyDescent="0.25">
      <c r="A4" s="7"/>
      <c r="B4" s="7"/>
    </row>
    <row r="5" spans="1:3" x14ac:dyDescent="0.25">
      <c r="A5" s="7"/>
      <c r="B5" s="8" t="s">
        <v>199</v>
      </c>
    </row>
    <row r="6" spans="1:3" x14ac:dyDescent="0.25">
      <c r="A6" s="7"/>
      <c r="B6" s="30" t="s">
        <v>596</v>
      </c>
    </row>
    <row r="7" spans="1:3" ht="16.5" customHeight="1" x14ac:dyDescent="0.25">
      <c r="A7" s="148"/>
      <c r="B7" s="58" t="s">
        <v>1</v>
      </c>
      <c r="C7" s="58" t="s">
        <v>2</v>
      </c>
    </row>
    <row r="8" spans="1:3" x14ac:dyDescent="0.25">
      <c r="A8" s="148" t="s">
        <v>304</v>
      </c>
      <c r="B8" s="16" t="s">
        <v>3</v>
      </c>
      <c r="C8" s="22">
        <v>7927000</v>
      </c>
    </row>
    <row r="9" spans="1:3" x14ac:dyDescent="0.25">
      <c r="A9" s="148" t="s">
        <v>305</v>
      </c>
      <c r="B9" s="16" t="s">
        <v>306</v>
      </c>
      <c r="C9" s="22">
        <v>0</v>
      </c>
    </row>
    <row r="10" spans="1:3" x14ac:dyDescent="0.25">
      <c r="A10" s="148" t="s">
        <v>307</v>
      </c>
      <c r="B10" s="16" t="s">
        <v>163</v>
      </c>
      <c r="C10" s="22">
        <v>570000</v>
      </c>
    </row>
    <row r="11" spans="1:3" x14ac:dyDescent="0.25">
      <c r="A11" s="148" t="s">
        <v>308</v>
      </c>
      <c r="B11" s="16" t="s">
        <v>4</v>
      </c>
      <c r="C11" s="22">
        <v>102000</v>
      </c>
    </row>
    <row r="12" spans="1:3" x14ac:dyDescent="0.25">
      <c r="A12" s="148" t="s">
        <v>347</v>
      </c>
      <c r="B12" s="16" t="s">
        <v>348</v>
      </c>
      <c r="C12" s="22">
        <v>140000</v>
      </c>
    </row>
    <row r="13" spans="1:3" x14ac:dyDescent="0.25">
      <c r="A13" s="144" t="s">
        <v>309</v>
      </c>
      <c r="B13" s="37" t="s">
        <v>5</v>
      </c>
      <c r="C13" s="38">
        <f>SUM(C8:C12)</f>
        <v>8739000</v>
      </c>
    </row>
    <row r="14" spans="1:3" x14ac:dyDescent="0.25">
      <c r="A14" s="148" t="s">
        <v>310</v>
      </c>
      <c r="B14" s="33" t="s">
        <v>21</v>
      </c>
      <c r="C14" s="36">
        <v>0</v>
      </c>
    </row>
    <row r="15" spans="1:3" x14ac:dyDescent="0.25">
      <c r="A15" s="145" t="s">
        <v>311</v>
      </c>
      <c r="B15" s="33" t="s">
        <v>337</v>
      </c>
      <c r="C15" s="36">
        <v>0</v>
      </c>
    </row>
    <row r="16" spans="1:3" x14ac:dyDescent="0.25">
      <c r="A16" s="145" t="s">
        <v>312</v>
      </c>
      <c r="B16" s="33" t="s">
        <v>338</v>
      </c>
      <c r="C16" s="36">
        <v>0</v>
      </c>
    </row>
    <row r="17" spans="1:7" x14ac:dyDescent="0.25">
      <c r="A17" s="146" t="s">
        <v>313</v>
      </c>
      <c r="B17" s="37" t="s">
        <v>22</v>
      </c>
      <c r="C17" s="35">
        <f>SUM(C15:C16)</f>
        <v>0</v>
      </c>
    </row>
    <row r="18" spans="1:7" x14ac:dyDescent="0.25">
      <c r="A18" s="147" t="s">
        <v>314</v>
      </c>
      <c r="B18" s="34" t="s">
        <v>5</v>
      </c>
      <c r="C18" s="35">
        <f>C13+C17</f>
        <v>8739000</v>
      </c>
      <c r="G18" s="180"/>
    </row>
    <row r="19" spans="1:7" x14ac:dyDescent="0.25">
      <c r="A19" s="145" t="s">
        <v>315</v>
      </c>
      <c r="B19" s="33" t="s">
        <v>339</v>
      </c>
      <c r="C19" s="36">
        <v>2178000</v>
      </c>
      <c r="G19" s="180"/>
    </row>
    <row r="20" spans="1:7" x14ac:dyDescent="0.25">
      <c r="A20" s="145" t="s">
        <v>316</v>
      </c>
      <c r="B20" s="33" t="s">
        <v>340</v>
      </c>
      <c r="C20" s="36">
        <v>0</v>
      </c>
    </row>
    <row r="21" spans="1:7" x14ac:dyDescent="0.25">
      <c r="A21" s="145" t="s">
        <v>317</v>
      </c>
      <c r="B21" s="33" t="s">
        <v>341</v>
      </c>
      <c r="C21" s="36">
        <v>104000</v>
      </c>
    </row>
    <row r="22" spans="1:7" x14ac:dyDescent="0.25">
      <c r="A22" s="145" t="s">
        <v>342</v>
      </c>
      <c r="B22" s="33" t="s">
        <v>343</v>
      </c>
      <c r="C22" s="36">
        <v>30000</v>
      </c>
    </row>
    <row r="23" spans="1:7" x14ac:dyDescent="0.25">
      <c r="A23" s="145" t="s">
        <v>318</v>
      </c>
      <c r="B23" s="33" t="s">
        <v>344</v>
      </c>
      <c r="C23" s="36">
        <v>107000</v>
      </c>
      <c r="G23" s="180"/>
    </row>
    <row r="24" spans="1:7" x14ac:dyDescent="0.25">
      <c r="A24" s="147" t="s">
        <v>319</v>
      </c>
      <c r="B24" s="39" t="s">
        <v>345</v>
      </c>
      <c r="C24" s="28">
        <f>SUM(C19:C23)</f>
        <v>2419000</v>
      </c>
      <c r="G24" s="180"/>
    </row>
    <row r="25" spans="1:7" x14ac:dyDescent="0.25">
      <c r="A25" s="145" t="s">
        <v>346</v>
      </c>
      <c r="B25" s="149" t="s">
        <v>7</v>
      </c>
      <c r="C25" s="22">
        <v>70000</v>
      </c>
    </row>
    <row r="26" spans="1:7" x14ac:dyDescent="0.25">
      <c r="A26" s="148" t="s">
        <v>320</v>
      </c>
      <c r="B26" s="16" t="s">
        <v>8</v>
      </c>
      <c r="C26" s="22">
        <v>350000</v>
      </c>
    </row>
    <row r="27" spans="1:7" x14ac:dyDescent="0.25">
      <c r="A27" s="148" t="s">
        <v>321</v>
      </c>
      <c r="B27" s="37" t="s">
        <v>9</v>
      </c>
      <c r="C27" s="38">
        <f>SUM(C25:C26)</f>
        <v>420000</v>
      </c>
    </row>
    <row r="28" spans="1:7" x14ac:dyDescent="0.25">
      <c r="A28" s="148" t="s">
        <v>322</v>
      </c>
      <c r="B28" s="33" t="s">
        <v>10</v>
      </c>
      <c r="C28" s="36">
        <v>100000</v>
      </c>
    </row>
    <row r="29" spans="1:7" x14ac:dyDescent="0.25">
      <c r="A29" s="148" t="s">
        <v>323</v>
      </c>
      <c r="B29" s="33" t="s">
        <v>11</v>
      </c>
      <c r="C29" s="36">
        <v>135000</v>
      </c>
    </row>
    <row r="30" spans="1:7" x14ac:dyDescent="0.25">
      <c r="A30" s="148" t="s">
        <v>324</v>
      </c>
      <c r="B30" s="37" t="s">
        <v>12</v>
      </c>
      <c r="C30" s="38">
        <f>SUM(C28:C29)</f>
        <v>235000</v>
      </c>
    </row>
    <row r="31" spans="1:7" x14ac:dyDescent="0.25">
      <c r="A31" s="148" t="s">
        <v>325</v>
      </c>
      <c r="B31" s="33" t="s">
        <v>13</v>
      </c>
      <c r="C31" s="36">
        <v>235000</v>
      </c>
    </row>
    <row r="32" spans="1:7" x14ac:dyDescent="0.25">
      <c r="A32" s="148" t="s">
        <v>326</v>
      </c>
      <c r="B32" s="16" t="s">
        <v>14</v>
      </c>
      <c r="C32" s="22">
        <v>0</v>
      </c>
    </row>
    <row r="33" spans="1:3" x14ac:dyDescent="0.25">
      <c r="A33" s="148" t="s">
        <v>327</v>
      </c>
      <c r="B33" s="16" t="s">
        <v>349</v>
      </c>
      <c r="C33" s="22">
        <v>10000</v>
      </c>
    </row>
    <row r="34" spans="1:3" x14ac:dyDescent="0.25">
      <c r="A34" s="148" t="s">
        <v>328</v>
      </c>
      <c r="B34" s="16" t="s">
        <v>15</v>
      </c>
      <c r="C34" s="22">
        <v>500000</v>
      </c>
    </row>
    <row r="35" spans="1:3" x14ac:dyDescent="0.25">
      <c r="A35" s="148" t="s">
        <v>329</v>
      </c>
      <c r="B35" s="37" t="s">
        <v>16</v>
      </c>
      <c r="C35" s="38">
        <f>SUM(C31:C34)</f>
        <v>745000</v>
      </c>
    </row>
    <row r="36" spans="1:3" x14ac:dyDescent="0.25">
      <c r="A36" s="148" t="s">
        <v>330</v>
      </c>
      <c r="B36" s="37" t="s">
        <v>166</v>
      </c>
      <c r="C36" s="38">
        <v>10000</v>
      </c>
    </row>
    <row r="37" spans="1:3" x14ac:dyDescent="0.25">
      <c r="A37" s="148" t="s">
        <v>331</v>
      </c>
      <c r="B37" s="33" t="s">
        <v>336</v>
      </c>
      <c r="C37" s="38">
        <v>378000</v>
      </c>
    </row>
    <row r="38" spans="1:3" x14ac:dyDescent="0.25">
      <c r="A38" s="148" t="s">
        <v>333</v>
      </c>
      <c r="B38" s="33" t="s">
        <v>334</v>
      </c>
      <c r="C38" s="38">
        <v>0</v>
      </c>
    </row>
    <row r="39" spans="1:3" x14ac:dyDescent="0.25">
      <c r="A39" s="144" t="s">
        <v>335</v>
      </c>
      <c r="B39" s="37" t="s">
        <v>334</v>
      </c>
      <c r="C39" s="38">
        <f>SUM(C37:C38)</f>
        <v>378000</v>
      </c>
    </row>
    <row r="40" spans="1:3" x14ac:dyDescent="0.25">
      <c r="A40" s="148" t="s">
        <v>332</v>
      </c>
      <c r="B40" s="34" t="s">
        <v>162</v>
      </c>
      <c r="C40" s="35">
        <f>C27+C30+C35+C36+C39</f>
        <v>1788000</v>
      </c>
    </row>
    <row r="41" spans="1:3" ht="15.75" x14ac:dyDescent="0.25">
      <c r="A41" s="148"/>
      <c r="B41" s="60" t="s">
        <v>161</v>
      </c>
      <c r="C41" s="57">
        <f>C18+C24+C40</f>
        <v>12946000</v>
      </c>
    </row>
  </sheetData>
  <mergeCells count="3">
    <mergeCell ref="A1:B1"/>
    <mergeCell ref="A2:B2"/>
    <mergeCell ref="A3:B3"/>
  </mergeCells>
  <phoneticPr fontId="18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32" zoomScaleNormal="100" workbookViewId="0">
      <selection activeCell="F22" sqref="F22:H23"/>
    </sheetView>
  </sheetViews>
  <sheetFormatPr defaultRowHeight="15" x14ac:dyDescent="0.25"/>
  <cols>
    <col min="2" max="2" width="46.5703125" customWidth="1"/>
    <col min="3" max="3" width="20.42578125" customWidth="1"/>
    <col min="12" max="12" width="10.140625" customWidth="1"/>
  </cols>
  <sheetData>
    <row r="1" spans="1:9" ht="15.75" x14ac:dyDescent="0.25">
      <c r="A1" s="263" t="s">
        <v>167</v>
      </c>
      <c r="B1" s="263"/>
    </row>
    <row r="2" spans="1:9" x14ac:dyDescent="0.25">
      <c r="A2" s="264" t="s">
        <v>496</v>
      </c>
      <c r="B2" s="264"/>
    </row>
    <row r="3" spans="1:9" x14ac:dyDescent="0.25">
      <c r="A3" s="297" t="s">
        <v>200</v>
      </c>
      <c r="B3" s="297"/>
    </row>
    <row r="4" spans="1:9" x14ac:dyDescent="0.25">
      <c r="A4" s="7"/>
      <c r="B4" s="7"/>
    </row>
    <row r="5" spans="1:9" x14ac:dyDescent="0.25">
      <c r="A5" s="7"/>
      <c r="B5" s="8" t="s">
        <v>201</v>
      </c>
    </row>
    <row r="6" spans="1:9" x14ac:dyDescent="0.25">
      <c r="A6" s="7"/>
      <c r="B6" s="30" t="s">
        <v>596</v>
      </c>
    </row>
    <row r="7" spans="1:9" ht="16.5" customHeight="1" x14ac:dyDescent="0.25">
      <c r="A7" s="148"/>
      <c r="B7" s="58" t="s">
        <v>1</v>
      </c>
      <c r="C7" s="58" t="s">
        <v>2</v>
      </c>
    </row>
    <row r="8" spans="1:9" x14ac:dyDescent="0.25">
      <c r="A8" s="148" t="s">
        <v>304</v>
      </c>
      <c r="B8" s="16" t="s">
        <v>3</v>
      </c>
      <c r="C8" s="22">
        <v>4150000</v>
      </c>
    </row>
    <row r="9" spans="1:9" x14ac:dyDescent="0.25">
      <c r="A9" s="148" t="s">
        <v>305</v>
      </c>
      <c r="B9" s="16" t="s">
        <v>306</v>
      </c>
      <c r="C9" s="22">
        <v>0</v>
      </c>
      <c r="G9" s="201"/>
    </row>
    <row r="10" spans="1:9" x14ac:dyDescent="0.25">
      <c r="A10" s="148" t="s">
        <v>307</v>
      </c>
      <c r="B10" s="16" t="s">
        <v>163</v>
      </c>
      <c r="C10" s="22">
        <v>297000</v>
      </c>
    </row>
    <row r="11" spans="1:9" x14ac:dyDescent="0.25">
      <c r="A11" s="148" t="s">
        <v>308</v>
      </c>
      <c r="B11" s="16" t="s">
        <v>4</v>
      </c>
      <c r="C11" s="22">
        <v>0</v>
      </c>
    </row>
    <row r="12" spans="1:9" x14ac:dyDescent="0.25">
      <c r="A12" s="148" t="s">
        <v>347</v>
      </c>
      <c r="B12" s="16" t="s">
        <v>348</v>
      </c>
      <c r="C12" s="22">
        <v>110000</v>
      </c>
    </row>
    <row r="13" spans="1:9" x14ac:dyDescent="0.25">
      <c r="A13" s="144" t="s">
        <v>309</v>
      </c>
      <c r="B13" s="37" t="s">
        <v>5</v>
      </c>
      <c r="C13" s="38">
        <f>SUM(C8:C12)</f>
        <v>4557000</v>
      </c>
    </row>
    <row r="14" spans="1:9" x14ac:dyDescent="0.25">
      <c r="A14" s="148" t="s">
        <v>310</v>
      </c>
      <c r="B14" s="33" t="s">
        <v>21</v>
      </c>
      <c r="C14" s="36">
        <v>0</v>
      </c>
    </row>
    <row r="15" spans="1:9" x14ac:dyDescent="0.25">
      <c r="A15" s="145" t="s">
        <v>311</v>
      </c>
      <c r="B15" s="33" t="s">
        <v>337</v>
      </c>
      <c r="C15" s="36">
        <v>0</v>
      </c>
    </row>
    <row r="16" spans="1:9" x14ac:dyDescent="0.25">
      <c r="A16" s="145" t="s">
        <v>312</v>
      </c>
      <c r="B16" s="33" t="s">
        <v>338</v>
      </c>
      <c r="C16" s="36">
        <v>0</v>
      </c>
      <c r="I16" s="180"/>
    </row>
    <row r="17" spans="1:9" x14ac:dyDescent="0.25">
      <c r="A17" s="146" t="s">
        <v>313</v>
      </c>
      <c r="B17" s="37" t="s">
        <v>22</v>
      </c>
      <c r="C17" s="35">
        <f>SUM(C15:C16)</f>
        <v>0</v>
      </c>
      <c r="I17" s="180"/>
    </row>
    <row r="18" spans="1:9" x14ac:dyDescent="0.25">
      <c r="A18" s="147" t="s">
        <v>314</v>
      </c>
      <c r="B18" s="34" t="s">
        <v>5</v>
      </c>
      <c r="C18" s="35">
        <f>C13+C17</f>
        <v>4557000</v>
      </c>
    </row>
    <row r="19" spans="1:9" x14ac:dyDescent="0.25">
      <c r="A19" s="145" t="s">
        <v>315</v>
      </c>
      <c r="B19" s="33" t="s">
        <v>339</v>
      </c>
      <c r="C19" s="36">
        <v>1151000</v>
      </c>
    </row>
    <row r="20" spans="1:9" x14ac:dyDescent="0.25">
      <c r="A20" s="145" t="s">
        <v>316</v>
      </c>
      <c r="B20" s="33" t="s">
        <v>340</v>
      </c>
      <c r="C20" s="36">
        <v>0</v>
      </c>
    </row>
    <row r="21" spans="1:9" x14ac:dyDescent="0.25">
      <c r="A21" s="145" t="s">
        <v>317</v>
      </c>
      <c r="B21" s="33" t="s">
        <v>341</v>
      </c>
      <c r="C21" s="36">
        <v>62000</v>
      </c>
      <c r="G21" s="180"/>
    </row>
    <row r="22" spans="1:9" x14ac:dyDescent="0.25">
      <c r="A22" s="145" t="s">
        <v>342</v>
      </c>
      <c r="B22" s="33" t="s">
        <v>343</v>
      </c>
      <c r="C22" s="36">
        <v>20000</v>
      </c>
      <c r="G22" s="180"/>
    </row>
    <row r="23" spans="1:9" x14ac:dyDescent="0.25">
      <c r="A23" s="145" t="s">
        <v>318</v>
      </c>
      <c r="B23" s="33" t="s">
        <v>344</v>
      </c>
      <c r="C23" s="36">
        <v>61000</v>
      </c>
    </row>
    <row r="24" spans="1:9" x14ac:dyDescent="0.25">
      <c r="A24" s="147" t="s">
        <v>319</v>
      </c>
      <c r="B24" s="39" t="s">
        <v>345</v>
      </c>
      <c r="C24" s="28">
        <f>SUM(C19:C23)</f>
        <v>1294000</v>
      </c>
    </row>
    <row r="25" spans="1:9" x14ac:dyDescent="0.25">
      <c r="A25" s="145" t="s">
        <v>346</v>
      </c>
      <c r="B25" s="149" t="s">
        <v>7</v>
      </c>
      <c r="C25" s="22">
        <v>0</v>
      </c>
    </row>
    <row r="26" spans="1:9" x14ac:dyDescent="0.25">
      <c r="A26" s="148" t="s">
        <v>320</v>
      </c>
      <c r="B26" s="16" t="s">
        <v>8</v>
      </c>
      <c r="C26" s="22"/>
    </row>
    <row r="27" spans="1:9" x14ac:dyDescent="0.25">
      <c r="A27" s="148" t="s">
        <v>321</v>
      </c>
      <c r="B27" s="37" t="s">
        <v>9</v>
      </c>
      <c r="C27" s="38">
        <f>SUM(C25:C26)</f>
        <v>0</v>
      </c>
    </row>
    <row r="28" spans="1:9" x14ac:dyDescent="0.25">
      <c r="A28" s="148" t="s">
        <v>322</v>
      </c>
      <c r="B28" s="33" t="s">
        <v>10</v>
      </c>
      <c r="C28" s="36">
        <v>0</v>
      </c>
    </row>
    <row r="29" spans="1:9" x14ac:dyDescent="0.25">
      <c r="A29" s="148" t="s">
        <v>323</v>
      </c>
      <c r="B29" s="33" t="s">
        <v>11</v>
      </c>
      <c r="C29" s="36">
        <v>200000</v>
      </c>
    </row>
    <row r="30" spans="1:9" x14ac:dyDescent="0.25">
      <c r="A30" s="148" t="s">
        <v>324</v>
      </c>
      <c r="B30" s="37" t="s">
        <v>12</v>
      </c>
      <c r="C30" s="38">
        <f>SUM(C28:C29)</f>
        <v>200000</v>
      </c>
    </row>
    <row r="31" spans="1:9" x14ac:dyDescent="0.25">
      <c r="A31" s="148" t="s">
        <v>325</v>
      </c>
      <c r="B31" s="33" t="s">
        <v>13</v>
      </c>
      <c r="C31" s="36">
        <v>700000</v>
      </c>
    </row>
    <row r="32" spans="1:9" x14ac:dyDescent="0.25">
      <c r="A32" s="148" t="s">
        <v>326</v>
      </c>
      <c r="B32" s="16" t="s">
        <v>14</v>
      </c>
      <c r="C32" s="22">
        <v>0</v>
      </c>
    </row>
    <row r="33" spans="1:3" x14ac:dyDescent="0.25">
      <c r="A33" s="148" t="s">
        <v>327</v>
      </c>
      <c r="B33" s="16" t="s">
        <v>349</v>
      </c>
      <c r="C33" s="22">
        <v>0</v>
      </c>
    </row>
    <row r="34" spans="1:3" x14ac:dyDescent="0.25">
      <c r="A34" s="148" t="s">
        <v>328</v>
      </c>
      <c r="B34" s="16" t="s">
        <v>15</v>
      </c>
      <c r="C34" s="22">
        <v>110000</v>
      </c>
    </row>
    <row r="35" spans="1:3" x14ac:dyDescent="0.25">
      <c r="A35" s="148" t="s">
        <v>329</v>
      </c>
      <c r="B35" s="37" t="s">
        <v>16</v>
      </c>
      <c r="C35" s="38">
        <f>SUM(C31:C34)</f>
        <v>810000</v>
      </c>
    </row>
    <row r="36" spans="1:3" x14ac:dyDescent="0.25">
      <c r="A36" s="148" t="s">
        <v>330</v>
      </c>
      <c r="B36" s="37" t="s">
        <v>166</v>
      </c>
      <c r="C36" s="38"/>
    </row>
    <row r="37" spans="1:3" x14ac:dyDescent="0.25">
      <c r="A37" s="148" t="s">
        <v>331</v>
      </c>
      <c r="B37" s="33" t="s">
        <v>336</v>
      </c>
      <c r="C37" s="38">
        <v>273000</v>
      </c>
    </row>
    <row r="38" spans="1:3" x14ac:dyDescent="0.25">
      <c r="A38" s="148" t="s">
        <v>333</v>
      </c>
      <c r="B38" s="33" t="s">
        <v>334</v>
      </c>
      <c r="C38" s="38">
        <v>0</v>
      </c>
    </row>
    <row r="39" spans="1:3" x14ac:dyDescent="0.25">
      <c r="A39" s="144" t="s">
        <v>335</v>
      </c>
      <c r="B39" s="37" t="s">
        <v>334</v>
      </c>
      <c r="C39" s="38">
        <f>C37+C38</f>
        <v>273000</v>
      </c>
    </row>
    <row r="40" spans="1:3" x14ac:dyDescent="0.25">
      <c r="A40" s="148" t="s">
        <v>332</v>
      </c>
      <c r="B40" s="34" t="s">
        <v>162</v>
      </c>
      <c r="C40" s="35">
        <f>C27+C30+C35+C36+C39</f>
        <v>1283000</v>
      </c>
    </row>
    <row r="41" spans="1:3" ht="15.75" x14ac:dyDescent="0.25">
      <c r="A41" s="148"/>
      <c r="B41" s="60" t="s">
        <v>161</v>
      </c>
      <c r="C41" s="57">
        <f>C18+C24+C40</f>
        <v>7134000</v>
      </c>
    </row>
  </sheetData>
  <mergeCells count="3">
    <mergeCell ref="A1:B1"/>
    <mergeCell ref="A2:B2"/>
    <mergeCell ref="A3:B3"/>
  </mergeCells>
  <phoneticPr fontId="18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37" workbookViewId="0">
      <selection activeCell="H31" sqref="H31"/>
    </sheetView>
  </sheetViews>
  <sheetFormatPr defaultRowHeight="15" x14ac:dyDescent="0.25"/>
  <cols>
    <col min="1" max="1" width="9.140625" style="3"/>
    <col min="2" max="2" width="46.5703125" customWidth="1"/>
    <col min="3" max="3" width="20.42578125" customWidth="1"/>
    <col min="6" max="6" width="23.28515625" customWidth="1"/>
  </cols>
  <sheetData>
    <row r="1" spans="1:7" ht="16.5" customHeight="1" x14ac:dyDescent="0.25">
      <c r="B1" s="263" t="s">
        <v>165</v>
      </c>
      <c r="C1" s="263"/>
    </row>
    <row r="2" spans="1:7" ht="16.5" customHeight="1" x14ac:dyDescent="0.25">
      <c r="B2" s="264" t="s">
        <v>496</v>
      </c>
      <c r="C2" s="264"/>
    </row>
    <row r="3" spans="1:7" ht="16.5" customHeight="1" x14ac:dyDescent="0.25">
      <c r="B3" s="59"/>
      <c r="C3" s="7"/>
    </row>
    <row r="4" spans="1:7" ht="16.5" customHeight="1" x14ac:dyDescent="0.25">
      <c r="B4" s="7"/>
      <c r="C4" s="7"/>
    </row>
    <row r="5" spans="1:7" ht="16.5" customHeight="1" x14ac:dyDescent="0.25">
      <c r="B5" s="7"/>
      <c r="C5" s="7" t="s">
        <v>202</v>
      </c>
    </row>
    <row r="6" spans="1:7" ht="16.5" customHeight="1" x14ac:dyDescent="0.25">
      <c r="B6" s="7"/>
      <c r="C6" s="30" t="s">
        <v>596</v>
      </c>
    </row>
    <row r="7" spans="1:7" ht="16.5" customHeight="1" x14ac:dyDescent="0.25">
      <c r="A7" s="148"/>
      <c r="B7" s="58" t="s">
        <v>1</v>
      </c>
      <c r="C7" s="58" t="s">
        <v>2</v>
      </c>
    </row>
    <row r="8" spans="1:7" ht="16.5" customHeight="1" x14ac:dyDescent="0.25">
      <c r="A8" s="148" t="s">
        <v>304</v>
      </c>
      <c r="B8" s="16" t="s">
        <v>3</v>
      </c>
      <c r="C8" s="22">
        <v>4058000</v>
      </c>
    </row>
    <row r="9" spans="1:7" ht="16.5" customHeight="1" x14ac:dyDescent="0.25">
      <c r="A9" s="148" t="s">
        <v>305</v>
      </c>
      <c r="B9" s="16" t="s">
        <v>306</v>
      </c>
      <c r="C9" s="22">
        <v>0</v>
      </c>
    </row>
    <row r="10" spans="1:7" ht="16.5" customHeight="1" x14ac:dyDescent="0.25">
      <c r="A10" s="148" t="s">
        <v>307</v>
      </c>
      <c r="B10" s="16" t="s">
        <v>163</v>
      </c>
      <c r="C10" s="22">
        <v>149000</v>
      </c>
    </row>
    <row r="11" spans="1:7" ht="16.5" customHeight="1" x14ac:dyDescent="0.25">
      <c r="A11" s="148" t="s">
        <v>308</v>
      </c>
      <c r="B11" s="16" t="s">
        <v>4</v>
      </c>
      <c r="C11" s="22">
        <v>155000</v>
      </c>
      <c r="G11" s="180"/>
    </row>
    <row r="12" spans="1:7" ht="16.5" customHeight="1" x14ac:dyDescent="0.25">
      <c r="A12" s="148" t="s">
        <v>347</v>
      </c>
      <c r="B12" s="16" t="s">
        <v>348</v>
      </c>
      <c r="C12" s="22">
        <v>0</v>
      </c>
      <c r="G12" s="180"/>
    </row>
    <row r="13" spans="1:7" s="143" customFormat="1" ht="16.5" customHeight="1" x14ac:dyDescent="0.25">
      <c r="A13" s="144" t="s">
        <v>309</v>
      </c>
      <c r="B13" s="37" t="s">
        <v>5</v>
      </c>
      <c r="C13" s="38">
        <f>SUM(C8:C12)</f>
        <v>4362000</v>
      </c>
      <c r="F13" s="3"/>
    </row>
    <row r="14" spans="1:7" ht="16.5" customHeight="1" x14ac:dyDescent="0.25">
      <c r="A14" s="148" t="s">
        <v>310</v>
      </c>
      <c r="B14" s="33" t="s">
        <v>21</v>
      </c>
      <c r="C14" s="36"/>
      <c r="F14" s="200"/>
    </row>
    <row r="15" spans="1:7" ht="16.5" customHeight="1" x14ac:dyDescent="0.25">
      <c r="A15" s="145" t="s">
        <v>311</v>
      </c>
      <c r="B15" s="33" t="s">
        <v>337</v>
      </c>
      <c r="C15" s="36">
        <v>0</v>
      </c>
      <c r="F15" s="200"/>
    </row>
    <row r="16" spans="1:7" ht="16.5" customHeight="1" x14ac:dyDescent="0.25">
      <c r="A16" s="145" t="s">
        <v>312</v>
      </c>
      <c r="B16" s="33" t="s">
        <v>338</v>
      </c>
      <c r="C16" s="36">
        <v>0</v>
      </c>
      <c r="F16" s="200"/>
    </row>
    <row r="17" spans="1:7" ht="16.5" customHeight="1" x14ac:dyDescent="0.25">
      <c r="A17" s="146" t="s">
        <v>313</v>
      </c>
      <c r="B17" s="37" t="s">
        <v>22</v>
      </c>
      <c r="C17" s="35">
        <f>SUM(C15:C16)</f>
        <v>0</v>
      </c>
      <c r="F17" s="200"/>
    </row>
    <row r="18" spans="1:7" ht="16.5" customHeight="1" x14ac:dyDescent="0.25">
      <c r="A18" s="147" t="s">
        <v>314</v>
      </c>
      <c r="B18" s="34" t="s">
        <v>5</v>
      </c>
      <c r="C18" s="35">
        <f>C13+C17</f>
        <v>4362000</v>
      </c>
      <c r="F18" s="200"/>
      <c r="G18" s="180"/>
    </row>
    <row r="19" spans="1:7" ht="16.5" customHeight="1" x14ac:dyDescent="0.25">
      <c r="A19" s="145" t="s">
        <v>315</v>
      </c>
      <c r="B19" s="33" t="s">
        <v>339</v>
      </c>
      <c r="C19" s="36">
        <v>1096000</v>
      </c>
      <c r="F19" s="200"/>
      <c r="G19" s="180"/>
    </row>
    <row r="20" spans="1:7" ht="16.5" customHeight="1" x14ac:dyDescent="0.25">
      <c r="A20" s="145" t="s">
        <v>316</v>
      </c>
      <c r="B20" s="33" t="s">
        <v>340</v>
      </c>
      <c r="C20" s="36">
        <v>0</v>
      </c>
    </row>
    <row r="21" spans="1:7" ht="16.5" customHeight="1" x14ac:dyDescent="0.25">
      <c r="A21" s="145" t="s">
        <v>317</v>
      </c>
      <c r="B21" s="33" t="s">
        <v>341</v>
      </c>
      <c r="C21" s="36">
        <v>30000</v>
      </c>
    </row>
    <row r="22" spans="1:7" ht="16.5" customHeight="1" x14ac:dyDescent="0.25">
      <c r="A22" s="145" t="s">
        <v>342</v>
      </c>
      <c r="B22" s="33" t="s">
        <v>343</v>
      </c>
      <c r="C22" s="36">
        <v>0</v>
      </c>
    </row>
    <row r="23" spans="1:7" ht="16.5" customHeight="1" x14ac:dyDescent="0.25">
      <c r="A23" s="145" t="s">
        <v>318</v>
      </c>
      <c r="B23" s="33" t="s">
        <v>344</v>
      </c>
      <c r="C23" s="36">
        <v>30000</v>
      </c>
    </row>
    <row r="24" spans="1:7" ht="16.5" customHeight="1" x14ac:dyDescent="0.25">
      <c r="A24" s="147" t="s">
        <v>319</v>
      </c>
      <c r="B24" s="39" t="s">
        <v>345</v>
      </c>
      <c r="C24" s="28">
        <f>SUM(C19:C23)</f>
        <v>1156000</v>
      </c>
    </row>
    <row r="25" spans="1:7" ht="16.5" customHeight="1" x14ac:dyDescent="0.25">
      <c r="A25" s="145" t="s">
        <v>346</v>
      </c>
      <c r="B25" s="149" t="s">
        <v>7</v>
      </c>
      <c r="C25" s="22">
        <v>160000</v>
      </c>
    </row>
    <row r="26" spans="1:7" ht="16.5" customHeight="1" x14ac:dyDescent="0.25">
      <c r="A26" s="148" t="s">
        <v>320</v>
      </c>
      <c r="B26" s="16" t="s">
        <v>8</v>
      </c>
      <c r="C26" s="22">
        <v>0</v>
      </c>
    </row>
    <row r="27" spans="1:7" ht="16.5" customHeight="1" x14ac:dyDescent="0.25">
      <c r="A27" s="148" t="s">
        <v>321</v>
      </c>
      <c r="B27" s="37" t="s">
        <v>9</v>
      </c>
      <c r="C27" s="38">
        <f>SUM(C25:C26)</f>
        <v>160000</v>
      </c>
    </row>
    <row r="28" spans="1:7" ht="16.5" customHeight="1" x14ac:dyDescent="0.25">
      <c r="A28" s="148" t="s">
        <v>322</v>
      </c>
      <c r="B28" s="33" t="s">
        <v>10</v>
      </c>
      <c r="C28" s="36">
        <v>0</v>
      </c>
    </row>
    <row r="29" spans="1:7" ht="16.5" customHeight="1" x14ac:dyDescent="0.25">
      <c r="A29" s="148" t="s">
        <v>323</v>
      </c>
      <c r="B29" s="33" t="s">
        <v>11</v>
      </c>
      <c r="C29" s="36">
        <v>85000</v>
      </c>
    </row>
    <row r="30" spans="1:7" ht="16.5" customHeight="1" x14ac:dyDescent="0.25">
      <c r="A30" s="148" t="s">
        <v>324</v>
      </c>
      <c r="B30" s="37" t="s">
        <v>12</v>
      </c>
      <c r="C30" s="38">
        <f>SUM(C28:C29)</f>
        <v>85000</v>
      </c>
    </row>
    <row r="31" spans="1:7" ht="16.5" customHeight="1" x14ac:dyDescent="0.25">
      <c r="A31" s="148" t="s">
        <v>325</v>
      </c>
      <c r="B31" s="33" t="s">
        <v>13</v>
      </c>
      <c r="C31" s="36">
        <v>0</v>
      </c>
    </row>
    <row r="32" spans="1:7" ht="16.5" customHeight="1" x14ac:dyDescent="0.25">
      <c r="A32" s="148" t="s">
        <v>326</v>
      </c>
      <c r="B32" s="16" t="s">
        <v>14</v>
      </c>
      <c r="C32" s="22">
        <v>0</v>
      </c>
    </row>
    <row r="33" spans="1:3" ht="16.5" customHeight="1" x14ac:dyDescent="0.25">
      <c r="A33" s="148" t="s">
        <v>327</v>
      </c>
      <c r="B33" s="16" t="s">
        <v>349</v>
      </c>
      <c r="C33" s="22">
        <v>0</v>
      </c>
    </row>
    <row r="34" spans="1:3" ht="16.5" customHeight="1" x14ac:dyDescent="0.25">
      <c r="A34" s="148" t="s">
        <v>328</v>
      </c>
      <c r="B34" s="16" t="s">
        <v>15</v>
      </c>
      <c r="C34" s="22">
        <v>50000</v>
      </c>
    </row>
    <row r="35" spans="1:3" ht="16.5" customHeight="1" x14ac:dyDescent="0.25">
      <c r="A35" s="148" t="s">
        <v>329</v>
      </c>
      <c r="B35" s="37" t="s">
        <v>16</v>
      </c>
      <c r="C35" s="38">
        <f>SUM(C31:C34)</f>
        <v>50000</v>
      </c>
    </row>
    <row r="36" spans="1:3" ht="16.5" customHeight="1" x14ac:dyDescent="0.25">
      <c r="A36" s="148" t="s">
        <v>330</v>
      </c>
      <c r="B36" s="37" t="s">
        <v>166</v>
      </c>
      <c r="C36" s="38">
        <v>50000</v>
      </c>
    </row>
    <row r="37" spans="1:3" ht="16.5" customHeight="1" x14ac:dyDescent="0.25">
      <c r="A37" s="148" t="s">
        <v>331</v>
      </c>
      <c r="B37" s="33" t="s">
        <v>336</v>
      </c>
      <c r="C37" s="38">
        <v>80000</v>
      </c>
    </row>
    <row r="38" spans="1:3" ht="16.5" customHeight="1" x14ac:dyDescent="0.25">
      <c r="A38" s="148" t="s">
        <v>333</v>
      </c>
      <c r="B38" s="33" t="s">
        <v>334</v>
      </c>
      <c r="C38" s="38">
        <v>0</v>
      </c>
    </row>
    <row r="39" spans="1:3" ht="16.5" customHeight="1" x14ac:dyDescent="0.25">
      <c r="A39" s="144" t="s">
        <v>335</v>
      </c>
      <c r="B39" s="37" t="s">
        <v>334</v>
      </c>
      <c r="C39" s="38">
        <f>SUM(C37:C38)</f>
        <v>80000</v>
      </c>
    </row>
    <row r="40" spans="1:3" ht="16.5" customHeight="1" x14ac:dyDescent="0.25">
      <c r="A40" s="148" t="s">
        <v>332</v>
      </c>
      <c r="B40" s="34" t="s">
        <v>162</v>
      </c>
      <c r="C40" s="35">
        <f>C27+C30+C35+C36+C39</f>
        <v>425000</v>
      </c>
    </row>
    <row r="41" spans="1:3" ht="16.5" customHeight="1" x14ac:dyDescent="0.25">
      <c r="A41" s="148"/>
      <c r="B41" s="60" t="s">
        <v>161</v>
      </c>
      <c r="C41" s="57">
        <f>C18+C24+C40</f>
        <v>5943000</v>
      </c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3" workbookViewId="0">
      <selection sqref="A1:D13"/>
    </sheetView>
  </sheetViews>
  <sheetFormatPr defaultRowHeight="15" x14ac:dyDescent="0.25"/>
  <cols>
    <col min="1" max="1" width="29.85546875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274" t="s">
        <v>20</v>
      </c>
      <c r="B1" s="274"/>
      <c r="C1" s="274"/>
      <c r="D1" s="274"/>
      <c r="E1" s="7"/>
      <c r="F1" s="7"/>
      <c r="G1" s="7"/>
    </row>
    <row r="2" spans="1:7" ht="15.75" customHeight="1" x14ac:dyDescent="0.25">
      <c r="A2" s="257" t="s">
        <v>610</v>
      </c>
      <c r="B2" s="257"/>
      <c r="C2" s="257"/>
      <c r="D2" s="257"/>
      <c r="E2" s="77"/>
      <c r="F2" s="77"/>
      <c r="G2" s="77"/>
    </row>
    <row r="3" spans="1:7" ht="15" customHeight="1" x14ac:dyDescent="0.25">
      <c r="A3" s="257" t="s">
        <v>128</v>
      </c>
      <c r="B3" s="257"/>
      <c r="C3" s="257"/>
      <c r="D3" s="257"/>
      <c r="E3" s="77"/>
      <c r="F3" s="77"/>
      <c r="G3" s="77"/>
    </row>
    <row r="4" spans="1:7" x14ac:dyDescent="0.25">
      <c r="A4" s="127"/>
      <c r="B4" s="70"/>
      <c r="C4" s="127"/>
      <c r="D4" s="127"/>
      <c r="E4" s="7"/>
      <c r="F4" s="7"/>
      <c r="G4" s="7"/>
    </row>
    <row r="5" spans="1:7" x14ac:dyDescent="0.25">
      <c r="A5" s="7"/>
      <c r="B5" s="7"/>
      <c r="C5" s="7"/>
      <c r="D5" s="8" t="s">
        <v>225</v>
      </c>
      <c r="E5" s="7"/>
      <c r="F5" s="7"/>
      <c r="G5" s="7"/>
    </row>
    <row r="6" spans="1:7" x14ac:dyDescent="0.25">
      <c r="A6" s="7"/>
      <c r="B6" s="7"/>
      <c r="C6" s="7"/>
      <c r="D6" s="8" t="s">
        <v>611</v>
      </c>
      <c r="E6" s="7"/>
      <c r="F6" s="7"/>
      <c r="G6" s="7"/>
    </row>
    <row r="7" spans="1:7" x14ac:dyDescent="0.25">
      <c r="A7" s="7"/>
      <c r="B7" s="7"/>
      <c r="C7" s="7"/>
      <c r="D7" s="119" t="s">
        <v>179</v>
      </c>
      <c r="E7" s="7"/>
      <c r="F7" s="7"/>
      <c r="G7" s="7"/>
    </row>
    <row r="8" spans="1:7" x14ac:dyDescent="0.25">
      <c r="A8" s="7"/>
      <c r="B8" s="7"/>
      <c r="C8" s="7"/>
      <c r="D8" s="119"/>
      <c r="E8" s="7"/>
      <c r="F8" s="7"/>
      <c r="G8" s="7"/>
    </row>
    <row r="9" spans="1:7" x14ac:dyDescent="0.25">
      <c r="A9" s="298" t="s">
        <v>649</v>
      </c>
      <c r="B9" s="298"/>
      <c r="C9" s="298"/>
      <c r="D9" s="298"/>
      <c r="E9" s="7"/>
      <c r="F9" s="7"/>
      <c r="G9" s="7"/>
    </row>
    <row r="10" spans="1:7" x14ac:dyDescent="0.25">
      <c r="A10" s="22" t="s">
        <v>1</v>
      </c>
      <c r="B10" s="22" t="s">
        <v>215</v>
      </c>
      <c r="C10" s="22" t="s">
        <v>216</v>
      </c>
      <c r="D10" s="22" t="s">
        <v>153</v>
      </c>
      <c r="E10" s="7"/>
      <c r="F10" s="7"/>
      <c r="G10" s="7"/>
    </row>
    <row r="11" spans="1:7" x14ac:dyDescent="0.25">
      <c r="A11" s="22" t="s">
        <v>217</v>
      </c>
      <c r="B11" s="22">
        <v>11862694</v>
      </c>
      <c r="C11" s="22">
        <v>3121927</v>
      </c>
      <c r="D11" s="22">
        <f>SUM(B11:C11)</f>
        <v>14984621</v>
      </c>
      <c r="E11" s="7"/>
      <c r="F11" s="7"/>
      <c r="G11" s="7"/>
    </row>
    <row r="12" spans="1:7" x14ac:dyDescent="0.25">
      <c r="A12" s="22" t="s">
        <v>173</v>
      </c>
      <c r="B12" s="22">
        <v>9364155</v>
      </c>
      <c r="C12" s="22">
        <v>0</v>
      </c>
      <c r="D12" s="22">
        <f t="shared" ref="D12:D13" si="0">SUM(B12:C12)</f>
        <v>9364155</v>
      </c>
      <c r="E12" s="7"/>
      <c r="F12" s="7"/>
      <c r="G12" s="7"/>
    </row>
    <row r="13" spans="1:7" ht="16.5" customHeight="1" x14ac:dyDescent="0.25">
      <c r="A13" s="10" t="s">
        <v>218</v>
      </c>
      <c r="B13" s="22">
        <v>2498539</v>
      </c>
      <c r="C13" s="22">
        <v>3121927</v>
      </c>
      <c r="D13" s="22">
        <f t="shared" si="0"/>
        <v>5620466</v>
      </c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170"/>
      <c r="C15" s="7"/>
      <c r="D15" s="7"/>
      <c r="E15" s="7"/>
      <c r="F15" s="7"/>
      <c r="G15" s="7"/>
    </row>
    <row r="16" spans="1:7" x14ac:dyDescent="0.25">
      <c r="A16" s="92"/>
      <c r="B16" s="171"/>
      <c r="C16" s="92"/>
      <c r="D16" s="92"/>
      <c r="E16" s="7"/>
      <c r="F16" s="7"/>
      <c r="G16" s="7"/>
    </row>
    <row r="17" spans="1:7" x14ac:dyDescent="0.25">
      <c r="A17" s="72"/>
      <c r="B17" s="172"/>
      <c r="C17" s="72"/>
      <c r="D17" s="72"/>
      <c r="E17" s="7"/>
      <c r="F17" s="7"/>
      <c r="G17" s="7"/>
    </row>
    <row r="18" spans="1:7" x14ac:dyDescent="0.25">
      <c r="A18" s="72"/>
      <c r="B18" s="72"/>
      <c r="C18" s="72"/>
      <c r="D18" s="72"/>
      <c r="E18" s="7"/>
      <c r="F18" s="7"/>
      <c r="G18" s="7"/>
    </row>
    <row r="19" spans="1:7" x14ac:dyDescent="0.25">
      <c r="A19" s="72"/>
      <c r="B19" s="72"/>
      <c r="C19" s="72"/>
      <c r="D19" s="72"/>
      <c r="E19" s="7"/>
      <c r="F19" s="7"/>
      <c r="G19" s="7"/>
    </row>
    <row r="20" spans="1:7" ht="16.5" customHeight="1" x14ac:dyDescent="0.25">
      <c r="A20" s="79"/>
      <c r="B20" s="72"/>
      <c r="C20" s="72"/>
      <c r="D20" s="72"/>
      <c r="E20" s="7"/>
      <c r="F20" s="7"/>
      <c r="G20" s="7"/>
    </row>
    <row r="21" spans="1:7" ht="16.5" customHeight="1" x14ac:dyDescent="0.25">
      <c r="A21" s="79"/>
      <c r="B21" s="72"/>
      <c r="C21" s="72"/>
      <c r="D21" s="72"/>
      <c r="E21" s="7"/>
      <c r="F21" s="7"/>
      <c r="G21" s="7"/>
    </row>
    <row r="22" spans="1:7" x14ac:dyDescent="0.25">
      <c r="A22" s="78"/>
    </row>
    <row r="24" spans="1:7" s="73" customFormat="1" x14ac:dyDescent="0.25">
      <c r="A24" s="125"/>
      <c r="B24" s="125"/>
    </row>
    <row r="25" spans="1:7" x14ac:dyDescent="0.25">
      <c r="A25" s="161"/>
      <c r="B25" s="161"/>
    </row>
  </sheetData>
  <mergeCells count="4">
    <mergeCell ref="A9:D9"/>
    <mergeCell ref="A1:D1"/>
    <mergeCell ref="A2:D2"/>
    <mergeCell ref="A3:D3"/>
  </mergeCells>
  <phoneticPr fontId="18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2" workbookViewId="0">
      <selection sqref="A1:D29"/>
    </sheetView>
  </sheetViews>
  <sheetFormatPr defaultRowHeight="16.5" customHeight="1" x14ac:dyDescent="0.25"/>
  <cols>
    <col min="1" max="1" width="46.5703125" customWidth="1"/>
    <col min="2" max="2" width="12.28515625" customWidth="1"/>
    <col min="3" max="3" width="14" customWidth="1"/>
    <col min="4" max="4" width="12.28515625" customWidth="1"/>
  </cols>
  <sheetData>
    <row r="1" spans="1:5" ht="16.5" customHeight="1" x14ac:dyDescent="0.25">
      <c r="A1" s="274" t="s">
        <v>20</v>
      </c>
      <c r="B1" s="274"/>
      <c r="C1" s="274"/>
      <c r="D1" s="274"/>
      <c r="E1" s="7"/>
    </row>
    <row r="2" spans="1:5" ht="16.5" customHeight="1" x14ac:dyDescent="0.25">
      <c r="A2" s="257" t="s">
        <v>140</v>
      </c>
      <c r="B2" s="257"/>
      <c r="C2" s="257"/>
      <c r="D2" s="257"/>
      <c r="E2" s="7"/>
    </row>
    <row r="3" spans="1:5" ht="16.5" customHeight="1" x14ac:dyDescent="0.25">
      <c r="A3" s="21"/>
      <c r="B3" s="21"/>
      <c r="C3" s="21"/>
      <c r="D3" s="21"/>
      <c r="E3" s="7"/>
    </row>
    <row r="4" spans="1:5" ht="16.5" customHeight="1" x14ac:dyDescent="0.25">
      <c r="A4" s="7"/>
      <c r="B4" s="7"/>
      <c r="C4" s="300" t="s">
        <v>213</v>
      </c>
      <c r="D4" s="300"/>
      <c r="E4" s="7"/>
    </row>
    <row r="5" spans="1:5" ht="16.5" customHeight="1" x14ac:dyDescent="0.25">
      <c r="A5" s="7"/>
      <c r="B5" s="7"/>
      <c r="C5" s="244" t="s">
        <v>596</v>
      </c>
      <c r="D5" s="244"/>
      <c r="E5" s="7"/>
    </row>
    <row r="6" spans="1:5" ht="16.5" customHeight="1" x14ac:dyDescent="0.25">
      <c r="A6" s="7"/>
      <c r="B6" s="7"/>
      <c r="C6" s="302" t="s">
        <v>179</v>
      </c>
      <c r="D6" s="302"/>
      <c r="E6" s="7"/>
    </row>
    <row r="7" spans="1:5" ht="16.5" customHeight="1" x14ac:dyDescent="0.25">
      <c r="A7" s="49" t="s">
        <v>1</v>
      </c>
      <c r="B7" s="76">
        <v>2016</v>
      </c>
      <c r="C7" s="76">
        <v>2017</v>
      </c>
      <c r="D7" s="76">
        <v>2018</v>
      </c>
      <c r="E7" s="7"/>
    </row>
    <row r="8" spans="1:5" ht="16.5" customHeight="1" x14ac:dyDescent="0.25">
      <c r="A8" s="255" t="s">
        <v>214</v>
      </c>
      <c r="B8" s="301"/>
      <c r="C8" s="301"/>
      <c r="D8" s="256"/>
      <c r="E8" s="7"/>
    </row>
    <row r="9" spans="1:5" ht="16.5" customHeight="1" x14ac:dyDescent="0.25">
      <c r="A9" s="62" t="s">
        <v>86</v>
      </c>
      <c r="B9" s="179">
        <f>'2.2 Működési bevételek'!C43</f>
        <v>15668317</v>
      </c>
      <c r="C9" s="61">
        <f t="shared" ref="C9:D11" si="0">B9*1.03</f>
        <v>16138366.51</v>
      </c>
      <c r="D9" s="61">
        <f t="shared" si="0"/>
        <v>16622517.5053</v>
      </c>
      <c r="E9" s="7"/>
    </row>
    <row r="10" spans="1:5" ht="16.5" customHeight="1" x14ac:dyDescent="0.25">
      <c r="A10" s="75" t="s">
        <v>73</v>
      </c>
      <c r="B10" s="74">
        <f>'2.2 Működési bevételek'!C16</f>
        <v>28375000</v>
      </c>
      <c r="C10" s="61">
        <f t="shared" si="0"/>
        <v>29226250</v>
      </c>
      <c r="D10" s="61">
        <f t="shared" si="0"/>
        <v>30103037.5</v>
      </c>
      <c r="E10" s="7"/>
    </row>
    <row r="11" spans="1:5" ht="16.5" customHeight="1" x14ac:dyDescent="0.25">
      <c r="A11" s="62" t="s">
        <v>129</v>
      </c>
      <c r="B11" s="74">
        <f>'1. Mérleg'!B10</f>
        <v>104478890</v>
      </c>
      <c r="C11" s="61">
        <f t="shared" si="0"/>
        <v>107613256.7</v>
      </c>
      <c r="D11" s="61">
        <f t="shared" si="0"/>
        <v>110841654.40100001</v>
      </c>
      <c r="E11" s="7"/>
    </row>
    <row r="12" spans="1:5" ht="16.5" customHeight="1" x14ac:dyDescent="0.25">
      <c r="A12" s="88" t="s">
        <v>130</v>
      </c>
      <c r="B12" s="89">
        <f>'1. Mérleg'!B11+'1. Mérleg'!B15</f>
        <v>26281000</v>
      </c>
      <c r="C12" s="90">
        <f t="shared" ref="C12:D19" si="1">B12*1.03</f>
        <v>27069430</v>
      </c>
      <c r="D12" s="90">
        <f>C12*1.03</f>
        <v>27881512.900000002</v>
      </c>
      <c r="E12" s="7"/>
    </row>
    <row r="13" spans="1:5" s="82" customFormat="1" ht="16.5" customHeight="1" x14ac:dyDescent="0.25">
      <c r="A13" s="80" t="s">
        <v>131</v>
      </c>
      <c r="B13" s="130">
        <f>SUM(B9:B12)</f>
        <v>174803207</v>
      </c>
      <c r="C13" s="130">
        <f>SUM(C9:C12)</f>
        <v>180047303.21000001</v>
      </c>
      <c r="D13" s="130">
        <f>SUM(D9:D12)</f>
        <v>185448722.30630001</v>
      </c>
      <c r="E13" s="85"/>
    </row>
    <row r="14" spans="1:5" ht="16.5" customHeight="1" x14ac:dyDescent="0.25">
      <c r="A14" s="62" t="s">
        <v>5</v>
      </c>
      <c r="B14" s="74">
        <f>'3. Kiadások'!C18</f>
        <v>35897000</v>
      </c>
      <c r="C14" s="61">
        <f t="shared" si="1"/>
        <v>36973910</v>
      </c>
      <c r="D14" s="61">
        <f t="shared" si="1"/>
        <v>38083127.300000004</v>
      </c>
      <c r="E14" s="72"/>
    </row>
    <row r="15" spans="1:5" ht="16.5" customHeight="1" x14ac:dyDescent="0.25">
      <c r="A15" s="75" t="s">
        <v>132</v>
      </c>
      <c r="B15" s="74">
        <f>'3. Kiadások'!C24</f>
        <v>8038000</v>
      </c>
      <c r="C15" s="61">
        <f t="shared" si="1"/>
        <v>8279140</v>
      </c>
      <c r="D15" s="61">
        <f t="shared" si="1"/>
        <v>8527514.2000000011</v>
      </c>
      <c r="E15" s="72"/>
    </row>
    <row r="16" spans="1:5" ht="16.5" customHeight="1" x14ac:dyDescent="0.25">
      <c r="A16" s="62" t="s">
        <v>90</v>
      </c>
      <c r="B16" s="74">
        <f>'3. Kiadások'!C46</f>
        <v>39728754</v>
      </c>
      <c r="C16" s="61">
        <f t="shared" si="1"/>
        <v>40920616.620000005</v>
      </c>
      <c r="D16" s="61">
        <f t="shared" si="1"/>
        <v>42148235.118600003</v>
      </c>
      <c r="E16" s="72"/>
    </row>
    <row r="17" spans="1:5" ht="16.5" customHeight="1" x14ac:dyDescent="0.25">
      <c r="A17" s="62" t="s">
        <v>91</v>
      </c>
      <c r="B17" s="74">
        <f>'3. Kiadások'!C52</f>
        <v>8281000</v>
      </c>
      <c r="C17" s="61">
        <f t="shared" si="1"/>
        <v>8529430</v>
      </c>
      <c r="D17" s="61">
        <f t="shared" si="1"/>
        <v>8785312.9000000004</v>
      </c>
      <c r="E17" s="72"/>
    </row>
    <row r="18" spans="1:5" ht="16.5" customHeight="1" x14ac:dyDescent="0.25">
      <c r="A18" s="62" t="s">
        <v>43</v>
      </c>
      <c r="B18" s="74">
        <f>'3. Kiadások'!C78</f>
        <v>70769526</v>
      </c>
      <c r="C18" s="61">
        <f t="shared" si="1"/>
        <v>72892611.780000001</v>
      </c>
      <c r="D18" s="61">
        <f t="shared" si="1"/>
        <v>75079390.133400008</v>
      </c>
      <c r="E18" s="72"/>
    </row>
    <row r="19" spans="1:5" ht="16.5" customHeight="1" x14ac:dyDescent="0.25">
      <c r="A19" s="42" t="s">
        <v>220</v>
      </c>
      <c r="B19" s="74">
        <f>'3. Kiadások'!C58</f>
        <v>7967000</v>
      </c>
      <c r="C19" s="61">
        <f t="shared" si="1"/>
        <v>8206010</v>
      </c>
      <c r="D19" s="61">
        <f t="shared" si="1"/>
        <v>8452190.3000000007</v>
      </c>
      <c r="E19" s="72"/>
    </row>
    <row r="20" spans="1:5" s="82" customFormat="1" ht="16.5" customHeight="1" x14ac:dyDescent="0.25">
      <c r="A20" s="80" t="s">
        <v>133</v>
      </c>
      <c r="B20" s="130">
        <f>SUM(B14:B19)</f>
        <v>170681280</v>
      </c>
      <c r="C20" s="130">
        <f>SUM(C14:C19)</f>
        <v>175801718.40000001</v>
      </c>
      <c r="D20" s="84">
        <f>C20*1.03</f>
        <v>181075769.95200002</v>
      </c>
      <c r="E20" s="86"/>
    </row>
    <row r="21" spans="1:5" ht="16.5" customHeight="1" x14ac:dyDescent="0.25">
      <c r="A21" s="299" t="s">
        <v>134</v>
      </c>
      <c r="B21" s="299"/>
      <c r="C21" s="299"/>
      <c r="D21" s="299"/>
      <c r="E21" s="72"/>
    </row>
    <row r="22" spans="1:5" ht="16.5" customHeight="1" x14ac:dyDescent="0.25">
      <c r="A22" s="75" t="s">
        <v>595</v>
      </c>
      <c r="B22" s="74">
        <f>'1. Mérleg'!C18</f>
        <v>2498539</v>
      </c>
      <c r="C22" s="74">
        <v>0</v>
      </c>
      <c r="D22" s="74">
        <v>0</v>
      </c>
      <c r="E22" s="72"/>
    </row>
    <row r="23" spans="1:5" ht="16.5" customHeight="1" x14ac:dyDescent="0.25">
      <c r="A23" s="75" t="s">
        <v>221</v>
      </c>
      <c r="B23" s="74">
        <f>'1. Mérleg'!C17</f>
        <v>9364155</v>
      </c>
      <c r="C23" s="74">
        <v>0</v>
      </c>
      <c r="D23" s="74">
        <v>0</v>
      </c>
      <c r="E23" s="72"/>
    </row>
    <row r="24" spans="1:5" ht="16.5" customHeight="1" x14ac:dyDescent="0.25">
      <c r="A24" s="80" t="s">
        <v>135</v>
      </c>
      <c r="B24" s="81">
        <f>SUM(B22:B23)</f>
        <v>11862694</v>
      </c>
      <c r="C24" s="81">
        <f t="shared" ref="C24:D24" si="2">SUM(C22:C23)</f>
        <v>0</v>
      </c>
      <c r="D24" s="81">
        <f t="shared" si="2"/>
        <v>0</v>
      </c>
      <c r="E24" s="86"/>
    </row>
    <row r="25" spans="1:5" ht="16.5" customHeight="1" x14ac:dyDescent="0.25">
      <c r="A25" s="75" t="s">
        <v>32</v>
      </c>
      <c r="B25" s="74">
        <f>'1. Mérleg'!F17</f>
        <v>2053351</v>
      </c>
      <c r="C25" s="74">
        <v>0</v>
      </c>
      <c r="D25" s="74">
        <v>0</v>
      </c>
      <c r="E25" s="86"/>
    </row>
    <row r="26" spans="1:5" ht="16.5" customHeight="1" x14ac:dyDescent="0.25">
      <c r="A26" s="75" t="s">
        <v>136</v>
      </c>
      <c r="B26" s="1">
        <f>'1. Mérleg'!F18</f>
        <v>13931270</v>
      </c>
      <c r="C26" s="74">
        <v>0</v>
      </c>
      <c r="D26" s="74">
        <v>0</v>
      </c>
      <c r="E26" s="72"/>
    </row>
    <row r="27" spans="1:5" s="82" customFormat="1" ht="16.5" customHeight="1" x14ac:dyDescent="0.25">
      <c r="A27" s="80" t="s">
        <v>137</v>
      </c>
      <c r="B27" s="81">
        <f>SUM(B25:B26)</f>
        <v>15984621</v>
      </c>
      <c r="C27" s="81">
        <f t="shared" ref="C27:D27" si="3">SUM(C25:C26)</f>
        <v>0</v>
      </c>
      <c r="D27" s="81">
        <f t="shared" si="3"/>
        <v>0</v>
      </c>
      <c r="E27" s="86"/>
    </row>
    <row r="28" spans="1:5" ht="16.5" customHeight="1" x14ac:dyDescent="0.25">
      <c r="A28" s="83" t="s">
        <v>138</v>
      </c>
      <c r="B28" s="131">
        <f>SUM(B13+B24)</f>
        <v>186665901</v>
      </c>
      <c r="C28" s="131">
        <f>SUM(C13+C24)</f>
        <v>180047303.21000001</v>
      </c>
      <c r="D28" s="131">
        <f>SUM(D13+D24)</f>
        <v>185448722.30630001</v>
      </c>
      <c r="E28" s="72"/>
    </row>
    <row r="29" spans="1:5" ht="16.5" customHeight="1" x14ac:dyDescent="0.25">
      <c r="A29" s="91" t="s">
        <v>139</v>
      </c>
      <c r="B29" s="132">
        <f>SUM(B20+B27)</f>
        <v>186665901</v>
      </c>
      <c r="C29" s="132">
        <f>SUM(C20+C27)</f>
        <v>175801718.40000001</v>
      </c>
      <c r="D29" s="131">
        <f>SUM(D20+D27)</f>
        <v>181075769.95200002</v>
      </c>
      <c r="E29" s="87"/>
    </row>
    <row r="30" spans="1:5" ht="16.5" customHeight="1" x14ac:dyDescent="0.25">
      <c r="A30" s="72"/>
      <c r="B30" s="72"/>
      <c r="C30" s="72"/>
      <c r="D30" s="72"/>
      <c r="E30" s="7"/>
    </row>
    <row r="31" spans="1:5" ht="16.5" customHeight="1" x14ac:dyDescent="0.25">
      <c r="A31" s="73"/>
      <c r="B31" s="73"/>
      <c r="C31" s="73"/>
      <c r="D31" s="73"/>
    </row>
  </sheetData>
  <mergeCells count="7">
    <mergeCell ref="A21:D21"/>
    <mergeCell ref="A2:D2"/>
    <mergeCell ref="A1:D1"/>
    <mergeCell ref="C4:D4"/>
    <mergeCell ref="C5:D5"/>
    <mergeCell ref="A8:D8"/>
    <mergeCell ref="C6:D6"/>
  </mergeCells>
  <phoneticPr fontId="18" type="noConversion"/>
  <pageMargins left="0.7" right="0.7" top="0.75" bottom="0.75" header="0.3" footer="0.3"/>
  <pageSetup paperSize="9" orientation="portrait" r:id="rId1"/>
  <ignoredErrors>
    <ignoredError sqref="C13:D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22"/>
    </sheetView>
  </sheetViews>
  <sheetFormatPr defaultRowHeight="15" x14ac:dyDescent="0.25"/>
  <cols>
    <col min="2" max="2" width="58.7109375" customWidth="1"/>
    <col min="3" max="3" width="16.42578125" customWidth="1"/>
  </cols>
  <sheetData>
    <row r="1" spans="1:3" ht="15.75" x14ac:dyDescent="0.25">
      <c r="B1" s="254" t="s">
        <v>177</v>
      </c>
      <c r="C1" s="254"/>
    </row>
    <row r="2" spans="1:3" x14ac:dyDescent="0.25">
      <c r="B2" s="251" t="s">
        <v>660</v>
      </c>
      <c r="C2" s="251"/>
    </row>
    <row r="4" spans="1:3" x14ac:dyDescent="0.25">
      <c r="C4" s="8" t="s">
        <v>178</v>
      </c>
    </row>
    <row r="5" spans="1:3" x14ac:dyDescent="0.25">
      <c r="C5" s="8" t="s">
        <v>596</v>
      </c>
    </row>
    <row r="6" spans="1:3" x14ac:dyDescent="0.25">
      <c r="C6" s="8"/>
    </row>
    <row r="7" spans="1:3" x14ac:dyDescent="0.25">
      <c r="A7" s="1"/>
      <c r="B7" s="25" t="s">
        <v>1</v>
      </c>
      <c r="C7" s="25" t="s">
        <v>180</v>
      </c>
    </row>
    <row r="8" spans="1:3" x14ac:dyDescent="0.25">
      <c r="A8" s="145" t="s">
        <v>351</v>
      </c>
      <c r="B8" s="22" t="s">
        <v>181</v>
      </c>
      <c r="C8" s="22">
        <f>'2.1 Költségvetési bevételek'!C12</f>
        <v>51986157</v>
      </c>
    </row>
    <row r="9" spans="1:3" x14ac:dyDescent="0.25">
      <c r="A9" s="145" t="s">
        <v>352</v>
      </c>
      <c r="B9" s="22" t="s">
        <v>182</v>
      </c>
      <c r="C9" s="22">
        <f>'2.1 Költségvetési bevételek'!C15</f>
        <v>21774267</v>
      </c>
    </row>
    <row r="10" spans="1:3" x14ac:dyDescent="0.25">
      <c r="A10" s="145" t="s">
        <v>353</v>
      </c>
      <c r="B10" s="22" t="s">
        <v>47</v>
      </c>
      <c r="C10" s="22">
        <f>'2.1 Költségvetési bevételek'!C23</f>
        <v>29329946</v>
      </c>
    </row>
    <row r="11" spans="1:3" x14ac:dyDescent="0.25">
      <c r="A11" s="145" t="s">
        <v>355</v>
      </c>
      <c r="B11" s="22" t="s">
        <v>48</v>
      </c>
      <c r="C11" s="22">
        <f>'2.1 Költségvetési bevételek'!C25</f>
        <v>1388520</v>
      </c>
    </row>
    <row r="12" spans="1:3" x14ac:dyDescent="0.25">
      <c r="A12" s="145" t="s">
        <v>356</v>
      </c>
      <c r="B12" s="22" t="s">
        <v>49</v>
      </c>
      <c r="C12" s="22">
        <f>'2.1 Költségvetési bevételek'!C27</f>
        <v>0</v>
      </c>
    </row>
    <row r="13" spans="1:3" x14ac:dyDescent="0.25">
      <c r="A13" s="145" t="s">
        <v>358</v>
      </c>
      <c r="B13" s="22" t="s">
        <v>462</v>
      </c>
      <c r="C13" s="22">
        <f>'2.1 Költségvetési bevételek'!C29</f>
        <v>0</v>
      </c>
    </row>
    <row r="14" spans="1:3" x14ac:dyDescent="0.25">
      <c r="A14" s="145" t="s">
        <v>364</v>
      </c>
      <c r="B14" s="22" t="s">
        <v>183</v>
      </c>
      <c r="C14" s="22">
        <f>'2.1 Költségvetési bevételek'!C34</f>
        <v>25281000</v>
      </c>
    </row>
    <row r="15" spans="1:3" x14ac:dyDescent="0.25">
      <c r="A15" s="145" t="s">
        <v>365</v>
      </c>
      <c r="B15" s="16" t="s">
        <v>367</v>
      </c>
      <c r="C15" s="22">
        <f>'2.1 Költségvetési bevételek'!C36</f>
        <v>0</v>
      </c>
    </row>
    <row r="16" spans="1:3" x14ac:dyDescent="0.25">
      <c r="A16" s="145" t="s">
        <v>369</v>
      </c>
      <c r="B16" s="22" t="s">
        <v>68</v>
      </c>
      <c r="C16" s="22">
        <f>'2.1 Költségvetési bevételek'!C38</f>
        <v>0</v>
      </c>
    </row>
    <row r="17" spans="1:3" x14ac:dyDescent="0.25">
      <c r="A17" s="145" t="s">
        <v>379</v>
      </c>
      <c r="B17" s="22" t="s">
        <v>73</v>
      </c>
      <c r="C17" s="22">
        <f>'2.2 Működési bevételek'!C16</f>
        <v>28375000</v>
      </c>
    </row>
    <row r="18" spans="1:3" x14ac:dyDescent="0.25">
      <c r="A18" s="145" t="s">
        <v>406</v>
      </c>
      <c r="B18" s="22" t="s">
        <v>83</v>
      </c>
      <c r="C18" s="22">
        <f>'2.2 Működési bevételek'!C43</f>
        <v>15668317</v>
      </c>
    </row>
    <row r="19" spans="1:3" x14ac:dyDescent="0.25">
      <c r="A19" s="145" t="s">
        <v>463</v>
      </c>
      <c r="B19" s="22" t="s">
        <v>470</v>
      </c>
      <c r="C19" s="22">
        <f>'2.2 Működési bevételek'!C44</f>
        <v>1000000</v>
      </c>
    </row>
    <row r="20" spans="1:3" x14ac:dyDescent="0.25">
      <c r="A20" s="145" t="s">
        <v>594</v>
      </c>
      <c r="B20" s="22" t="s">
        <v>661</v>
      </c>
      <c r="C20" s="22">
        <f>'2.2 Működési bevételek'!C45</f>
        <v>9364155</v>
      </c>
    </row>
    <row r="21" spans="1:3" x14ac:dyDescent="0.25">
      <c r="A21" s="145" t="s">
        <v>464</v>
      </c>
      <c r="B21" s="16" t="s">
        <v>276</v>
      </c>
      <c r="C21" s="22">
        <f>'2.2 Működési bevételek'!C46</f>
        <v>2498539</v>
      </c>
    </row>
    <row r="22" spans="1:3" ht="15.75" x14ac:dyDescent="0.25">
      <c r="A22" s="1"/>
      <c r="B22" s="26" t="s">
        <v>99</v>
      </c>
      <c r="C22" s="26">
        <f>SUM(C8:C21)</f>
        <v>186665901</v>
      </c>
    </row>
    <row r="30" spans="1:3" x14ac:dyDescent="0.25">
      <c r="B30" s="3"/>
      <c r="C30" s="3"/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6" workbookViewId="0">
      <selection activeCell="O9" sqref="O9:O29"/>
    </sheetView>
  </sheetViews>
  <sheetFormatPr defaultRowHeight="15" x14ac:dyDescent="0.25"/>
  <cols>
    <col min="1" max="1" width="30" style="70" customWidth="1"/>
    <col min="2" max="2" width="10.85546875" customWidth="1"/>
    <col min="3" max="3" width="10.140625" customWidth="1"/>
    <col min="4" max="4" width="10.28515625" customWidth="1"/>
    <col min="5" max="5" width="10" customWidth="1"/>
    <col min="6" max="12" width="10.140625" bestFit="1" customWidth="1"/>
    <col min="13" max="13" width="10.28515625" customWidth="1"/>
    <col min="14" max="14" width="11.28515625" customWidth="1"/>
    <col min="15" max="15" width="10.5703125" customWidth="1"/>
  </cols>
  <sheetData>
    <row r="1" spans="1:14" ht="15.75" x14ac:dyDescent="0.25">
      <c r="A1" s="274" t="s">
        <v>20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x14ac:dyDescent="0.25">
      <c r="A2" s="257" t="s">
        <v>614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04" t="s">
        <v>228</v>
      </c>
      <c r="M4" s="304"/>
      <c r="N4" s="304"/>
    </row>
    <row r="5" spans="1:14" x14ac:dyDescent="0.25">
      <c r="L5" s="173"/>
      <c r="M5" s="305" t="s">
        <v>596</v>
      </c>
      <c r="N5" s="305"/>
    </row>
    <row r="6" spans="1:14" x14ac:dyDescent="0.25">
      <c r="L6" s="306" t="s">
        <v>179</v>
      </c>
      <c r="M6" s="306"/>
      <c r="N6" s="306"/>
    </row>
    <row r="7" spans="1:14" x14ac:dyDescent="0.25">
      <c r="A7" s="285" t="s">
        <v>46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</row>
    <row r="9" spans="1:14" ht="16.5" customHeight="1" x14ac:dyDescent="0.25">
      <c r="A9" s="65" t="s">
        <v>1</v>
      </c>
      <c r="B9" s="68" t="s">
        <v>141</v>
      </c>
      <c r="C9" s="68" t="s">
        <v>142</v>
      </c>
      <c r="D9" s="68" t="s">
        <v>143</v>
      </c>
      <c r="E9" s="68" t="s">
        <v>144</v>
      </c>
      <c r="F9" s="68" t="s">
        <v>145</v>
      </c>
      <c r="G9" s="68" t="s">
        <v>146</v>
      </c>
      <c r="H9" s="68" t="s">
        <v>147</v>
      </c>
      <c r="I9" s="68" t="s">
        <v>148</v>
      </c>
      <c r="J9" s="68" t="s">
        <v>149</v>
      </c>
      <c r="K9" s="68" t="s">
        <v>150</v>
      </c>
      <c r="L9" s="68" t="s">
        <v>151</v>
      </c>
      <c r="M9" s="68" t="s">
        <v>152</v>
      </c>
      <c r="N9" s="68" t="s">
        <v>153</v>
      </c>
    </row>
    <row r="10" spans="1:14" ht="14.25" customHeight="1" x14ac:dyDescent="0.25">
      <c r="A10" s="75" t="s">
        <v>154</v>
      </c>
      <c r="B10" s="14">
        <v>1305693</v>
      </c>
      <c r="C10" s="14">
        <v>1305693</v>
      </c>
      <c r="D10" s="14">
        <v>1305693</v>
      </c>
      <c r="E10" s="14">
        <v>1305693</v>
      </c>
      <c r="F10" s="14">
        <v>1305693</v>
      </c>
      <c r="G10" s="14">
        <v>1305693</v>
      </c>
      <c r="H10" s="14">
        <v>1305693</v>
      </c>
      <c r="I10" s="14">
        <v>1305693</v>
      </c>
      <c r="J10" s="14">
        <v>1305693</v>
      </c>
      <c r="K10" s="14">
        <v>1305693</v>
      </c>
      <c r="L10" s="14">
        <v>1305693</v>
      </c>
      <c r="M10" s="14">
        <v>1305694</v>
      </c>
      <c r="N10" s="14">
        <f>'2.2 Működési bevételek'!C43</f>
        <v>15668317</v>
      </c>
    </row>
    <row r="11" spans="1:14" ht="16.5" customHeight="1" x14ac:dyDescent="0.25">
      <c r="A11" s="75" t="s">
        <v>155</v>
      </c>
      <c r="B11" s="14">
        <v>100000</v>
      </c>
      <c r="C11" s="14">
        <v>100000</v>
      </c>
      <c r="D11" s="14">
        <v>8000000</v>
      </c>
      <c r="E11" s="14">
        <v>100000</v>
      </c>
      <c r="F11" s="14">
        <v>100000</v>
      </c>
      <c r="G11" s="14">
        <v>100000</v>
      </c>
      <c r="H11" s="14">
        <v>7000000</v>
      </c>
      <c r="I11" s="14">
        <v>100000</v>
      </c>
      <c r="J11" s="14">
        <v>8000000</v>
      </c>
      <c r="K11" s="14">
        <v>100000</v>
      </c>
      <c r="L11" s="14">
        <v>100000</v>
      </c>
      <c r="M11" s="14">
        <v>2675000</v>
      </c>
      <c r="N11" s="14">
        <f>'1. Mérleg'!B12</f>
        <v>26475000</v>
      </c>
    </row>
    <row r="12" spans="1:14" ht="30" customHeight="1" x14ac:dyDescent="0.25">
      <c r="A12" s="10" t="s">
        <v>226</v>
      </c>
      <c r="B12" s="14">
        <v>8706574</v>
      </c>
      <c r="C12" s="14">
        <v>8706574</v>
      </c>
      <c r="D12" s="14">
        <v>8706574</v>
      </c>
      <c r="E12" s="14">
        <v>8706574</v>
      </c>
      <c r="F12" s="14">
        <v>8706574</v>
      </c>
      <c r="G12" s="14">
        <v>8706574</v>
      </c>
      <c r="H12" s="14">
        <v>8706574</v>
      </c>
      <c r="I12" s="14">
        <v>8706574</v>
      </c>
      <c r="J12" s="14">
        <v>8706574</v>
      </c>
      <c r="K12" s="14">
        <v>8706574</v>
      </c>
      <c r="L12" s="14">
        <v>8706574</v>
      </c>
      <c r="M12" s="14">
        <v>8706576</v>
      </c>
      <c r="N12" s="14">
        <f>'1. Mérleg'!B10</f>
        <v>104478890</v>
      </c>
    </row>
    <row r="13" spans="1:14" ht="45.75" customHeight="1" x14ac:dyDescent="0.25">
      <c r="A13" s="75" t="s">
        <v>664</v>
      </c>
      <c r="B13" s="14">
        <v>2500000</v>
      </c>
      <c r="C13" s="14">
        <v>2500000</v>
      </c>
      <c r="D13" s="14">
        <v>1500000</v>
      </c>
      <c r="E13" s="14">
        <v>2500000</v>
      </c>
      <c r="F13" s="14">
        <v>2500000</v>
      </c>
      <c r="G13" s="14">
        <v>2500000</v>
      </c>
      <c r="H13" s="14">
        <v>2500000</v>
      </c>
      <c r="I13" s="14">
        <v>1500000</v>
      </c>
      <c r="J13" s="14">
        <v>2500000</v>
      </c>
      <c r="K13" s="14">
        <v>2500000</v>
      </c>
      <c r="L13" s="14">
        <v>1781000</v>
      </c>
      <c r="M13" s="14">
        <v>1500000</v>
      </c>
      <c r="N13" s="14">
        <f>'1. Mérleg'!B11+'1. Mérleg'!B15</f>
        <v>26281000</v>
      </c>
    </row>
    <row r="14" spans="1:14" ht="16.5" customHeight="1" x14ac:dyDescent="0.25">
      <c r="A14" s="75" t="s">
        <v>227</v>
      </c>
      <c r="B14" s="14">
        <v>0</v>
      </c>
      <c r="C14" s="14">
        <v>0</v>
      </c>
      <c r="D14" s="14">
        <v>0</v>
      </c>
      <c r="E14" s="14">
        <v>6881347</v>
      </c>
      <c r="F14" s="14">
        <v>0</v>
      </c>
      <c r="G14" s="14">
        <v>0</v>
      </c>
      <c r="H14" s="14">
        <v>0</v>
      </c>
      <c r="I14" s="14">
        <v>6881347</v>
      </c>
      <c r="J14" s="14">
        <v>0</v>
      </c>
      <c r="K14" s="14">
        <v>0</v>
      </c>
      <c r="L14" s="14">
        <v>0</v>
      </c>
      <c r="M14" s="14">
        <v>0</v>
      </c>
      <c r="N14" s="14">
        <f>'1. Mérleg'!C19</f>
        <v>13762694</v>
      </c>
    </row>
    <row r="15" spans="1:14" ht="16.5" customHeight="1" x14ac:dyDescent="0.25">
      <c r="A15" s="95" t="s">
        <v>156</v>
      </c>
      <c r="B15" s="94">
        <f>SUM(B10:B14)</f>
        <v>12612267</v>
      </c>
      <c r="C15" s="94">
        <f t="shared" ref="C15:M15" si="0">SUM(C10:C14)</f>
        <v>12612267</v>
      </c>
      <c r="D15" s="94">
        <f t="shared" si="0"/>
        <v>19512267</v>
      </c>
      <c r="E15" s="94">
        <f t="shared" si="0"/>
        <v>19493614</v>
      </c>
      <c r="F15" s="94">
        <f t="shared" si="0"/>
        <v>12612267</v>
      </c>
      <c r="G15" s="94">
        <f t="shared" si="0"/>
        <v>12612267</v>
      </c>
      <c r="H15" s="94">
        <f t="shared" si="0"/>
        <v>19512267</v>
      </c>
      <c r="I15" s="94">
        <f t="shared" si="0"/>
        <v>18493614</v>
      </c>
      <c r="J15" s="94">
        <f t="shared" si="0"/>
        <v>20512267</v>
      </c>
      <c r="K15" s="94">
        <f t="shared" si="0"/>
        <v>12612267</v>
      </c>
      <c r="L15" s="94">
        <f t="shared" si="0"/>
        <v>11893267</v>
      </c>
      <c r="M15" s="94">
        <f t="shared" si="0"/>
        <v>14187270</v>
      </c>
      <c r="N15" s="94">
        <f>SUM(N10:N14)</f>
        <v>186665901</v>
      </c>
    </row>
    <row r="16" spans="1:14" s="73" customFormat="1" ht="16.5" customHeight="1" x14ac:dyDescent="0.25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ht="16.5" customHeight="1" x14ac:dyDescent="0.25">
      <c r="A17" s="303" t="s">
        <v>0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</row>
    <row r="18" spans="1:14" ht="16.5" customHeight="1" x14ac:dyDescent="0.25">
      <c r="A18" s="96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1:14" ht="16.5" customHeight="1" x14ac:dyDescent="0.25">
      <c r="A19" s="65" t="s">
        <v>1</v>
      </c>
      <c r="B19" s="68" t="s">
        <v>141</v>
      </c>
      <c r="C19" s="68" t="s">
        <v>142</v>
      </c>
      <c r="D19" s="68" t="s">
        <v>143</v>
      </c>
      <c r="E19" s="68" t="s">
        <v>144</v>
      </c>
      <c r="F19" s="68" t="s">
        <v>145</v>
      </c>
      <c r="G19" s="68" t="s">
        <v>146</v>
      </c>
      <c r="H19" s="68" t="s">
        <v>147</v>
      </c>
      <c r="I19" s="68" t="s">
        <v>148</v>
      </c>
      <c r="J19" s="68" t="s">
        <v>149</v>
      </c>
      <c r="K19" s="68" t="s">
        <v>150</v>
      </c>
      <c r="L19" s="68" t="s">
        <v>151</v>
      </c>
      <c r="M19" s="68" t="s">
        <v>152</v>
      </c>
      <c r="N19" s="68" t="s">
        <v>153</v>
      </c>
    </row>
    <row r="20" spans="1:14" ht="16.5" customHeight="1" x14ac:dyDescent="0.25">
      <c r="A20" s="62" t="s">
        <v>157</v>
      </c>
      <c r="B20" s="14">
        <v>2991417</v>
      </c>
      <c r="C20" s="14">
        <v>2991417</v>
      </c>
      <c r="D20" s="14">
        <v>2991417</v>
      </c>
      <c r="E20" s="14">
        <v>2991417</v>
      </c>
      <c r="F20" s="14">
        <v>2991417</v>
      </c>
      <c r="G20" s="14">
        <v>2991417</v>
      </c>
      <c r="H20" s="14">
        <v>2991417</v>
      </c>
      <c r="I20" s="14">
        <v>2991417</v>
      </c>
      <c r="J20" s="14">
        <v>2991417</v>
      </c>
      <c r="K20" s="14">
        <v>2991417</v>
      </c>
      <c r="L20" s="14">
        <v>2991417</v>
      </c>
      <c r="M20" s="14">
        <v>2991413</v>
      </c>
      <c r="N20" s="14">
        <f>'3. Kiadások'!C18</f>
        <v>35897000</v>
      </c>
    </row>
    <row r="21" spans="1:14" ht="16.5" customHeight="1" x14ac:dyDescent="0.25">
      <c r="A21" s="62" t="s">
        <v>158</v>
      </c>
      <c r="B21" s="14">
        <v>669833</v>
      </c>
      <c r="C21" s="14">
        <v>669833</v>
      </c>
      <c r="D21" s="14">
        <v>669833</v>
      </c>
      <c r="E21" s="14">
        <v>669833</v>
      </c>
      <c r="F21" s="14">
        <v>669833</v>
      </c>
      <c r="G21" s="14">
        <v>669833</v>
      </c>
      <c r="H21" s="14">
        <v>669833</v>
      </c>
      <c r="I21" s="14">
        <v>669833</v>
      </c>
      <c r="J21" s="14">
        <v>669833</v>
      </c>
      <c r="K21" s="14">
        <v>669833</v>
      </c>
      <c r="L21" s="14">
        <v>669833</v>
      </c>
      <c r="M21" s="14">
        <v>669837</v>
      </c>
      <c r="N21" s="14">
        <f>'3. Kiadások'!C24</f>
        <v>8038000</v>
      </c>
    </row>
    <row r="22" spans="1:14" ht="33.75" customHeight="1" x14ac:dyDescent="0.25">
      <c r="A22" s="75" t="s">
        <v>159</v>
      </c>
      <c r="B22" s="14">
        <v>3311000</v>
      </c>
      <c r="C22" s="14">
        <v>3311000</v>
      </c>
      <c r="D22" s="14">
        <v>3311000</v>
      </c>
      <c r="E22" s="14">
        <v>3311000</v>
      </c>
      <c r="F22" s="14">
        <v>3311000</v>
      </c>
      <c r="G22" s="14">
        <v>3311000</v>
      </c>
      <c r="H22" s="14">
        <v>3311000</v>
      </c>
      <c r="I22" s="14">
        <v>3311000</v>
      </c>
      <c r="J22" s="14">
        <v>3311000</v>
      </c>
      <c r="K22" s="14">
        <v>3311000</v>
      </c>
      <c r="L22" s="14">
        <v>3311000</v>
      </c>
      <c r="M22" s="14">
        <v>3307754</v>
      </c>
      <c r="N22" s="14">
        <f>'3. Kiadások'!C46</f>
        <v>39728754</v>
      </c>
    </row>
    <row r="23" spans="1:14" ht="16.5" customHeight="1" x14ac:dyDescent="0.25">
      <c r="A23" s="10" t="s">
        <v>223</v>
      </c>
      <c r="B23" s="14">
        <v>690000</v>
      </c>
      <c r="C23" s="14">
        <v>690000</v>
      </c>
      <c r="D23" s="14">
        <v>690000</v>
      </c>
      <c r="E23" s="14">
        <v>690000</v>
      </c>
      <c r="F23" s="14">
        <v>690000</v>
      </c>
      <c r="G23" s="14">
        <v>690000</v>
      </c>
      <c r="H23" s="14">
        <v>690000</v>
      </c>
      <c r="I23" s="14">
        <v>690000</v>
      </c>
      <c r="J23" s="14">
        <v>690000</v>
      </c>
      <c r="K23" s="14">
        <v>690000</v>
      </c>
      <c r="L23" s="14">
        <v>690000</v>
      </c>
      <c r="M23" s="14">
        <v>691000</v>
      </c>
      <c r="N23" s="14">
        <f>'3. Kiadások'!C52</f>
        <v>8281000</v>
      </c>
    </row>
    <row r="24" spans="1:14" ht="16.5" customHeight="1" x14ac:dyDescent="0.25">
      <c r="A24" s="10" t="s">
        <v>224</v>
      </c>
      <c r="B24" s="14">
        <v>5897461</v>
      </c>
      <c r="C24" s="14">
        <v>5897461</v>
      </c>
      <c r="D24" s="14">
        <v>5897461</v>
      </c>
      <c r="E24" s="14">
        <v>5897461</v>
      </c>
      <c r="F24" s="14">
        <v>5897461</v>
      </c>
      <c r="G24" s="14">
        <v>5897461</v>
      </c>
      <c r="H24" s="14">
        <v>5897461</v>
      </c>
      <c r="I24" s="14">
        <v>5897461</v>
      </c>
      <c r="J24" s="14">
        <v>5897461</v>
      </c>
      <c r="K24" s="14">
        <v>5897461</v>
      </c>
      <c r="L24" s="14">
        <v>5897461</v>
      </c>
      <c r="M24" s="14">
        <v>5897455</v>
      </c>
      <c r="N24" s="14">
        <f>'3. Kiadások'!C77</f>
        <v>70769526</v>
      </c>
    </row>
    <row r="25" spans="1:14" ht="16.5" customHeight="1" x14ac:dyDescent="0.25">
      <c r="A25" s="10" t="s">
        <v>229</v>
      </c>
      <c r="B25" s="14">
        <v>0</v>
      </c>
      <c r="C25" s="14">
        <v>0</v>
      </c>
      <c r="D25" s="14">
        <v>2000000</v>
      </c>
      <c r="E25" s="14">
        <v>0</v>
      </c>
      <c r="F25" s="14">
        <v>0</v>
      </c>
      <c r="G25" s="14">
        <v>0</v>
      </c>
      <c r="H25" s="14">
        <v>2000000</v>
      </c>
      <c r="I25" s="14">
        <v>0</v>
      </c>
      <c r="J25" s="14">
        <v>0</v>
      </c>
      <c r="K25" s="14">
        <v>2000000</v>
      </c>
      <c r="L25" s="14"/>
      <c r="M25" s="14">
        <v>1967000</v>
      </c>
      <c r="N25" s="14">
        <f>'3. Kiadások'!C58</f>
        <v>7967000</v>
      </c>
    </row>
    <row r="26" spans="1:14" ht="16.5" customHeight="1" x14ac:dyDescent="0.25">
      <c r="A26" s="75" t="s">
        <v>490</v>
      </c>
      <c r="B26" s="14">
        <v>0</v>
      </c>
      <c r="C26" s="14">
        <v>0</v>
      </c>
      <c r="D26" s="14"/>
      <c r="E26" s="14">
        <v>7992311</v>
      </c>
      <c r="F26" s="14"/>
      <c r="G26" s="14">
        <v>0</v>
      </c>
      <c r="H26" s="14"/>
      <c r="I26" s="14">
        <v>7992310</v>
      </c>
      <c r="J26" s="14">
        <v>0</v>
      </c>
      <c r="K26" s="14">
        <v>0</v>
      </c>
      <c r="L26" s="14">
        <v>0</v>
      </c>
      <c r="M26" s="14">
        <v>0</v>
      </c>
      <c r="N26" s="14">
        <f>'3. Kiadások'!C63+'3. Kiadások'!C68</f>
        <v>15984621</v>
      </c>
    </row>
    <row r="27" spans="1:14" ht="16.5" customHeight="1" x14ac:dyDescent="0.25">
      <c r="A27" s="66" t="s">
        <v>160</v>
      </c>
      <c r="B27" s="94">
        <f>SUM(B20:B26)</f>
        <v>13559711</v>
      </c>
      <c r="C27" s="94">
        <f t="shared" ref="C27:M27" si="1">SUM(C20:C26)</f>
        <v>13559711</v>
      </c>
      <c r="D27" s="94">
        <f t="shared" si="1"/>
        <v>15559711</v>
      </c>
      <c r="E27" s="94">
        <f t="shared" si="1"/>
        <v>21552022</v>
      </c>
      <c r="F27" s="94">
        <f t="shared" si="1"/>
        <v>13559711</v>
      </c>
      <c r="G27" s="94">
        <f t="shared" si="1"/>
        <v>13559711</v>
      </c>
      <c r="H27" s="94">
        <f t="shared" si="1"/>
        <v>15559711</v>
      </c>
      <c r="I27" s="94">
        <f t="shared" si="1"/>
        <v>21552021</v>
      </c>
      <c r="J27" s="94">
        <f t="shared" si="1"/>
        <v>13559711</v>
      </c>
      <c r="K27" s="94">
        <f t="shared" si="1"/>
        <v>15559711</v>
      </c>
      <c r="L27" s="94">
        <f t="shared" si="1"/>
        <v>13559711</v>
      </c>
      <c r="M27" s="94">
        <f t="shared" si="1"/>
        <v>15524459</v>
      </c>
      <c r="N27" s="15">
        <f>SUM(N20:N26)</f>
        <v>186665901</v>
      </c>
    </row>
  </sheetData>
  <mergeCells count="7">
    <mergeCell ref="A1:N1"/>
    <mergeCell ref="A2:N2"/>
    <mergeCell ref="A7:N7"/>
    <mergeCell ref="A17:N17"/>
    <mergeCell ref="L4:N4"/>
    <mergeCell ref="M5:N5"/>
    <mergeCell ref="L6:N6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22" sqref="E22"/>
    </sheetView>
  </sheetViews>
  <sheetFormatPr defaultRowHeight="15" x14ac:dyDescent="0.25"/>
  <cols>
    <col min="1" max="1" width="62.140625" customWidth="1"/>
    <col min="3" max="3" width="11.140625" customWidth="1"/>
    <col min="4" max="4" width="12.85546875" customWidth="1"/>
    <col min="5" max="5" width="11" customWidth="1"/>
    <col min="6" max="6" width="11.85546875" customWidth="1"/>
  </cols>
  <sheetData>
    <row r="1" spans="1:6" x14ac:dyDescent="0.25">
      <c r="A1" s="285" t="s">
        <v>20</v>
      </c>
      <c r="B1" s="285"/>
      <c r="C1" s="285"/>
      <c r="D1" s="285"/>
      <c r="E1" s="285"/>
      <c r="F1" s="285"/>
    </row>
    <row r="2" spans="1:6" x14ac:dyDescent="0.25">
      <c r="A2" s="305" t="s">
        <v>613</v>
      </c>
      <c r="B2" s="305"/>
      <c r="C2" s="305"/>
      <c r="D2" s="305"/>
      <c r="E2" s="305"/>
      <c r="F2" s="305"/>
    </row>
    <row r="3" spans="1:6" x14ac:dyDescent="0.25">
      <c r="A3" s="97"/>
      <c r="B3" s="97"/>
      <c r="C3" s="97"/>
      <c r="D3" s="97"/>
      <c r="E3" s="97"/>
      <c r="F3" s="97"/>
    </row>
    <row r="4" spans="1:6" x14ac:dyDescent="0.25">
      <c r="A4" s="97"/>
      <c r="B4" s="97"/>
      <c r="C4" s="97"/>
      <c r="D4" s="97"/>
      <c r="E4" s="306" t="s">
        <v>262</v>
      </c>
      <c r="F4" s="306"/>
    </row>
    <row r="5" spans="1:6" x14ac:dyDescent="0.25">
      <c r="E5" s="307" t="s">
        <v>596</v>
      </c>
      <c r="F5" s="307"/>
    </row>
    <row r="6" spans="1:6" ht="15.75" thickBot="1" x14ac:dyDescent="0.3">
      <c r="E6" s="103"/>
      <c r="F6" s="103"/>
    </row>
    <row r="7" spans="1:6" ht="20.100000000000001" customHeight="1" thickBot="1" x14ac:dyDescent="0.3">
      <c r="A7" s="104" t="s">
        <v>1</v>
      </c>
      <c r="B7" s="105" t="s">
        <v>246</v>
      </c>
      <c r="C7" s="105" t="s">
        <v>247</v>
      </c>
      <c r="D7" s="105" t="s">
        <v>248</v>
      </c>
      <c r="E7" s="105" t="s">
        <v>249</v>
      </c>
      <c r="F7" s="105" t="s">
        <v>250</v>
      </c>
    </row>
    <row r="8" spans="1:6" ht="20.100000000000001" customHeight="1" thickBot="1" x14ac:dyDescent="0.3">
      <c r="A8" s="100" t="s">
        <v>251</v>
      </c>
      <c r="B8" s="101">
        <v>1</v>
      </c>
      <c r="C8" s="101">
        <f>'2.2 Működési bevételek'!C9</f>
        <v>5000000</v>
      </c>
      <c r="D8" s="128">
        <f>C8*1.03</f>
        <v>5150000</v>
      </c>
      <c r="E8" s="128">
        <f>D8*1.03</f>
        <v>5304500</v>
      </c>
      <c r="F8" s="128">
        <f>E8*1.03</f>
        <v>5463635</v>
      </c>
    </row>
    <row r="9" spans="1:6" ht="20.100000000000001" customHeight="1" thickBot="1" x14ac:dyDescent="0.3">
      <c r="A9" s="100" t="s">
        <v>252</v>
      </c>
      <c r="B9" s="101">
        <v>2</v>
      </c>
      <c r="C9" s="101">
        <f>'2.2 Működési bevételek'!C7+'2.2 Működési bevételek'!C8</f>
        <v>22900000</v>
      </c>
      <c r="D9" s="128">
        <f t="shared" ref="D9:F11" si="0">C9*1.03</f>
        <v>23587000</v>
      </c>
      <c r="E9" s="128">
        <f t="shared" si="0"/>
        <v>24294610</v>
      </c>
      <c r="F9" s="128">
        <f t="shared" si="0"/>
        <v>25023448.300000001</v>
      </c>
    </row>
    <row r="10" spans="1:6" ht="20.100000000000001" customHeight="1" thickBot="1" x14ac:dyDescent="0.3">
      <c r="A10" s="100" t="s">
        <v>253</v>
      </c>
      <c r="B10" s="101">
        <v>3</v>
      </c>
      <c r="C10" s="101">
        <f>'2.2 Működési bevételek'!C10+'2.2 Működési bevételek'!C15</f>
        <v>475000</v>
      </c>
      <c r="D10" s="128">
        <f t="shared" si="0"/>
        <v>489250</v>
      </c>
      <c r="E10" s="128">
        <f t="shared" si="0"/>
        <v>503927.5</v>
      </c>
      <c r="F10" s="128">
        <f t="shared" si="0"/>
        <v>519045.32500000001</v>
      </c>
    </row>
    <row r="11" spans="1:6" ht="33" customHeight="1" thickBot="1" x14ac:dyDescent="0.3">
      <c r="A11" s="100" t="s">
        <v>254</v>
      </c>
      <c r="B11" s="101">
        <v>4</v>
      </c>
      <c r="C11" s="101">
        <f>'2.2 Működési bevételek'!C43</f>
        <v>15668317</v>
      </c>
      <c r="D11" s="128">
        <f t="shared" si="0"/>
        <v>16138366.51</v>
      </c>
      <c r="E11" s="128">
        <f t="shared" si="0"/>
        <v>16622517.5053</v>
      </c>
      <c r="F11" s="128">
        <f t="shared" si="0"/>
        <v>17121193.030459002</v>
      </c>
    </row>
    <row r="12" spans="1:6" ht="20.100000000000001" customHeight="1" thickBot="1" x14ac:dyDescent="0.3">
      <c r="A12" s="100" t="s">
        <v>255</v>
      </c>
      <c r="B12" s="101">
        <v>5</v>
      </c>
      <c r="C12" s="101">
        <f>SUM(C8:C11)</f>
        <v>44043317</v>
      </c>
      <c r="D12" s="128">
        <f>SUM(D8:D11)</f>
        <v>45364616.509999998</v>
      </c>
      <c r="E12" s="128">
        <f t="shared" ref="E12:F12" si="1">SUM(E8:E11)</f>
        <v>46725555.0053</v>
      </c>
      <c r="F12" s="128">
        <f t="shared" si="1"/>
        <v>48127321.655459002</v>
      </c>
    </row>
    <row r="13" spans="1:6" ht="20.100000000000001" customHeight="1" thickBot="1" x14ac:dyDescent="0.3">
      <c r="A13" s="106" t="s">
        <v>256</v>
      </c>
      <c r="B13" s="107">
        <v>6</v>
      </c>
      <c r="C13" s="107">
        <f>C12*0.5</f>
        <v>22021658.5</v>
      </c>
      <c r="D13" s="129">
        <f t="shared" ref="D13:F13" si="2">D12*0.5</f>
        <v>22682308.254999999</v>
      </c>
      <c r="E13" s="129">
        <f t="shared" si="2"/>
        <v>23362777.50265</v>
      </c>
      <c r="F13" s="129">
        <f t="shared" si="2"/>
        <v>24063660.827729501</v>
      </c>
    </row>
    <row r="14" spans="1:6" ht="20.100000000000001" customHeight="1" thickBot="1" x14ac:dyDescent="0.3">
      <c r="A14" s="100" t="s">
        <v>257</v>
      </c>
      <c r="B14" s="101">
        <v>7</v>
      </c>
      <c r="C14" s="101"/>
      <c r="D14" s="128"/>
      <c r="E14" s="128"/>
      <c r="F14" s="128"/>
    </row>
    <row r="15" spans="1:6" ht="20.100000000000001" customHeight="1" thickBot="1" x14ac:dyDescent="0.3">
      <c r="A15" s="100" t="s">
        <v>258</v>
      </c>
      <c r="B15" s="101">
        <v>8</v>
      </c>
      <c r="C15" s="101"/>
      <c r="D15" s="128"/>
      <c r="E15" s="128"/>
      <c r="F15" s="128"/>
    </row>
    <row r="16" spans="1:6" ht="20.100000000000001" customHeight="1" thickBot="1" x14ac:dyDescent="0.3">
      <c r="A16" s="100" t="s">
        <v>259</v>
      </c>
      <c r="B16" s="101">
        <v>9</v>
      </c>
      <c r="C16" s="101"/>
      <c r="D16" s="128"/>
      <c r="E16" s="128"/>
      <c r="F16" s="128"/>
    </row>
    <row r="17" spans="1:7" ht="20.100000000000001" customHeight="1" thickBot="1" x14ac:dyDescent="0.3">
      <c r="A17" s="106" t="s">
        <v>260</v>
      </c>
      <c r="B17" s="107">
        <v>10</v>
      </c>
      <c r="C17" s="107">
        <v>0</v>
      </c>
      <c r="D17" s="129">
        <v>0</v>
      </c>
      <c r="E17" s="129">
        <v>0</v>
      </c>
      <c r="F17" s="129">
        <v>0</v>
      </c>
    </row>
    <row r="18" spans="1:7" ht="20.100000000000001" customHeight="1" thickBot="1" x14ac:dyDescent="0.3">
      <c r="A18" s="106" t="s">
        <v>261</v>
      </c>
      <c r="B18" s="107">
        <v>11</v>
      </c>
      <c r="C18" s="129">
        <f>C13</f>
        <v>22021658.5</v>
      </c>
      <c r="D18" s="129">
        <f t="shared" ref="D18:F18" si="3">D13</f>
        <v>22682308.254999999</v>
      </c>
      <c r="E18" s="129">
        <f t="shared" si="3"/>
        <v>23362777.50265</v>
      </c>
      <c r="F18" s="129">
        <f t="shared" si="3"/>
        <v>24063660.827729501</v>
      </c>
      <c r="G18" s="180"/>
    </row>
    <row r="20" spans="1:7" ht="15.75" x14ac:dyDescent="0.25">
      <c r="A20" s="102"/>
    </row>
  </sheetData>
  <mergeCells count="4">
    <mergeCell ref="A1:F1"/>
    <mergeCell ref="A2:F2"/>
    <mergeCell ref="E4:F4"/>
    <mergeCell ref="E5:F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30" sqref="A30"/>
    </sheetView>
  </sheetViews>
  <sheetFormatPr defaultRowHeight="15" x14ac:dyDescent="0.25"/>
  <cols>
    <col min="1" max="1" width="30.7109375" customWidth="1"/>
    <col min="2" max="2" width="18.140625" customWidth="1"/>
  </cols>
  <sheetData>
    <row r="1" spans="1:2" x14ac:dyDescent="0.25">
      <c r="A1" s="258" t="s">
        <v>20</v>
      </c>
      <c r="B1" s="258"/>
    </row>
    <row r="2" spans="1:2" x14ac:dyDescent="0.25">
      <c r="A2" s="289" t="s">
        <v>615</v>
      </c>
      <c r="B2" s="289"/>
    </row>
    <row r="3" spans="1:2" x14ac:dyDescent="0.25">
      <c r="A3" s="109"/>
      <c r="B3" s="109"/>
    </row>
    <row r="4" spans="1:2" x14ac:dyDescent="0.25">
      <c r="B4" s="8" t="s">
        <v>265</v>
      </c>
    </row>
    <row r="5" spans="1:2" x14ac:dyDescent="0.25">
      <c r="B5" s="8" t="s">
        <v>266</v>
      </c>
    </row>
    <row r="6" spans="1:2" x14ac:dyDescent="0.25">
      <c r="B6" s="8"/>
    </row>
    <row r="7" spans="1:2" x14ac:dyDescent="0.25">
      <c r="A7" s="2" t="s">
        <v>1</v>
      </c>
      <c r="B7" s="2" t="s">
        <v>264</v>
      </c>
    </row>
    <row r="8" spans="1:2" x14ac:dyDescent="0.25">
      <c r="A8" s="22" t="s">
        <v>101</v>
      </c>
      <c r="B8" s="1">
        <v>7</v>
      </c>
    </row>
    <row r="9" spans="1:2" x14ac:dyDescent="0.25">
      <c r="A9" s="24" t="s">
        <v>267</v>
      </c>
      <c r="B9" s="111">
        <v>1</v>
      </c>
    </row>
    <row r="10" spans="1:2" x14ac:dyDescent="0.25">
      <c r="A10" s="24" t="s">
        <v>268</v>
      </c>
      <c r="B10" s="111">
        <v>6</v>
      </c>
    </row>
    <row r="11" spans="1:2" x14ac:dyDescent="0.25">
      <c r="A11" s="22" t="s">
        <v>102</v>
      </c>
      <c r="B11" s="1">
        <v>1</v>
      </c>
    </row>
    <row r="12" spans="1:2" x14ac:dyDescent="0.25">
      <c r="A12" s="22" t="s">
        <v>103</v>
      </c>
      <c r="B12" s="1">
        <v>1</v>
      </c>
    </row>
    <row r="13" spans="1:2" x14ac:dyDescent="0.25">
      <c r="A13" s="22" t="s">
        <v>58</v>
      </c>
      <c r="B13" s="1">
        <v>1</v>
      </c>
    </row>
    <row r="14" spans="1:2" x14ac:dyDescent="0.25">
      <c r="A14" s="22" t="s">
        <v>104</v>
      </c>
      <c r="B14" s="1">
        <v>1</v>
      </c>
    </row>
    <row r="15" spans="1:2" x14ac:dyDescent="0.25">
      <c r="A15" s="22" t="s">
        <v>105</v>
      </c>
      <c r="B15" s="1">
        <v>1</v>
      </c>
    </row>
    <row r="16" spans="1:2" x14ac:dyDescent="0.25">
      <c r="A16" s="22" t="s">
        <v>106</v>
      </c>
      <c r="B16" s="1">
        <v>20</v>
      </c>
    </row>
    <row r="17" spans="1:2" x14ac:dyDescent="0.25">
      <c r="A17" s="22" t="s">
        <v>107</v>
      </c>
      <c r="B17" s="1">
        <v>4</v>
      </c>
    </row>
    <row r="18" spans="1:2" x14ac:dyDescent="0.25">
      <c r="A18" s="108" t="s">
        <v>88</v>
      </c>
      <c r="B18" s="1">
        <v>12</v>
      </c>
    </row>
    <row r="19" spans="1:2" s="113" customFormat="1" x14ac:dyDescent="0.25">
      <c r="A19" s="112" t="s">
        <v>272</v>
      </c>
      <c r="B19" s="111">
        <v>1</v>
      </c>
    </row>
    <row r="20" spans="1:2" s="113" customFormat="1" x14ac:dyDescent="0.25">
      <c r="A20" s="112" t="s">
        <v>273</v>
      </c>
      <c r="B20" s="111">
        <v>5</v>
      </c>
    </row>
    <row r="21" spans="1:2" s="113" customFormat="1" x14ac:dyDescent="0.25">
      <c r="A21" s="112" t="s">
        <v>274</v>
      </c>
      <c r="B21" s="111">
        <v>4</v>
      </c>
    </row>
    <row r="22" spans="1:2" s="113" customFormat="1" x14ac:dyDescent="0.25">
      <c r="A22" s="112" t="s">
        <v>275</v>
      </c>
      <c r="B22" s="111">
        <v>2</v>
      </c>
    </row>
    <row r="23" spans="1:2" x14ac:dyDescent="0.25">
      <c r="A23" s="108" t="s">
        <v>263</v>
      </c>
      <c r="B23" s="1">
        <v>5</v>
      </c>
    </row>
    <row r="24" spans="1:2" s="113" customFormat="1" x14ac:dyDescent="0.25">
      <c r="A24" s="112" t="s">
        <v>270</v>
      </c>
      <c r="B24" s="111">
        <v>1</v>
      </c>
    </row>
    <row r="25" spans="1:2" s="113" customFormat="1" x14ac:dyDescent="0.25">
      <c r="A25" s="112" t="s">
        <v>269</v>
      </c>
      <c r="B25" s="111">
        <v>3</v>
      </c>
    </row>
    <row r="26" spans="1:2" s="113" customFormat="1" x14ac:dyDescent="0.25">
      <c r="A26" s="112" t="s">
        <v>271</v>
      </c>
      <c r="B26" s="111">
        <v>2</v>
      </c>
    </row>
    <row r="27" spans="1:2" x14ac:dyDescent="0.25">
      <c r="A27" s="110" t="s">
        <v>153</v>
      </c>
      <c r="B27" s="2">
        <f>SUM(B8+B11+B12+B13+B14+B15+B16+B17+B18+B23)</f>
        <v>53</v>
      </c>
    </row>
  </sheetData>
  <mergeCells count="2">
    <mergeCell ref="A1:B1"/>
    <mergeCell ref="A2:B2"/>
  </mergeCells>
  <phoneticPr fontId="18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4" sqref="D4"/>
    </sheetView>
  </sheetViews>
  <sheetFormatPr defaultRowHeight="15" x14ac:dyDescent="0.25"/>
  <cols>
    <col min="1" max="1" width="29.42578125" customWidth="1"/>
    <col min="2" max="2" width="36.42578125" customWidth="1"/>
    <col min="4" max="4" width="20.85546875" customWidth="1"/>
    <col min="5" max="5" width="38.5703125" customWidth="1"/>
  </cols>
  <sheetData>
    <row r="1" spans="1:2" x14ac:dyDescent="0.25">
      <c r="A1" s="40"/>
      <c r="B1" s="40" t="s">
        <v>108</v>
      </c>
    </row>
    <row r="2" spans="1:2" x14ac:dyDescent="0.25">
      <c r="A2" s="41" t="s">
        <v>101</v>
      </c>
      <c r="B2" s="41" t="s">
        <v>117</v>
      </c>
    </row>
    <row r="3" spans="1:2" x14ac:dyDescent="0.25">
      <c r="A3" s="41" t="s">
        <v>102</v>
      </c>
      <c r="B3" s="41">
        <v>81071</v>
      </c>
    </row>
    <row r="4" spans="1:2" x14ac:dyDescent="0.25">
      <c r="A4" s="41" t="s">
        <v>103</v>
      </c>
      <c r="B4" s="41" t="s">
        <v>109</v>
      </c>
    </row>
    <row r="5" spans="1:2" x14ac:dyDescent="0.25">
      <c r="A5" s="41" t="s">
        <v>58</v>
      </c>
      <c r="B5" s="41">
        <v>107052</v>
      </c>
    </row>
    <row r="6" spans="1:2" x14ac:dyDescent="0.25">
      <c r="A6" s="41" t="s">
        <v>104</v>
      </c>
      <c r="B6" s="41">
        <v>107055</v>
      </c>
    </row>
    <row r="7" spans="1:2" x14ac:dyDescent="0.25">
      <c r="A7" s="41" t="s">
        <v>105</v>
      </c>
      <c r="B7" s="41" t="s">
        <v>110</v>
      </c>
    </row>
    <row r="8" spans="1:2" x14ac:dyDescent="0.25">
      <c r="A8" s="41" t="s">
        <v>106</v>
      </c>
      <c r="B8" s="41" t="s">
        <v>111</v>
      </c>
    </row>
    <row r="9" spans="1:2" x14ac:dyDescent="0.25">
      <c r="A9" s="41" t="s">
        <v>107</v>
      </c>
      <c r="B9" s="41" t="s">
        <v>112</v>
      </c>
    </row>
    <row r="10" spans="1:2" x14ac:dyDescent="0.25">
      <c r="A10" s="22" t="s">
        <v>113</v>
      </c>
      <c r="B10" s="22">
        <v>13320</v>
      </c>
    </row>
    <row r="11" spans="1:2" x14ac:dyDescent="0.25">
      <c r="A11" s="22" t="s">
        <v>114</v>
      </c>
      <c r="B11" s="22">
        <v>13350</v>
      </c>
    </row>
    <row r="12" spans="1:2" x14ac:dyDescent="0.25">
      <c r="A12" s="22" t="s">
        <v>115</v>
      </c>
      <c r="B12" s="22" t="s">
        <v>118</v>
      </c>
    </row>
    <row r="13" spans="1:2" x14ac:dyDescent="0.25">
      <c r="A13" s="22" t="s">
        <v>119</v>
      </c>
      <c r="B13" s="22">
        <v>45120</v>
      </c>
    </row>
    <row r="14" spans="1:2" x14ac:dyDescent="0.25">
      <c r="A14" s="22" t="s">
        <v>116</v>
      </c>
      <c r="B14" s="22">
        <v>64010</v>
      </c>
    </row>
    <row r="15" spans="1:2" x14ac:dyDescent="0.25">
      <c r="A15" s="22" t="s">
        <v>120</v>
      </c>
      <c r="B15" s="22">
        <v>66010</v>
      </c>
    </row>
    <row r="16" spans="1:2" x14ac:dyDescent="0.25">
      <c r="A16" s="22" t="s">
        <v>121</v>
      </c>
      <c r="B16" s="22">
        <v>66020</v>
      </c>
    </row>
    <row r="17" spans="1:2" x14ac:dyDescent="0.25">
      <c r="A17" s="22" t="s">
        <v>122</v>
      </c>
      <c r="B17" s="22">
        <v>81030</v>
      </c>
    </row>
  </sheetData>
  <phoneticPr fontId="1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"/>
  <sheetViews>
    <sheetView workbookViewId="0">
      <selection sqref="A1:D13"/>
    </sheetView>
  </sheetViews>
  <sheetFormatPr defaultRowHeight="15" x14ac:dyDescent="0.25"/>
  <cols>
    <col min="1" max="1" width="115.42578125" customWidth="1"/>
  </cols>
  <sheetData>
    <row r="3" spans="1:1" x14ac:dyDescent="0.25">
      <c r="A3" s="98" t="s">
        <v>230</v>
      </c>
    </row>
    <row r="4" spans="1:1" x14ac:dyDescent="0.25">
      <c r="A4" s="98" t="s">
        <v>231</v>
      </c>
    </row>
    <row r="5" spans="1:1" x14ac:dyDescent="0.25">
      <c r="A5" s="98" t="s">
        <v>232</v>
      </c>
    </row>
    <row r="6" spans="1:1" x14ac:dyDescent="0.25">
      <c r="A6" s="98" t="s">
        <v>233</v>
      </c>
    </row>
    <row r="7" spans="1:1" x14ac:dyDescent="0.25">
      <c r="A7" s="98" t="s">
        <v>234</v>
      </c>
    </row>
    <row r="8" spans="1:1" x14ac:dyDescent="0.25">
      <c r="A8" s="98" t="s">
        <v>235</v>
      </c>
    </row>
    <row r="9" spans="1:1" x14ac:dyDescent="0.25">
      <c r="A9" s="98" t="s">
        <v>236</v>
      </c>
    </row>
    <row r="10" spans="1:1" x14ac:dyDescent="0.25">
      <c r="A10" s="98" t="s">
        <v>237</v>
      </c>
    </row>
    <row r="11" spans="1:1" x14ac:dyDescent="0.25">
      <c r="A11" s="98" t="s">
        <v>238</v>
      </c>
    </row>
    <row r="15" spans="1:1" ht="16.5" customHeight="1" x14ac:dyDescent="0.25">
      <c r="A15" s="99" t="s">
        <v>239</v>
      </c>
    </row>
    <row r="16" spans="1:1" ht="16.5" customHeight="1" x14ac:dyDescent="0.25">
      <c r="A16" s="99" t="s">
        <v>240</v>
      </c>
    </row>
    <row r="17" spans="1:1" ht="16.5" customHeight="1" x14ac:dyDescent="0.25">
      <c r="A17" s="99" t="s">
        <v>241</v>
      </c>
    </row>
    <row r="18" spans="1:1" ht="16.5" customHeight="1" x14ac:dyDescent="0.25">
      <c r="A18" s="99" t="s">
        <v>242</v>
      </c>
    </row>
    <row r="19" spans="1:1" ht="16.5" customHeight="1" x14ac:dyDescent="0.25">
      <c r="A19" s="99" t="s">
        <v>243</v>
      </c>
    </row>
    <row r="20" spans="1:1" ht="16.5" customHeight="1" x14ac:dyDescent="0.25">
      <c r="A20" s="99" t="s">
        <v>244</v>
      </c>
    </row>
    <row r="21" spans="1:1" ht="16.5" customHeight="1" x14ac:dyDescent="0.25">
      <c r="A21" s="99" t="s">
        <v>245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workbookViewId="0">
      <pane xSplit="5" ySplit="13" topLeftCell="AF68" activePane="bottomRight" state="frozen"/>
      <selection sqref="A1:D13"/>
      <selection pane="topRight" sqref="A1:D13"/>
      <selection pane="bottomLeft" sqref="A1:D13"/>
      <selection pane="bottomRight" sqref="A1:D13"/>
    </sheetView>
  </sheetViews>
  <sheetFormatPr defaultRowHeight="15" x14ac:dyDescent="0.25"/>
  <cols>
    <col min="1" max="1" width="7.42578125" bestFit="1" customWidth="1"/>
    <col min="2" max="2" width="31.140625" customWidth="1"/>
    <col min="3" max="4" width="9" bestFit="1" customWidth="1"/>
    <col min="5" max="5" width="11.140625" bestFit="1" customWidth="1"/>
    <col min="6" max="6" width="12.5703125" bestFit="1" customWidth="1"/>
    <col min="7" max="7" width="10.7109375" bestFit="1" customWidth="1"/>
    <col min="8" max="8" width="11.7109375" bestFit="1" customWidth="1"/>
    <col min="9" max="9" width="11.5703125" customWidth="1"/>
    <col min="10" max="10" width="11" customWidth="1"/>
    <col min="11" max="11" width="10.7109375" bestFit="1" customWidth="1"/>
    <col min="12" max="12" width="11.28515625" bestFit="1" customWidth="1"/>
    <col min="13" max="13" width="8" bestFit="1" customWidth="1"/>
    <col min="15" max="15" width="9" bestFit="1" customWidth="1"/>
    <col min="16" max="17" width="8" bestFit="1" customWidth="1"/>
    <col min="18" max="18" width="9.7109375" bestFit="1" customWidth="1"/>
    <col min="19" max="19" width="8.7109375" bestFit="1" customWidth="1"/>
    <col min="20" max="20" width="10.28515625" bestFit="1" customWidth="1"/>
    <col min="21" max="21" width="8" bestFit="1" customWidth="1"/>
    <col min="22" max="22" width="8.85546875" bestFit="1" customWidth="1"/>
    <col min="23" max="23" width="7" bestFit="1" customWidth="1"/>
    <col min="24" max="24" width="8.7109375" bestFit="1" customWidth="1"/>
    <col min="25" max="25" width="9" bestFit="1" customWidth="1"/>
    <col min="26" max="26" width="8.5703125" bestFit="1" customWidth="1"/>
    <col min="27" max="27" width="8.7109375" bestFit="1" customWidth="1"/>
    <col min="28" max="28" width="16.28515625" bestFit="1" customWidth="1"/>
    <col min="30" max="31" width="10.140625" bestFit="1" customWidth="1"/>
    <col min="32" max="32" width="8" bestFit="1" customWidth="1"/>
    <col min="39" max="39" width="12.85546875" bestFit="1" customWidth="1"/>
    <col min="40" max="41" width="10.28515625" bestFit="1" customWidth="1"/>
    <col min="42" max="42" width="11.28515625" bestFit="1" customWidth="1"/>
    <col min="43" max="43" width="10" bestFit="1" customWidth="1"/>
    <col min="44" max="44" width="13.5703125" customWidth="1"/>
  </cols>
  <sheetData>
    <row r="1" spans="1:43" ht="45" x14ac:dyDescent="0.25">
      <c r="A1" s="308" t="s">
        <v>1</v>
      </c>
      <c r="B1" s="309"/>
      <c r="C1" s="219" t="s">
        <v>516</v>
      </c>
      <c r="D1" s="219" t="s">
        <v>517</v>
      </c>
      <c r="E1" s="220" t="s">
        <v>541</v>
      </c>
      <c r="F1" s="220" t="s">
        <v>542</v>
      </c>
      <c r="G1" s="220" t="s">
        <v>543</v>
      </c>
      <c r="H1" s="220" t="s">
        <v>544</v>
      </c>
      <c r="I1" s="220" t="s">
        <v>545</v>
      </c>
      <c r="J1" s="220" t="s">
        <v>546</v>
      </c>
      <c r="K1" s="220" t="s">
        <v>547</v>
      </c>
      <c r="L1" s="220" t="s">
        <v>116</v>
      </c>
      <c r="M1" s="220" t="s">
        <v>548</v>
      </c>
      <c r="N1" s="220" t="s">
        <v>557</v>
      </c>
      <c r="O1" s="220" t="s">
        <v>550</v>
      </c>
      <c r="P1" s="220" t="s">
        <v>551</v>
      </c>
      <c r="Q1" s="220" t="s">
        <v>552</v>
      </c>
      <c r="R1" s="220" t="s">
        <v>553</v>
      </c>
      <c r="S1" s="220" t="s">
        <v>558</v>
      </c>
      <c r="T1" s="220" t="s">
        <v>559</v>
      </c>
      <c r="U1" s="220" t="s">
        <v>556</v>
      </c>
      <c r="V1" s="237" t="s">
        <v>515</v>
      </c>
      <c r="W1" s="237" t="s">
        <v>514</v>
      </c>
      <c r="X1" s="237" t="s">
        <v>513</v>
      </c>
      <c r="Y1" s="237" t="s">
        <v>512</v>
      </c>
      <c r="Z1" s="237" t="s">
        <v>511</v>
      </c>
      <c r="AA1" s="237" t="s">
        <v>510</v>
      </c>
      <c r="AB1" s="220" t="s">
        <v>563</v>
      </c>
      <c r="AC1" s="313" t="s">
        <v>106</v>
      </c>
      <c r="AD1" s="314"/>
      <c r="AE1" s="314"/>
      <c r="AF1" s="315"/>
      <c r="AG1" s="316" t="s">
        <v>509</v>
      </c>
      <c r="AH1" s="316"/>
      <c r="AI1" s="316"/>
      <c r="AJ1" s="316"/>
      <c r="AK1" s="316"/>
      <c r="AL1" s="316"/>
      <c r="AM1" s="220" t="s">
        <v>564</v>
      </c>
      <c r="AN1" s="220" t="s">
        <v>565</v>
      </c>
      <c r="AO1" s="220" t="s">
        <v>566</v>
      </c>
      <c r="AP1" s="220" t="s">
        <v>561</v>
      </c>
      <c r="AQ1" s="121"/>
    </row>
    <row r="2" spans="1:43" x14ac:dyDescent="0.25">
      <c r="A2" s="261"/>
      <c r="B2" s="310"/>
      <c r="C2" s="1">
        <v>11130</v>
      </c>
      <c r="D2" s="1">
        <v>11120</v>
      </c>
      <c r="E2" s="1">
        <v>18010</v>
      </c>
      <c r="F2" s="1">
        <v>18030</v>
      </c>
      <c r="G2" s="1">
        <v>900060</v>
      </c>
      <c r="H2" s="1">
        <v>13350</v>
      </c>
      <c r="I2" s="1">
        <v>66020</v>
      </c>
      <c r="J2" s="1">
        <v>66010</v>
      </c>
      <c r="K2" s="1">
        <v>13320</v>
      </c>
      <c r="L2" s="1">
        <v>64010</v>
      </c>
      <c r="M2" s="1">
        <v>45160</v>
      </c>
      <c r="N2" s="1">
        <v>91110</v>
      </c>
      <c r="O2" s="1">
        <v>72390</v>
      </c>
      <c r="P2" s="1">
        <v>82092</v>
      </c>
      <c r="Q2" s="1">
        <v>74031</v>
      </c>
      <c r="R2" s="1">
        <v>41140</v>
      </c>
      <c r="S2" s="1">
        <v>107055</v>
      </c>
      <c r="T2" s="1">
        <v>107052</v>
      </c>
      <c r="U2" s="1">
        <v>81071</v>
      </c>
      <c r="V2" s="1">
        <v>106020</v>
      </c>
      <c r="W2" s="1">
        <v>105010</v>
      </c>
      <c r="X2" s="1">
        <v>104051</v>
      </c>
      <c r="Y2" s="1">
        <v>107060</v>
      </c>
      <c r="Z2" s="1">
        <v>61030</v>
      </c>
      <c r="AA2" s="1">
        <v>103010</v>
      </c>
      <c r="AB2" s="1">
        <v>81030</v>
      </c>
      <c r="AC2" s="1">
        <v>41237</v>
      </c>
      <c r="AD2" s="1">
        <v>41233</v>
      </c>
      <c r="AE2" s="1">
        <v>41233</v>
      </c>
      <c r="AF2" s="1">
        <v>41232</v>
      </c>
      <c r="AG2" s="294">
        <v>96015</v>
      </c>
      <c r="AH2" s="294"/>
      <c r="AI2" s="1" t="s">
        <v>534</v>
      </c>
      <c r="AJ2" s="1" t="s">
        <v>539</v>
      </c>
      <c r="AK2" s="294">
        <v>900020</v>
      </c>
      <c r="AL2" s="294"/>
      <c r="AM2" s="294"/>
      <c r="AN2" s="294"/>
      <c r="AO2" s="294"/>
      <c r="AP2" s="1">
        <v>900060</v>
      </c>
      <c r="AQ2" s="1"/>
    </row>
    <row r="3" spans="1:43" x14ac:dyDescent="0.25">
      <c r="A3" s="311"/>
      <c r="B3" s="3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98"/>
      <c r="AD3" s="222">
        <v>42313</v>
      </c>
      <c r="AE3" s="222">
        <v>42067</v>
      </c>
      <c r="AF3" s="198"/>
      <c r="AG3" s="1" t="s">
        <v>535</v>
      </c>
      <c r="AH3" s="1" t="s">
        <v>536</v>
      </c>
      <c r="AI3" s="1">
        <v>107051</v>
      </c>
      <c r="AJ3" s="1"/>
      <c r="AK3" s="1" t="s">
        <v>537</v>
      </c>
      <c r="AL3" s="1" t="s">
        <v>538</v>
      </c>
      <c r="AM3" s="1">
        <v>999000</v>
      </c>
      <c r="AN3" s="1">
        <v>680001</v>
      </c>
      <c r="AO3" s="1">
        <v>680002</v>
      </c>
      <c r="AQ3" s="1"/>
    </row>
    <row r="4" spans="1:43" x14ac:dyDescent="0.25">
      <c r="A4" s="145" t="s">
        <v>351</v>
      </c>
      <c r="B4" s="22" t="s">
        <v>618</v>
      </c>
      <c r="C4" s="1"/>
      <c r="D4" s="1"/>
      <c r="E4" s="1"/>
      <c r="F4" s="1">
        <v>35540800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>
        <f>SUM(C4:AP4)</f>
        <v>35540800</v>
      </c>
    </row>
    <row r="5" spans="1:43" x14ac:dyDescent="0.25">
      <c r="A5" s="145" t="s">
        <v>351</v>
      </c>
      <c r="B5" s="22" t="s">
        <v>51</v>
      </c>
      <c r="C5" s="1"/>
      <c r="D5" s="1"/>
      <c r="E5" s="1"/>
      <c r="F5" s="1"/>
      <c r="G5" s="1"/>
      <c r="H5" s="1"/>
      <c r="I5" s="1"/>
      <c r="J5" s="1">
        <v>4540280</v>
      </c>
      <c r="K5" s="1">
        <v>912387</v>
      </c>
      <c r="L5" s="1">
        <v>3360000</v>
      </c>
      <c r="M5" s="1">
        <v>2921490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>
        <f t="shared" ref="AQ5:AQ49" si="0">SUM(C5:AP5)</f>
        <v>11734157</v>
      </c>
    </row>
    <row r="6" spans="1:43" x14ac:dyDescent="0.25">
      <c r="A6" s="145" t="s">
        <v>351</v>
      </c>
      <c r="B6" s="22" t="s">
        <v>52</v>
      </c>
      <c r="C6" s="1"/>
      <c r="D6" s="1"/>
      <c r="E6" s="1"/>
      <c r="F6" s="1"/>
      <c r="G6" s="1"/>
      <c r="H6" s="1">
        <v>4064284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>
        <f t="shared" si="0"/>
        <v>4064284</v>
      </c>
    </row>
    <row r="7" spans="1:43" x14ac:dyDescent="0.25">
      <c r="A7" s="145" t="s">
        <v>351</v>
      </c>
      <c r="B7" s="22" t="s">
        <v>619</v>
      </c>
      <c r="C7" s="1"/>
      <c r="D7" s="1"/>
      <c r="E7" s="1"/>
      <c r="F7" s="1"/>
      <c r="G7" s="1"/>
      <c r="H7" s="1"/>
      <c r="I7" s="1">
        <v>512550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>
        <f t="shared" si="0"/>
        <v>512550</v>
      </c>
    </row>
    <row r="8" spans="1:43" x14ac:dyDescent="0.25">
      <c r="A8" s="145" t="s">
        <v>351</v>
      </c>
      <c r="B8" s="22" t="s">
        <v>631</v>
      </c>
      <c r="C8" s="1"/>
      <c r="D8" s="1"/>
      <c r="E8" s="1">
        <v>134366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>
        <f t="shared" si="0"/>
        <v>134366</v>
      </c>
    </row>
    <row r="9" spans="1:43" x14ac:dyDescent="0.25">
      <c r="A9" s="145" t="s">
        <v>352</v>
      </c>
      <c r="B9" s="22" t="s">
        <v>53</v>
      </c>
      <c r="C9" s="1"/>
      <c r="D9" s="1"/>
      <c r="E9" s="1">
        <v>18947600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>
        <f t="shared" si="0"/>
        <v>18947600</v>
      </c>
    </row>
    <row r="10" spans="1:43" x14ac:dyDescent="0.25">
      <c r="A10" s="145" t="s">
        <v>352</v>
      </c>
      <c r="B10" s="22" t="s">
        <v>54</v>
      </c>
      <c r="C10" s="1"/>
      <c r="D10" s="1"/>
      <c r="E10" s="1">
        <v>2826667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>
        <f t="shared" si="0"/>
        <v>2826667</v>
      </c>
    </row>
    <row r="11" spans="1:43" x14ac:dyDescent="0.25">
      <c r="A11" s="145" t="s">
        <v>353</v>
      </c>
      <c r="B11" s="22" t="s">
        <v>64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>
        <f t="shared" si="0"/>
        <v>0</v>
      </c>
    </row>
    <row r="12" spans="1:43" x14ac:dyDescent="0.25">
      <c r="A12" s="145" t="s">
        <v>353</v>
      </c>
      <c r="B12" s="22" t="s">
        <v>620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>
        <f t="shared" si="0"/>
        <v>0</v>
      </c>
    </row>
    <row r="13" spans="1:43" x14ac:dyDescent="0.25">
      <c r="A13" s="145" t="s">
        <v>353</v>
      </c>
      <c r="B13" s="22" t="s">
        <v>65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>
        <f t="shared" si="0"/>
        <v>0</v>
      </c>
    </row>
    <row r="14" spans="1:43" x14ac:dyDescent="0.25">
      <c r="A14" s="145" t="s">
        <v>353</v>
      </c>
      <c r="B14" s="22" t="s">
        <v>57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>
        <v>1162560</v>
      </c>
      <c r="AJ14" s="1"/>
      <c r="AK14" s="1"/>
      <c r="AL14" s="1"/>
      <c r="AM14" s="1"/>
      <c r="AN14" s="1"/>
      <c r="AO14" s="1"/>
      <c r="AP14" s="1"/>
      <c r="AQ14" s="1">
        <f t="shared" si="0"/>
        <v>1162560</v>
      </c>
    </row>
    <row r="15" spans="1:43" x14ac:dyDescent="0.25">
      <c r="A15" s="145" t="s">
        <v>353</v>
      </c>
      <c r="B15" s="22" t="s">
        <v>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1305000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>
        <f t="shared" si="0"/>
        <v>1305000</v>
      </c>
    </row>
    <row r="16" spans="1:43" x14ac:dyDescent="0.25">
      <c r="A16" s="145" t="s">
        <v>353</v>
      </c>
      <c r="B16" s="22" t="s">
        <v>59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2500000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>
        <f t="shared" si="0"/>
        <v>2500000</v>
      </c>
    </row>
    <row r="17" spans="1:43" x14ac:dyDescent="0.25">
      <c r="A17" s="145" t="s">
        <v>353</v>
      </c>
      <c r="B17" s="22" t="s">
        <v>560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>
        <f t="shared" si="0"/>
        <v>0</v>
      </c>
    </row>
    <row r="18" spans="1:43" x14ac:dyDescent="0.25">
      <c r="A18" s="145" t="s">
        <v>353</v>
      </c>
      <c r="B18" s="22" t="s">
        <v>621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94">
        <v>4896000</v>
      </c>
      <c r="AH18" s="294"/>
      <c r="AI18" s="1"/>
      <c r="AJ18" s="1"/>
      <c r="AK18" s="1"/>
      <c r="AL18" s="1"/>
      <c r="AM18" s="1"/>
      <c r="AN18" s="1"/>
      <c r="AO18" s="1"/>
      <c r="AP18" s="1"/>
      <c r="AQ18" s="1">
        <f t="shared" si="0"/>
        <v>4896000</v>
      </c>
    </row>
    <row r="19" spans="1:43" x14ac:dyDescent="0.25">
      <c r="A19" s="145" t="s">
        <v>353</v>
      </c>
      <c r="B19" s="22" t="s">
        <v>622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94">
        <v>7397467</v>
      </c>
      <c r="AH19" s="294"/>
      <c r="AI19" s="1"/>
      <c r="AJ19" s="1"/>
      <c r="AK19" s="1"/>
      <c r="AL19" s="1"/>
      <c r="AM19" s="1"/>
      <c r="AN19" s="1"/>
      <c r="AO19" s="1"/>
      <c r="AP19" s="1"/>
      <c r="AQ19" s="1">
        <f t="shared" si="0"/>
        <v>7397467</v>
      </c>
    </row>
    <row r="20" spans="1:43" x14ac:dyDescent="0.25">
      <c r="A20" s="145" t="s">
        <v>540</v>
      </c>
      <c r="B20" s="22" t="s">
        <v>623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06"/>
      <c r="AH20" s="206"/>
      <c r="AI20" s="1"/>
      <c r="AJ20" s="1">
        <v>1675800</v>
      </c>
      <c r="AK20" s="1"/>
      <c r="AL20" s="1"/>
      <c r="AM20" s="1"/>
      <c r="AN20" s="1"/>
      <c r="AO20" s="1"/>
      <c r="AP20" s="1"/>
      <c r="AQ20" s="1">
        <f t="shared" si="0"/>
        <v>1675800</v>
      </c>
    </row>
    <row r="21" spans="1:43" x14ac:dyDescent="0.25">
      <c r="A21" s="145" t="s">
        <v>353</v>
      </c>
      <c r="B21" s="22" t="s">
        <v>560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>
        <v>10393119</v>
      </c>
      <c r="Z21" s="1"/>
      <c r="AA21" s="1"/>
      <c r="AB21" s="1"/>
      <c r="AC21" s="1"/>
      <c r="AD21" s="1"/>
      <c r="AE21" s="1"/>
      <c r="AF21" s="1"/>
      <c r="AG21" s="206"/>
      <c r="AH21" s="206"/>
      <c r="AI21" s="1"/>
      <c r="AJ21" s="1"/>
      <c r="AK21" s="1"/>
      <c r="AL21" s="1"/>
      <c r="AM21" s="1"/>
      <c r="AN21" s="1"/>
      <c r="AO21" s="1"/>
      <c r="AP21" s="1"/>
      <c r="AQ21" s="1">
        <f t="shared" si="0"/>
        <v>10393119</v>
      </c>
    </row>
    <row r="22" spans="1:43" x14ac:dyDescent="0.25">
      <c r="A22" s="145" t="s">
        <v>353</v>
      </c>
      <c r="B22" s="22" t="s">
        <v>508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>
        <f t="shared" si="0"/>
        <v>0</v>
      </c>
    </row>
    <row r="23" spans="1:43" x14ac:dyDescent="0.25">
      <c r="A23" s="145" t="s">
        <v>355</v>
      </c>
      <c r="B23" s="22" t="s">
        <v>624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v>1388520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>
        <f t="shared" si="0"/>
        <v>1388520</v>
      </c>
    </row>
    <row r="24" spans="1:43" x14ac:dyDescent="0.25">
      <c r="A24" s="147" t="s">
        <v>356</v>
      </c>
      <c r="B24" s="23" t="s">
        <v>626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>
        <f t="shared" si="0"/>
        <v>0</v>
      </c>
    </row>
    <row r="25" spans="1:43" ht="14.25" customHeight="1" x14ac:dyDescent="0.25">
      <c r="A25" s="147" t="s">
        <v>358</v>
      </c>
      <c r="B25" s="122" t="s">
        <v>360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>
        <f t="shared" si="0"/>
        <v>0</v>
      </c>
    </row>
    <row r="26" spans="1:43" x14ac:dyDescent="0.25">
      <c r="A26" s="145" t="s">
        <v>361</v>
      </c>
      <c r="B26" s="22" t="s">
        <v>66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98">
        <v>2085000</v>
      </c>
      <c r="P26" s="198"/>
      <c r="Q26" s="198">
        <v>3290000</v>
      </c>
      <c r="R26" s="198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>
        <f t="shared" si="0"/>
        <v>5375000</v>
      </c>
    </row>
    <row r="27" spans="1:43" x14ac:dyDescent="0.25">
      <c r="A27" s="145" t="s">
        <v>362</v>
      </c>
      <c r="B27" s="22" t="s">
        <v>67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98">
        <v>4167000</v>
      </c>
      <c r="AD27" s="198">
        <v>3203000</v>
      </c>
      <c r="AE27" s="198">
        <v>1576000</v>
      </c>
      <c r="AF27" s="198">
        <v>4203000</v>
      </c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>
        <f t="shared" si="0"/>
        <v>13149000</v>
      </c>
    </row>
    <row r="28" spans="1:43" x14ac:dyDescent="0.25">
      <c r="A28" s="145" t="s">
        <v>363</v>
      </c>
      <c r="B28" s="22" t="s">
        <v>185</v>
      </c>
      <c r="C28" s="198"/>
      <c r="D28" s="1"/>
      <c r="E28" s="1"/>
      <c r="F28" s="1">
        <v>6757000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98"/>
      <c r="AD28" s="198"/>
      <c r="AE28" s="198"/>
      <c r="AF28" s="198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>
        <f t="shared" si="0"/>
        <v>6757000</v>
      </c>
    </row>
    <row r="29" spans="1:43" ht="30.75" customHeight="1" x14ac:dyDescent="0.25">
      <c r="A29" s="153" t="s">
        <v>365</v>
      </c>
      <c r="B29" s="122" t="s">
        <v>367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>
        <f t="shared" si="0"/>
        <v>0</v>
      </c>
    </row>
    <row r="30" spans="1:43" ht="15" customHeight="1" x14ac:dyDescent="0.25">
      <c r="A30" s="147" t="s">
        <v>369</v>
      </c>
      <c r="B30" s="122" t="s">
        <v>625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>
        <f t="shared" si="0"/>
        <v>0</v>
      </c>
    </row>
    <row r="31" spans="1:43" ht="27.75" customHeight="1" x14ac:dyDescent="0.25">
      <c r="A31" s="145" t="s">
        <v>370</v>
      </c>
      <c r="B31" s="16" t="s">
        <v>70</v>
      </c>
      <c r="C31" s="1"/>
      <c r="D31" s="198">
        <v>1900000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>
        <f t="shared" si="0"/>
        <v>1900000</v>
      </c>
    </row>
    <row r="32" spans="1:43" ht="27" customHeight="1" x14ac:dyDescent="0.25">
      <c r="A32" s="145" t="s">
        <v>371</v>
      </c>
      <c r="B32" s="16" t="s">
        <v>71</v>
      </c>
      <c r="C32" s="1"/>
      <c r="D32" s="198">
        <v>21000000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>
        <f t="shared" si="0"/>
        <v>21000000</v>
      </c>
    </row>
    <row r="33" spans="1:43" x14ac:dyDescent="0.25">
      <c r="A33" s="145" t="s">
        <v>465</v>
      </c>
      <c r="B33" s="16" t="s">
        <v>69</v>
      </c>
      <c r="C33" s="1"/>
      <c r="D33" s="198">
        <v>5000000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>
        <f t="shared" si="0"/>
        <v>5000000</v>
      </c>
    </row>
    <row r="34" spans="1:43" ht="29.25" customHeight="1" x14ac:dyDescent="0.25">
      <c r="A34" s="145" t="s">
        <v>466</v>
      </c>
      <c r="B34" s="16" t="s">
        <v>72</v>
      </c>
      <c r="C34" s="1"/>
      <c r="D34" s="198">
        <v>110000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>
        <f t="shared" si="0"/>
        <v>110000</v>
      </c>
    </row>
    <row r="35" spans="1:43" ht="21.75" customHeight="1" x14ac:dyDescent="0.25">
      <c r="A35" s="146" t="s">
        <v>372</v>
      </c>
      <c r="B35" s="29" t="s">
        <v>373</v>
      </c>
      <c r="C35" s="1"/>
      <c r="D35" s="19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>
        <f t="shared" si="0"/>
        <v>0</v>
      </c>
    </row>
    <row r="36" spans="1:43" ht="18.75" customHeight="1" x14ac:dyDescent="0.25">
      <c r="A36" s="145" t="s">
        <v>374</v>
      </c>
      <c r="B36" s="16" t="s">
        <v>375</v>
      </c>
      <c r="C36" s="1"/>
      <c r="D36" s="19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>
        <f t="shared" si="0"/>
        <v>0</v>
      </c>
    </row>
    <row r="37" spans="1:43" x14ac:dyDescent="0.25">
      <c r="A37" s="145" t="s">
        <v>467</v>
      </c>
      <c r="B37" s="16" t="s">
        <v>376</v>
      </c>
      <c r="C37" s="1"/>
      <c r="D37" s="198">
        <v>180000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>
        <f t="shared" si="0"/>
        <v>180000</v>
      </c>
    </row>
    <row r="38" spans="1:43" ht="31.5" customHeight="1" x14ac:dyDescent="0.25">
      <c r="A38" s="145" t="s">
        <v>468</v>
      </c>
      <c r="B38" s="16" t="s">
        <v>377</v>
      </c>
      <c r="C38" s="1"/>
      <c r="D38" s="198">
        <v>185000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>
        <f t="shared" si="0"/>
        <v>185000</v>
      </c>
    </row>
    <row r="39" spans="1:43" ht="40.5" customHeight="1" x14ac:dyDescent="0.25">
      <c r="A39" s="146" t="s">
        <v>378</v>
      </c>
      <c r="B39" s="29" t="s">
        <v>187</v>
      </c>
      <c r="C39" s="1"/>
      <c r="D39" s="19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>
        <f t="shared" si="0"/>
        <v>0</v>
      </c>
    </row>
    <row r="40" spans="1:43" ht="17.25" customHeight="1" x14ac:dyDescent="0.25">
      <c r="A40" s="145" t="s">
        <v>380</v>
      </c>
      <c r="B40" s="16" t="s">
        <v>381</v>
      </c>
      <c r="C40" s="1"/>
      <c r="D40" s="19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>
        <v>4294200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>
        <f t="shared" si="0"/>
        <v>4294200</v>
      </c>
    </row>
    <row r="41" spans="1:43" ht="14.25" customHeight="1" x14ac:dyDescent="0.25">
      <c r="A41" s="145" t="s">
        <v>380</v>
      </c>
      <c r="B41" s="16" t="s">
        <v>382</v>
      </c>
      <c r="C41" s="1"/>
      <c r="D41" s="19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>
        <v>60000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>
        <f t="shared" si="0"/>
        <v>60000</v>
      </c>
    </row>
    <row r="42" spans="1:43" ht="16.5" customHeight="1" x14ac:dyDescent="0.25">
      <c r="A42" s="145" t="s">
        <v>380</v>
      </c>
      <c r="B42" s="16" t="s">
        <v>383</v>
      </c>
      <c r="C42" s="1"/>
      <c r="D42" s="19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>
        <v>1250000</v>
      </c>
      <c r="AM42" s="1"/>
      <c r="AN42" s="1"/>
      <c r="AO42" s="1"/>
      <c r="AP42" s="1"/>
      <c r="AQ42" s="1">
        <f t="shared" si="0"/>
        <v>1250000</v>
      </c>
    </row>
    <row r="43" spans="1:43" ht="19.5" customHeight="1" x14ac:dyDescent="0.25">
      <c r="A43" s="145" t="s">
        <v>380</v>
      </c>
      <c r="B43" s="16" t="s">
        <v>384</v>
      </c>
      <c r="C43" s="1"/>
      <c r="D43" s="19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>
        <v>300000</v>
      </c>
      <c r="AL43" s="1"/>
      <c r="AM43" s="1"/>
      <c r="AN43" s="1"/>
      <c r="AO43" s="1"/>
      <c r="AP43" s="1"/>
      <c r="AQ43" s="1">
        <f t="shared" si="0"/>
        <v>300000</v>
      </c>
    </row>
    <row r="44" spans="1:43" ht="20.25" customHeight="1" x14ac:dyDescent="0.25">
      <c r="A44" s="145" t="s">
        <v>380</v>
      </c>
      <c r="B44" s="16" t="s">
        <v>385</v>
      </c>
      <c r="C44" s="1"/>
      <c r="D44" s="19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>
        <v>135000</v>
      </c>
      <c r="AP44" s="1"/>
      <c r="AQ44" s="1">
        <f t="shared" si="0"/>
        <v>135000</v>
      </c>
    </row>
    <row r="45" spans="1:43" ht="18" customHeight="1" x14ac:dyDescent="0.25">
      <c r="A45" s="145" t="s">
        <v>380</v>
      </c>
      <c r="B45" s="16" t="s">
        <v>76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10000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>
        <f t="shared" si="0"/>
        <v>10000</v>
      </c>
    </row>
    <row r="46" spans="1:43" x14ac:dyDescent="0.25">
      <c r="A46" s="145" t="s">
        <v>380</v>
      </c>
      <c r="B46" s="16" t="s">
        <v>79</v>
      </c>
      <c r="C46" s="1"/>
      <c r="D46" s="1"/>
      <c r="E46" s="1"/>
      <c r="F46" s="1"/>
      <c r="G46" s="1"/>
      <c r="H46" s="1">
        <v>65000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>
        <f t="shared" si="0"/>
        <v>65000</v>
      </c>
    </row>
    <row r="47" spans="1:43" ht="18.75" customHeight="1" x14ac:dyDescent="0.25">
      <c r="A47" s="145" t="s">
        <v>380</v>
      </c>
      <c r="B47" s="16" t="s">
        <v>80</v>
      </c>
      <c r="C47" s="1"/>
      <c r="D47" s="1"/>
      <c r="E47" s="1"/>
      <c r="F47" s="1"/>
      <c r="G47" s="1"/>
      <c r="H47" s="1"/>
      <c r="I47" s="1"/>
      <c r="J47" s="1"/>
      <c r="K47" s="1">
        <v>250000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>
        <f t="shared" si="0"/>
        <v>250000</v>
      </c>
    </row>
    <row r="48" spans="1:43" ht="18.75" customHeight="1" x14ac:dyDescent="0.25">
      <c r="A48" s="145" t="s">
        <v>380</v>
      </c>
      <c r="B48" s="16" t="s">
        <v>507</v>
      </c>
      <c r="C48" s="1">
        <v>12000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>
        <f t="shared" si="0"/>
        <v>12000</v>
      </c>
    </row>
    <row r="49" spans="1:43" ht="31.5" customHeight="1" x14ac:dyDescent="0.25">
      <c r="A49" s="145" t="s">
        <v>386</v>
      </c>
      <c r="B49" s="16" t="s">
        <v>387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>
        <f t="shared" si="0"/>
        <v>0</v>
      </c>
    </row>
    <row r="50" spans="1:43" ht="24.75" customHeight="1" x14ac:dyDescent="0.25">
      <c r="A50" s="145" t="s">
        <v>388</v>
      </c>
      <c r="B50" s="16" t="s">
        <v>389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120000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>
        <v>100000</v>
      </c>
      <c r="AO50" s="1"/>
      <c r="AP50" s="1"/>
      <c r="AQ50" s="1">
        <f t="shared" ref="AQ50:AQ71" si="1">SUM(C50:AP50)</f>
        <v>220000</v>
      </c>
    </row>
    <row r="51" spans="1:43" ht="21.75" customHeight="1" x14ac:dyDescent="0.25">
      <c r="A51" s="146" t="s">
        <v>390</v>
      </c>
      <c r="B51" s="29" t="s">
        <v>391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>
        <f t="shared" si="1"/>
        <v>0</v>
      </c>
    </row>
    <row r="52" spans="1:43" ht="23.25" customHeight="1" x14ac:dyDescent="0.25">
      <c r="A52" s="145" t="s">
        <v>392</v>
      </c>
      <c r="B52" s="16" t="s">
        <v>75</v>
      </c>
      <c r="C52" s="1"/>
      <c r="D52" s="1"/>
      <c r="E52" s="1"/>
      <c r="F52" s="1"/>
      <c r="G52" s="1"/>
      <c r="H52" s="1">
        <v>330000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>
        <f t="shared" si="1"/>
        <v>330000</v>
      </c>
    </row>
    <row r="53" spans="1:43" x14ac:dyDescent="0.25">
      <c r="A53" s="145" t="s">
        <v>392</v>
      </c>
      <c r="B53" s="16" t="s">
        <v>77</v>
      </c>
      <c r="C53" s="1">
        <v>405000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>
        <f t="shared" si="1"/>
        <v>405000</v>
      </c>
    </row>
    <row r="54" spans="1:43" ht="20.25" customHeight="1" x14ac:dyDescent="0.25">
      <c r="A54" s="145" t="s">
        <v>392</v>
      </c>
      <c r="B54" s="16" t="s">
        <v>78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>
        <f t="shared" si="1"/>
        <v>0</v>
      </c>
    </row>
    <row r="55" spans="1:43" ht="30.75" customHeight="1" x14ac:dyDescent="0.25">
      <c r="A55" s="146" t="s">
        <v>392</v>
      </c>
      <c r="B55" s="29" t="s">
        <v>393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>
        <f t="shared" si="1"/>
        <v>0</v>
      </c>
    </row>
    <row r="56" spans="1:43" ht="22.5" customHeight="1" x14ac:dyDescent="0.25">
      <c r="A56" s="145" t="s">
        <v>394</v>
      </c>
      <c r="B56" s="16" t="s">
        <v>395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v>353000</v>
      </c>
      <c r="AH56" s="1"/>
      <c r="AI56" s="1"/>
      <c r="AJ56" s="1"/>
      <c r="AK56" s="1"/>
      <c r="AL56" s="1"/>
      <c r="AM56" s="1"/>
      <c r="AN56" s="1"/>
      <c r="AO56" s="1"/>
      <c r="AP56" s="1"/>
      <c r="AQ56" s="1">
        <f t="shared" si="1"/>
        <v>353000</v>
      </c>
    </row>
    <row r="57" spans="1:43" x14ac:dyDescent="0.25">
      <c r="A57" s="145" t="s">
        <v>394</v>
      </c>
      <c r="B57" s="16" t="s">
        <v>396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>
        <v>765000</v>
      </c>
      <c r="AI57" s="1"/>
      <c r="AJ57" s="1"/>
      <c r="AK57" s="1"/>
      <c r="AL57" s="1"/>
      <c r="AM57" s="1"/>
      <c r="AN57" s="1"/>
      <c r="AO57" s="1"/>
      <c r="AP57" s="1"/>
      <c r="AQ57" s="1">
        <f t="shared" si="1"/>
        <v>765000</v>
      </c>
    </row>
    <row r="58" spans="1:43" x14ac:dyDescent="0.25">
      <c r="A58" s="145" t="s">
        <v>394</v>
      </c>
      <c r="B58" s="16" t="s">
        <v>279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>
        <v>1850000</v>
      </c>
      <c r="AJ58" s="1"/>
      <c r="AK58" s="1"/>
      <c r="AL58" s="1"/>
      <c r="AM58" s="1"/>
      <c r="AN58" s="1"/>
      <c r="AO58" s="1"/>
      <c r="AP58" s="1"/>
      <c r="AQ58" s="1">
        <f t="shared" si="1"/>
        <v>1850000</v>
      </c>
    </row>
    <row r="59" spans="1:43" ht="18" customHeight="1" x14ac:dyDescent="0.25">
      <c r="A59" s="146" t="s">
        <v>394</v>
      </c>
      <c r="B59" s="29" t="s">
        <v>81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>
        <f t="shared" si="1"/>
        <v>0</v>
      </c>
    </row>
    <row r="60" spans="1:43" ht="18.75" customHeight="1" x14ac:dyDescent="0.25">
      <c r="A60" s="146" t="s">
        <v>397</v>
      </c>
      <c r="B60" s="29" t="s">
        <v>82</v>
      </c>
      <c r="C60" s="1">
        <v>3000</v>
      </c>
      <c r="D60" s="1"/>
      <c r="E60" s="1"/>
      <c r="F60" s="1"/>
      <c r="G60" s="1"/>
      <c r="H60" s="1">
        <v>55000</v>
      </c>
      <c r="I60" s="1"/>
      <c r="J60" s="1"/>
      <c r="K60" s="1">
        <v>68000</v>
      </c>
      <c r="L60" s="1"/>
      <c r="M60" s="1"/>
      <c r="N60" s="1"/>
      <c r="O60" s="1"/>
      <c r="P60" s="1">
        <v>1500</v>
      </c>
      <c r="Q60" s="1"/>
      <c r="R60" s="1"/>
      <c r="S60" s="1"/>
      <c r="T60" s="1"/>
      <c r="U60" s="1">
        <v>774434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>
        <v>95000</v>
      </c>
      <c r="AH60" s="1">
        <v>206000</v>
      </c>
      <c r="AI60" s="1">
        <v>500000</v>
      </c>
      <c r="AJ60" s="1"/>
      <c r="AK60" s="1">
        <v>81000</v>
      </c>
      <c r="AL60" s="1">
        <v>338000</v>
      </c>
      <c r="AM60" s="1"/>
      <c r="AN60" s="1"/>
      <c r="AO60" s="1">
        <v>36000</v>
      </c>
      <c r="AP60" s="1"/>
      <c r="AQ60" s="1">
        <f t="shared" si="1"/>
        <v>2157934</v>
      </c>
    </row>
    <row r="61" spans="1:43" ht="24" customHeight="1" x14ac:dyDescent="0.25">
      <c r="A61" s="146" t="s">
        <v>398</v>
      </c>
      <c r="B61" s="155" t="s">
        <v>399</v>
      </c>
      <c r="C61" s="1"/>
      <c r="D61" s="1"/>
      <c r="E61" s="1"/>
      <c r="F61" s="1"/>
      <c r="G61" s="1"/>
      <c r="H61" s="1"/>
      <c r="I61" s="1"/>
      <c r="J61" s="1"/>
      <c r="K61" s="1">
        <v>3121927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>
        <f t="shared" si="1"/>
        <v>3121927</v>
      </c>
    </row>
    <row r="62" spans="1:43" ht="20.25" customHeight="1" x14ac:dyDescent="0.25">
      <c r="A62" s="146" t="s">
        <v>469</v>
      </c>
      <c r="B62" s="29" t="s">
        <v>84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>
        <v>89256</v>
      </c>
      <c r="AN62" s="1"/>
      <c r="AO62" s="1"/>
      <c r="AP62" s="1"/>
      <c r="AQ62" s="1">
        <f t="shared" si="1"/>
        <v>89256</v>
      </c>
    </row>
    <row r="63" spans="1:43" x14ac:dyDescent="0.25">
      <c r="A63" s="145" t="s">
        <v>400</v>
      </c>
      <c r="B63" s="16" t="s">
        <v>401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>
        <f t="shared" si="1"/>
        <v>0</v>
      </c>
    </row>
    <row r="64" spans="1:43" ht="20.25" customHeight="1" x14ac:dyDescent="0.25">
      <c r="A64" s="145" t="s">
        <v>506</v>
      </c>
      <c r="B64" s="16" t="s">
        <v>403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>
        <f t="shared" si="1"/>
        <v>0</v>
      </c>
    </row>
    <row r="65" spans="1:43" x14ac:dyDescent="0.25">
      <c r="A65" s="145" t="s">
        <v>506</v>
      </c>
      <c r="B65" s="16" t="s">
        <v>505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>
        <f t="shared" si="1"/>
        <v>0</v>
      </c>
    </row>
    <row r="66" spans="1:43" ht="19.5" customHeight="1" x14ac:dyDescent="0.25">
      <c r="A66" s="146" t="s">
        <v>504</v>
      </c>
      <c r="B66" s="29" t="s">
        <v>405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>
        <f t="shared" si="1"/>
        <v>0</v>
      </c>
    </row>
    <row r="67" spans="1:43" ht="21" customHeight="1" x14ac:dyDescent="0.25">
      <c r="A67" s="147" t="s">
        <v>406</v>
      </c>
      <c r="B67" s="27" t="s">
        <v>83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>
        <f t="shared" si="1"/>
        <v>0</v>
      </c>
    </row>
    <row r="68" spans="1:43" ht="35.25" customHeight="1" x14ac:dyDescent="0.25">
      <c r="A68" s="147" t="s">
        <v>503</v>
      </c>
      <c r="B68" s="27" t="s">
        <v>407</v>
      </c>
      <c r="C68" s="1">
        <v>1000000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>
        <f t="shared" si="1"/>
        <v>1000000</v>
      </c>
    </row>
    <row r="69" spans="1:43" ht="31.5" customHeight="1" x14ac:dyDescent="0.25">
      <c r="A69" s="147" t="s">
        <v>502</v>
      </c>
      <c r="B69" s="27" t="s">
        <v>501</v>
      </c>
      <c r="C69" s="1"/>
      <c r="D69" s="1"/>
      <c r="E69" s="1"/>
      <c r="F69" s="1"/>
      <c r="G69" s="1"/>
      <c r="H69" s="1"/>
      <c r="I69" s="1"/>
      <c r="J69" s="1"/>
      <c r="K69" s="1">
        <v>9364155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>
        <f t="shared" si="1"/>
        <v>9364155</v>
      </c>
    </row>
    <row r="70" spans="1:43" ht="27.75" customHeight="1" x14ac:dyDescent="0.25">
      <c r="A70" s="147" t="s">
        <v>500</v>
      </c>
      <c r="B70" s="27" t="s">
        <v>499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>
        <f t="shared" si="1"/>
        <v>0</v>
      </c>
    </row>
    <row r="71" spans="1:43" ht="29.25" customHeight="1" x14ac:dyDescent="0.25">
      <c r="A71" s="147" t="s">
        <v>408</v>
      </c>
      <c r="B71" s="27" t="s">
        <v>276</v>
      </c>
      <c r="C71" s="1"/>
      <c r="D71" s="1"/>
      <c r="E71" s="1"/>
      <c r="F71" s="1"/>
      <c r="G71" s="1"/>
      <c r="H71" s="1"/>
      <c r="I71" s="1"/>
      <c r="J71" s="1"/>
      <c r="K71" s="238">
        <v>2498539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>
        <f t="shared" si="1"/>
        <v>2498539</v>
      </c>
    </row>
    <row r="72" spans="1:43" ht="15.75" x14ac:dyDescent="0.25">
      <c r="A72" s="156"/>
      <c r="B72" s="156" t="s">
        <v>409</v>
      </c>
      <c r="C72" s="218">
        <f t="shared" ref="C72:AQ72" si="2">SUM(C4:C71)</f>
        <v>1420000</v>
      </c>
      <c r="D72" s="218">
        <f t="shared" si="2"/>
        <v>28375000</v>
      </c>
      <c r="E72" s="218">
        <f t="shared" si="2"/>
        <v>21908633</v>
      </c>
      <c r="F72" s="218">
        <f t="shared" si="2"/>
        <v>42297800</v>
      </c>
      <c r="G72" s="218">
        <f t="shared" si="2"/>
        <v>0</v>
      </c>
      <c r="H72" s="218">
        <f t="shared" si="2"/>
        <v>4514284</v>
      </c>
      <c r="I72" s="218">
        <f t="shared" si="2"/>
        <v>512550</v>
      </c>
      <c r="J72" s="218">
        <f t="shared" si="2"/>
        <v>4540280</v>
      </c>
      <c r="K72" s="218">
        <f t="shared" si="2"/>
        <v>16215008</v>
      </c>
      <c r="L72" s="218">
        <f t="shared" si="2"/>
        <v>3360000</v>
      </c>
      <c r="M72" s="218">
        <f t="shared" si="2"/>
        <v>2921490</v>
      </c>
      <c r="N72" s="218">
        <f t="shared" si="2"/>
        <v>0</v>
      </c>
      <c r="O72" s="218">
        <f t="shared" si="2"/>
        <v>2085000</v>
      </c>
      <c r="P72" s="218">
        <f t="shared" si="2"/>
        <v>1400020</v>
      </c>
      <c r="Q72" s="218">
        <f t="shared" si="2"/>
        <v>3410000</v>
      </c>
      <c r="R72" s="218">
        <f t="shared" si="2"/>
        <v>0</v>
      </c>
      <c r="S72" s="218">
        <f t="shared" si="2"/>
        <v>2500000</v>
      </c>
      <c r="T72" s="218">
        <f t="shared" si="2"/>
        <v>1305000</v>
      </c>
      <c r="U72" s="218">
        <f t="shared" si="2"/>
        <v>5128634</v>
      </c>
      <c r="V72" s="218">
        <f t="shared" si="2"/>
        <v>0</v>
      </c>
      <c r="W72" s="218">
        <f t="shared" si="2"/>
        <v>0</v>
      </c>
      <c r="X72" s="218">
        <f t="shared" si="2"/>
        <v>0</v>
      </c>
      <c r="Y72" s="218">
        <f t="shared" si="2"/>
        <v>10393119</v>
      </c>
      <c r="Z72" s="218">
        <f t="shared" si="2"/>
        <v>0</v>
      </c>
      <c r="AA72" s="218">
        <f t="shared" si="2"/>
        <v>0</v>
      </c>
      <c r="AB72" s="218">
        <f t="shared" si="2"/>
        <v>0</v>
      </c>
      <c r="AC72" s="218">
        <f t="shared" si="2"/>
        <v>4167000</v>
      </c>
      <c r="AD72" s="218">
        <f t="shared" si="2"/>
        <v>3203000</v>
      </c>
      <c r="AE72" s="218">
        <f t="shared" si="2"/>
        <v>1576000</v>
      </c>
      <c r="AF72" s="218">
        <f t="shared" si="2"/>
        <v>4203000</v>
      </c>
      <c r="AG72" s="218">
        <f t="shared" si="2"/>
        <v>12741467</v>
      </c>
      <c r="AH72" s="218">
        <f t="shared" si="2"/>
        <v>971000</v>
      </c>
      <c r="AI72" s="218">
        <f t="shared" si="2"/>
        <v>3512560</v>
      </c>
      <c r="AJ72" s="218">
        <f t="shared" si="2"/>
        <v>1675800</v>
      </c>
      <c r="AK72" s="218">
        <f t="shared" si="2"/>
        <v>381000</v>
      </c>
      <c r="AL72" s="218">
        <f t="shared" si="2"/>
        <v>1588000</v>
      </c>
      <c r="AM72" s="218">
        <f t="shared" si="2"/>
        <v>89256</v>
      </c>
      <c r="AN72" s="218">
        <f t="shared" si="2"/>
        <v>100000</v>
      </c>
      <c r="AO72" s="218">
        <f t="shared" si="2"/>
        <v>171000</v>
      </c>
      <c r="AP72" s="218">
        <f t="shared" si="2"/>
        <v>0</v>
      </c>
      <c r="AQ72" s="1">
        <f t="shared" si="2"/>
        <v>186665901</v>
      </c>
    </row>
    <row r="73" spans="1:43" x14ac:dyDescent="0.25">
      <c r="AQ73">
        <f>SUM(C72:AP72)</f>
        <v>186665901</v>
      </c>
    </row>
  </sheetData>
  <mergeCells count="7">
    <mergeCell ref="A1:B3"/>
    <mergeCell ref="AC1:AF1"/>
    <mergeCell ref="AG18:AH18"/>
    <mergeCell ref="AG19:AH19"/>
    <mergeCell ref="AG1:AL1"/>
    <mergeCell ref="AG2:AH2"/>
    <mergeCell ref="AK2:AO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workbookViewId="0">
      <pane xSplit="5" ySplit="11" topLeftCell="F56" activePane="bottomRight" state="frozen"/>
      <selection sqref="A1:D13"/>
      <selection pane="topRight" sqref="A1:D13"/>
      <selection pane="bottomLeft" sqref="A1:D13"/>
      <selection pane="bottomRight" sqref="A1:D13"/>
    </sheetView>
  </sheetViews>
  <sheetFormatPr defaultRowHeight="15" x14ac:dyDescent="0.25"/>
  <cols>
    <col min="2" max="2" width="25.140625" customWidth="1"/>
    <col min="3" max="3" width="9" bestFit="1" customWidth="1"/>
    <col min="4" max="4" width="6" bestFit="1" customWidth="1"/>
    <col min="5" max="5" width="11.140625" bestFit="1" customWidth="1"/>
    <col min="6" max="6" width="12.5703125" bestFit="1" customWidth="1"/>
    <col min="7" max="7" width="10.7109375" bestFit="1" customWidth="1"/>
    <col min="8" max="8" width="11.7109375" bestFit="1" customWidth="1"/>
    <col min="9" max="9" width="10.85546875" bestFit="1" customWidth="1"/>
    <col min="10" max="10" width="11" bestFit="1" customWidth="1"/>
    <col min="11" max="11" width="10.7109375" bestFit="1" customWidth="1"/>
    <col min="12" max="12" width="11.28515625" bestFit="1" customWidth="1"/>
    <col min="13" max="13" width="8" bestFit="1" customWidth="1"/>
    <col min="14" max="14" width="12.140625" bestFit="1" customWidth="1"/>
    <col min="15" max="15" width="9" bestFit="1" customWidth="1"/>
    <col min="16" max="17" width="8" bestFit="1" customWidth="1"/>
    <col min="18" max="18" width="9.7109375" bestFit="1" customWidth="1"/>
    <col min="19" max="19" width="8.7109375" bestFit="1" customWidth="1"/>
    <col min="20" max="20" width="10.28515625" bestFit="1" customWidth="1"/>
    <col min="21" max="21" width="8" bestFit="1" customWidth="1"/>
    <col min="22" max="22" width="8.85546875" bestFit="1" customWidth="1"/>
    <col min="23" max="23" width="7" bestFit="1" customWidth="1"/>
    <col min="24" max="25" width="8.7109375" bestFit="1" customWidth="1"/>
    <col min="26" max="26" width="8.5703125" bestFit="1" customWidth="1"/>
    <col min="27" max="27" width="8.7109375" bestFit="1" customWidth="1"/>
    <col min="28" max="28" width="13.85546875" bestFit="1" customWidth="1"/>
    <col min="29" max="29" width="14.28515625" customWidth="1"/>
    <col min="30" max="30" width="12.140625" customWidth="1"/>
    <col min="31" max="31" width="14.7109375" customWidth="1"/>
    <col min="32" max="32" width="11.28515625" customWidth="1"/>
    <col min="33" max="33" width="9" customWidth="1"/>
    <col min="34" max="34" width="8" customWidth="1"/>
    <col min="35" max="36" width="12" customWidth="1"/>
    <col min="38" max="39" width="10" customWidth="1"/>
    <col min="40" max="40" width="10.140625" customWidth="1"/>
    <col min="41" max="41" width="9.28515625" customWidth="1"/>
    <col min="42" max="42" width="14.28515625" customWidth="1"/>
    <col min="43" max="43" width="12.140625" customWidth="1"/>
    <col min="44" max="44" width="10.85546875" customWidth="1"/>
    <col min="45" max="45" width="12.85546875" customWidth="1"/>
    <col min="48" max="48" width="16.140625" customWidth="1"/>
  </cols>
  <sheetData>
    <row r="1" spans="1:43" ht="75" x14ac:dyDescent="0.25">
      <c r="A1" s="318" t="s">
        <v>1</v>
      </c>
      <c r="B1" s="318"/>
      <c r="C1" s="219" t="s">
        <v>516</v>
      </c>
      <c r="D1" s="219" t="s">
        <v>517</v>
      </c>
      <c r="E1" s="220" t="s">
        <v>541</v>
      </c>
      <c r="F1" s="220" t="s">
        <v>542</v>
      </c>
      <c r="G1" s="220" t="s">
        <v>543</v>
      </c>
      <c r="H1" s="220" t="s">
        <v>544</v>
      </c>
      <c r="I1" s="220" t="s">
        <v>545</v>
      </c>
      <c r="J1" s="220" t="s">
        <v>546</v>
      </c>
      <c r="K1" s="220" t="s">
        <v>547</v>
      </c>
      <c r="L1" s="220" t="s">
        <v>116</v>
      </c>
      <c r="M1" s="220" t="s">
        <v>548</v>
      </c>
      <c r="N1" s="220" t="s">
        <v>549</v>
      </c>
      <c r="O1" s="220" t="s">
        <v>550</v>
      </c>
      <c r="P1" s="220" t="s">
        <v>551</v>
      </c>
      <c r="Q1" s="220" t="s">
        <v>552</v>
      </c>
      <c r="R1" s="220" t="s">
        <v>553</v>
      </c>
      <c r="S1" s="220" t="s">
        <v>554</v>
      </c>
      <c r="T1" s="220" t="s">
        <v>555</v>
      </c>
      <c r="U1" s="220" t="s">
        <v>556</v>
      </c>
      <c r="V1" s="237" t="s">
        <v>515</v>
      </c>
      <c r="W1" s="237" t="s">
        <v>514</v>
      </c>
      <c r="X1" s="237" t="s">
        <v>513</v>
      </c>
      <c r="Y1" s="237" t="s">
        <v>512</v>
      </c>
      <c r="Z1" s="237" t="s">
        <v>511</v>
      </c>
      <c r="AA1" s="237" t="s">
        <v>510</v>
      </c>
      <c r="AB1" s="220" t="s">
        <v>562</v>
      </c>
      <c r="AC1" s="313" t="s">
        <v>106</v>
      </c>
      <c r="AD1" s="314"/>
      <c r="AE1" s="314"/>
      <c r="AF1" s="315"/>
      <c r="AG1" s="316" t="s">
        <v>509</v>
      </c>
      <c r="AH1" s="316"/>
      <c r="AI1" s="316"/>
      <c r="AJ1" s="316"/>
      <c r="AK1" s="316"/>
      <c r="AL1" s="316"/>
      <c r="AM1" s="220" t="s">
        <v>564</v>
      </c>
      <c r="AN1" s="220" t="s">
        <v>565</v>
      </c>
      <c r="AO1" s="220" t="s">
        <v>566</v>
      </c>
      <c r="AP1" s="220" t="s">
        <v>567</v>
      </c>
      <c r="AQ1" s="317"/>
    </row>
    <row r="2" spans="1:43" x14ac:dyDescent="0.25">
      <c r="A2" s="318"/>
      <c r="B2" s="318"/>
      <c r="C2" s="1">
        <v>11130</v>
      </c>
      <c r="D2" s="1">
        <v>11120</v>
      </c>
      <c r="E2" s="1">
        <v>18010</v>
      </c>
      <c r="F2" s="1">
        <v>18030</v>
      </c>
      <c r="G2" s="1">
        <v>900060</v>
      </c>
      <c r="H2" s="1">
        <v>13350</v>
      </c>
      <c r="I2" s="1">
        <v>66020</v>
      </c>
      <c r="J2" s="1">
        <v>66010</v>
      </c>
      <c r="K2" s="1">
        <v>13320</v>
      </c>
      <c r="L2" s="1">
        <v>64010</v>
      </c>
      <c r="M2" s="1">
        <v>45160</v>
      </c>
      <c r="N2" s="1">
        <v>911120</v>
      </c>
      <c r="O2" s="1">
        <v>72390</v>
      </c>
      <c r="P2" s="1">
        <v>82092</v>
      </c>
      <c r="Q2" s="1">
        <v>74031</v>
      </c>
      <c r="R2" s="1">
        <v>41140</v>
      </c>
      <c r="S2" s="1">
        <v>107055</v>
      </c>
      <c r="T2" s="1">
        <v>107052</v>
      </c>
      <c r="U2" s="1">
        <v>81071</v>
      </c>
      <c r="V2" s="198">
        <v>106020</v>
      </c>
      <c r="W2" s="198">
        <v>105010</v>
      </c>
      <c r="X2" s="198">
        <v>104051</v>
      </c>
      <c r="Y2" s="198">
        <v>107060</v>
      </c>
      <c r="Z2" s="198">
        <v>61030</v>
      </c>
      <c r="AA2" s="198">
        <v>103010</v>
      </c>
      <c r="AB2" s="1">
        <v>81030</v>
      </c>
      <c r="AC2" s="1" t="s">
        <v>568</v>
      </c>
      <c r="AD2" s="1">
        <v>41233</v>
      </c>
      <c r="AE2" s="1">
        <v>41233</v>
      </c>
      <c r="AF2" s="1" t="s">
        <v>569</v>
      </c>
      <c r="AG2" s="294">
        <v>96015</v>
      </c>
      <c r="AH2" s="294"/>
      <c r="AI2" s="1" t="s">
        <v>534</v>
      </c>
      <c r="AJ2" s="1" t="s">
        <v>539</v>
      </c>
      <c r="AK2" s="294">
        <v>900020</v>
      </c>
      <c r="AL2" s="294"/>
      <c r="AM2" s="294"/>
      <c r="AN2" s="294"/>
      <c r="AO2" s="294"/>
      <c r="AP2" s="1">
        <v>900060</v>
      </c>
      <c r="AQ2" s="317"/>
    </row>
    <row r="3" spans="1:43" x14ac:dyDescent="0.25">
      <c r="A3" s="318"/>
      <c r="B3" s="3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D3" s="222">
        <v>42313</v>
      </c>
      <c r="AE3" s="222">
        <v>42067</v>
      </c>
      <c r="AG3" s="1" t="s">
        <v>535</v>
      </c>
      <c r="AH3" s="1" t="s">
        <v>536</v>
      </c>
      <c r="AI3" s="1">
        <v>107051</v>
      </c>
      <c r="AJ3" s="1">
        <v>104037</v>
      </c>
      <c r="AK3" s="1" t="s">
        <v>537</v>
      </c>
      <c r="AL3" s="1" t="s">
        <v>538</v>
      </c>
      <c r="AM3" s="1">
        <v>999000</v>
      </c>
      <c r="AN3" s="1">
        <v>680001</v>
      </c>
      <c r="AO3" s="1">
        <v>680002</v>
      </c>
      <c r="AQ3" s="317"/>
    </row>
    <row r="4" spans="1:43" ht="30" x14ac:dyDescent="0.25">
      <c r="A4" s="145" t="s">
        <v>304</v>
      </c>
      <c r="B4" s="16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>
        <v>2091000</v>
      </c>
      <c r="Q4" s="1">
        <v>2860000</v>
      </c>
      <c r="R4" s="1"/>
      <c r="S4" s="1">
        <v>1862000</v>
      </c>
      <c r="T4" s="1">
        <v>1646000</v>
      </c>
      <c r="U4" s="1">
        <v>1326000</v>
      </c>
      <c r="V4" s="1"/>
      <c r="W4" s="1"/>
      <c r="X4" s="1"/>
      <c r="Y4" s="1"/>
      <c r="Z4" s="1"/>
      <c r="AA4" s="1"/>
      <c r="AB4" s="1"/>
      <c r="AC4" s="198">
        <v>3649000</v>
      </c>
      <c r="AD4" s="198">
        <v>2822000</v>
      </c>
      <c r="AE4" s="198">
        <v>1388000</v>
      </c>
      <c r="AF4" s="198">
        <v>3660000</v>
      </c>
      <c r="AG4" s="294">
        <v>5949000</v>
      </c>
      <c r="AH4" s="294"/>
      <c r="AI4" s="294"/>
      <c r="AJ4" s="294"/>
      <c r="AK4" s="294"/>
      <c r="AL4" s="294"/>
      <c r="AM4" s="221"/>
      <c r="AN4" s="206"/>
      <c r="AO4" s="206"/>
      <c r="AP4" s="206"/>
      <c r="AQ4" s="1">
        <f>SUM(C4:AP4)</f>
        <v>27253000</v>
      </c>
    </row>
    <row r="5" spans="1:43" x14ac:dyDescent="0.25">
      <c r="A5" s="145" t="s">
        <v>410</v>
      </c>
      <c r="B5" s="16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8"/>
      <c r="AD5" s="198"/>
      <c r="AE5" s="198"/>
      <c r="AF5" s="198"/>
      <c r="AG5" s="1"/>
      <c r="AH5" s="1"/>
      <c r="AI5" s="1"/>
      <c r="AJ5" s="1"/>
      <c r="AK5" s="1"/>
      <c r="AL5" s="1"/>
      <c r="AM5" s="1"/>
      <c r="AN5" s="1"/>
      <c r="AO5" s="1"/>
      <c r="AP5" s="1"/>
      <c r="AQ5" s="1">
        <f t="shared" ref="AQ5:AQ58" si="0">SUM(C5:AP5)</f>
        <v>0</v>
      </c>
    </row>
    <row r="6" spans="1:43" x14ac:dyDescent="0.25">
      <c r="A6" s="145" t="s">
        <v>307</v>
      </c>
      <c r="B6" s="33" t="s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v>74000</v>
      </c>
      <c r="Q6" s="1">
        <v>74000</v>
      </c>
      <c r="R6" s="1"/>
      <c r="S6" s="1">
        <v>75000</v>
      </c>
      <c r="T6" s="1">
        <v>75000</v>
      </c>
      <c r="U6" s="1">
        <v>74000</v>
      </c>
      <c r="V6" s="1"/>
      <c r="W6" s="1"/>
      <c r="X6" s="1"/>
      <c r="Y6" s="1"/>
      <c r="Z6" s="1"/>
      <c r="AA6" s="1"/>
      <c r="AB6" s="1"/>
      <c r="AC6" s="198"/>
      <c r="AD6" s="198"/>
      <c r="AE6" s="198"/>
      <c r="AF6" s="198"/>
      <c r="AG6" s="294">
        <v>297000</v>
      </c>
      <c r="AH6" s="294"/>
      <c r="AI6" s="294"/>
      <c r="AJ6" s="294"/>
      <c r="AK6" s="294"/>
      <c r="AL6" s="294"/>
      <c r="AM6" s="221"/>
      <c r="AN6" s="206"/>
      <c r="AO6" s="206"/>
      <c r="AP6" s="206"/>
      <c r="AQ6" s="1">
        <f t="shared" si="0"/>
        <v>669000</v>
      </c>
    </row>
    <row r="7" spans="1:43" x14ac:dyDescent="0.25">
      <c r="A7" s="145" t="s">
        <v>308</v>
      </c>
      <c r="B7" s="16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98">
        <v>25000</v>
      </c>
      <c r="AD7" s="198">
        <v>58000</v>
      </c>
      <c r="AE7" s="198">
        <v>74000</v>
      </c>
      <c r="AF7" s="198">
        <v>194000</v>
      </c>
      <c r="AG7" s="294">
        <v>100000</v>
      </c>
      <c r="AH7" s="294"/>
      <c r="AI7" s="294"/>
      <c r="AJ7" s="294"/>
      <c r="AK7" s="294"/>
      <c r="AL7" s="294"/>
      <c r="AM7" s="221"/>
      <c r="AN7" s="206"/>
      <c r="AO7" s="206"/>
      <c r="AP7" s="206"/>
      <c r="AQ7" s="1">
        <f t="shared" si="0"/>
        <v>451000</v>
      </c>
    </row>
    <row r="8" spans="1:43" x14ac:dyDescent="0.25">
      <c r="A8" s="145" t="s">
        <v>347</v>
      </c>
      <c r="B8" s="16" t="s">
        <v>411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134000</v>
      </c>
      <c r="Q8" s="1">
        <v>37000</v>
      </c>
      <c r="R8" s="1"/>
      <c r="S8" s="1"/>
      <c r="T8" s="1">
        <v>135000</v>
      </c>
      <c r="U8" s="1">
        <v>120000</v>
      </c>
      <c r="V8" s="1"/>
      <c r="W8" s="1"/>
      <c r="X8" s="1"/>
      <c r="Y8" s="1"/>
      <c r="Z8" s="1"/>
      <c r="AA8" s="1"/>
      <c r="AB8" s="1"/>
      <c r="AC8" s="198"/>
      <c r="AD8" s="198"/>
      <c r="AE8" s="198"/>
      <c r="AF8" s="198"/>
      <c r="AG8" s="294">
        <v>178000</v>
      </c>
      <c r="AH8" s="294"/>
      <c r="AI8" s="294"/>
      <c r="AJ8" s="294"/>
      <c r="AK8" s="294"/>
      <c r="AL8" s="294"/>
      <c r="AM8" s="221"/>
      <c r="AN8" s="206"/>
      <c r="AO8" s="206"/>
      <c r="AP8" s="206"/>
      <c r="AQ8" s="1">
        <f t="shared" si="0"/>
        <v>604000</v>
      </c>
    </row>
    <row r="9" spans="1:43" ht="30" x14ac:dyDescent="0.25">
      <c r="A9" s="145" t="s">
        <v>310</v>
      </c>
      <c r="B9" s="33" t="s">
        <v>21</v>
      </c>
      <c r="C9" s="1">
        <v>6920000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98"/>
      <c r="AD9" s="198"/>
      <c r="AE9" s="198"/>
      <c r="AF9" s="198"/>
      <c r="AG9" s="1"/>
      <c r="AH9" s="1"/>
      <c r="AI9" s="1"/>
      <c r="AJ9" s="1"/>
      <c r="AK9" s="1"/>
      <c r="AL9" s="1"/>
      <c r="AM9" s="1"/>
      <c r="AN9" s="1"/>
      <c r="AO9" s="1"/>
      <c r="AP9" s="1"/>
      <c r="AQ9" s="1">
        <f t="shared" si="0"/>
        <v>6920000</v>
      </c>
    </row>
    <row r="10" spans="1:43" ht="30" x14ac:dyDescent="0.25">
      <c r="A10" s="145" t="s">
        <v>311</v>
      </c>
      <c r="B10" s="33" t="s">
        <v>337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98"/>
      <c r="AD10" s="198"/>
      <c r="AE10" s="198"/>
      <c r="AF10" s="198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>
        <f t="shared" si="0"/>
        <v>0</v>
      </c>
    </row>
    <row r="11" spans="1:43" ht="30" x14ac:dyDescent="0.25">
      <c r="A11" s="145" t="s">
        <v>312</v>
      </c>
      <c r="B11" s="33" t="s">
        <v>338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98"/>
      <c r="AD11" s="198"/>
      <c r="AE11" s="198"/>
      <c r="AF11" s="198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>
        <f t="shared" si="0"/>
        <v>0</v>
      </c>
    </row>
    <row r="12" spans="1:43" x14ac:dyDescent="0.25">
      <c r="A12" s="145" t="s">
        <v>315</v>
      </c>
      <c r="B12" s="33" t="s">
        <v>339</v>
      </c>
      <c r="C12" s="1">
        <v>1660000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v>600000</v>
      </c>
      <c r="Q12" s="1">
        <v>782000</v>
      </c>
      <c r="R12" s="1"/>
      <c r="S12" s="1">
        <v>503000</v>
      </c>
      <c r="T12" s="1">
        <v>480000</v>
      </c>
      <c r="U12" s="1">
        <v>390000</v>
      </c>
      <c r="V12" s="1"/>
      <c r="W12" s="1"/>
      <c r="X12" s="1"/>
      <c r="Y12" s="1"/>
      <c r="Z12" s="1"/>
      <c r="AA12" s="1"/>
      <c r="AB12" s="1"/>
      <c r="AC12" s="198">
        <v>493000</v>
      </c>
      <c r="AD12" s="198">
        <v>381000</v>
      </c>
      <c r="AE12" s="198">
        <v>187000</v>
      </c>
      <c r="AF12" s="198">
        <v>494000</v>
      </c>
      <c r="AG12" s="294">
        <v>1654000</v>
      </c>
      <c r="AH12" s="294"/>
      <c r="AI12" s="294"/>
      <c r="AJ12" s="294"/>
      <c r="AK12" s="294"/>
      <c r="AL12" s="294"/>
      <c r="AM12" s="221"/>
      <c r="AN12" s="206"/>
      <c r="AO12" s="206"/>
      <c r="AP12" s="206"/>
      <c r="AQ12" s="1">
        <f t="shared" si="0"/>
        <v>7624000</v>
      </c>
    </row>
    <row r="13" spans="1:43" ht="30" x14ac:dyDescent="0.25">
      <c r="A13" s="145" t="s">
        <v>316</v>
      </c>
      <c r="B13" s="33" t="s">
        <v>340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1">
        <f t="shared" si="0"/>
        <v>0</v>
      </c>
    </row>
    <row r="14" spans="1:43" ht="30" x14ac:dyDescent="0.25">
      <c r="A14" s="145" t="s">
        <v>317</v>
      </c>
      <c r="B14" s="33" t="s">
        <v>341</v>
      </c>
      <c r="C14" s="1">
        <v>29000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v>25000</v>
      </c>
      <c r="Q14" s="1">
        <v>23000</v>
      </c>
      <c r="R14" s="1"/>
      <c r="S14" s="1">
        <v>24000</v>
      </c>
      <c r="T14" s="1">
        <v>12000</v>
      </c>
      <c r="U14" s="1">
        <v>38000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94">
        <v>65000</v>
      </c>
      <c r="AH14" s="294"/>
      <c r="AI14" s="294"/>
      <c r="AJ14" s="294"/>
      <c r="AK14" s="294"/>
      <c r="AL14" s="294"/>
      <c r="AM14" s="221"/>
      <c r="AN14" s="206"/>
      <c r="AO14" s="206"/>
      <c r="AP14" s="206"/>
      <c r="AQ14" s="1">
        <f t="shared" si="0"/>
        <v>216000</v>
      </c>
    </row>
    <row r="15" spans="1:43" x14ac:dyDescent="0.25">
      <c r="A15" s="145" t="s">
        <v>342</v>
      </c>
      <c r="B15" s="33" t="s">
        <v>343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>
        <f t="shared" si="0"/>
        <v>0</v>
      </c>
    </row>
    <row r="16" spans="1:43" x14ac:dyDescent="0.25">
      <c r="A16" s="145" t="s">
        <v>318</v>
      </c>
      <c r="B16" s="33" t="s">
        <v>344</v>
      </c>
      <c r="C16" s="1">
        <v>38000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v>20000</v>
      </c>
      <c r="Q16" s="1">
        <v>19000</v>
      </c>
      <c r="R16" s="1"/>
      <c r="S16" s="1">
        <v>19000</v>
      </c>
      <c r="T16" s="1">
        <v>13000</v>
      </c>
      <c r="U16" s="1">
        <v>28000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94">
        <v>61000</v>
      </c>
      <c r="AH16" s="294"/>
      <c r="AI16" s="294"/>
      <c r="AJ16" s="294"/>
      <c r="AK16" s="294"/>
      <c r="AL16" s="294"/>
      <c r="AM16" s="221"/>
      <c r="AN16" s="206"/>
      <c r="AO16" s="206"/>
      <c r="AP16" s="206"/>
      <c r="AQ16" s="1">
        <f t="shared" si="0"/>
        <v>198000</v>
      </c>
    </row>
    <row r="17" spans="1:44" x14ac:dyDescent="0.25">
      <c r="A17" s="145" t="s">
        <v>346</v>
      </c>
      <c r="B17" s="16" t="s">
        <v>7</v>
      </c>
      <c r="C17" s="1">
        <v>85000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10000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94"/>
      <c r="AH17" s="294"/>
      <c r="AI17" s="294"/>
      <c r="AJ17" s="294"/>
      <c r="AK17" s="294"/>
      <c r="AL17" s="294"/>
      <c r="AM17" s="294"/>
      <c r="AN17" s="206"/>
      <c r="AO17" s="206"/>
      <c r="AP17" s="206"/>
      <c r="AQ17" s="1">
        <f t="shared" si="0"/>
        <v>95000</v>
      </c>
    </row>
    <row r="18" spans="1:44" ht="30" x14ac:dyDescent="0.25">
      <c r="A18" s="145" t="s">
        <v>320</v>
      </c>
      <c r="B18" s="16" t="s">
        <v>413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94">
        <v>7800000</v>
      </c>
      <c r="AH18" s="294"/>
      <c r="AI18" s="294"/>
      <c r="AJ18" s="294"/>
      <c r="AK18" s="294"/>
      <c r="AL18" s="294"/>
      <c r="AM18" s="1"/>
      <c r="AN18" s="1"/>
      <c r="AO18" s="1"/>
      <c r="AP18" s="1"/>
      <c r="AQ18" s="1">
        <f t="shared" si="0"/>
        <v>7800000</v>
      </c>
    </row>
    <row r="19" spans="1:44" ht="60" x14ac:dyDescent="0.25">
      <c r="A19" s="145" t="s">
        <v>320</v>
      </c>
      <c r="B19" s="16" t="s">
        <v>414</v>
      </c>
      <c r="C19" s="1">
        <v>600000</v>
      </c>
      <c r="D19" s="1"/>
      <c r="E19" s="1"/>
      <c r="F19" s="1"/>
      <c r="G19" s="1"/>
      <c r="H19" s="1">
        <v>35000</v>
      </c>
      <c r="I19" s="1">
        <v>180000</v>
      </c>
      <c r="J19" s="1">
        <v>1400000</v>
      </c>
      <c r="K19" s="1">
        <v>250000</v>
      </c>
      <c r="L19" s="1"/>
      <c r="M19" s="1">
        <v>55000</v>
      </c>
      <c r="N19" s="1"/>
      <c r="O19" s="1"/>
      <c r="P19" s="1">
        <v>185000</v>
      </c>
      <c r="Q19" s="1">
        <v>35000</v>
      </c>
      <c r="R19" s="1"/>
      <c r="S19" s="1">
        <v>732000</v>
      </c>
      <c r="T19" s="1">
        <v>212000</v>
      </c>
      <c r="U19" s="1">
        <v>580000</v>
      </c>
      <c r="V19" s="1"/>
      <c r="W19" s="1"/>
      <c r="X19" s="1"/>
      <c r="Y19" s="1"/>
      <c r="Z19" s="1"/>
      <c r="AA19" s="1"/>
      <c r="AB19" s="1">
        <v>200000</v>
      </c>
      <c r="AC19" s="1"/>
      <c r="AD19" s="1"/>
      <c r="AE19" s="1"/>
      <c r="AF19" s="1"/>
      <c r="AG19" s="294">
        <v>750000</v>
      </c>
      <c r="AH19" s="294"/>
      <c r="AI19" s="294"/>
      <c r="AJ19" s="294"/>
      <c r="AK19" s="294"/>
      <c r="AL19" s="294"/>
      <c r="AM19" s="221"/>
      <c r="AN19" s="206"/>
      <c r="AO19" s="206"/>
      <c r="AP19" s="206"/>
      <c r="AQ19" s="1">
        <f t="shared" si="0"/>
        <v>5214000</v>
      </c>
      <c r="AR19" s="217"/>
    </row>
    <row r="20" spans="1:44" ht="30" x14ac:dyDescent="0.25">
      <c r="A20" s="145" t="s">
        <v>322</v>
      </c>
      <c r="B20" s="33" t="s">
        <v>10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>
        <f t="shared" si="0"/>
        <v>0</v>
      </c>
    </row>
    <row r="21" spans="1:44" ht="30" x14ac:dyDescent="0.25">
      <c r="A21" s="145" t="s">
        <v>323</v>
      </c>
      <c r="B21" s="33" t="s">
        <v>11</v>
      </c>
      <c r="C21" s="1">
        <v>60000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v>40000</v>
      </c>
      <c r="Q21" s="1">
        <v>35000</v>
      </c>
      <c r="R21" s="1"/>
      <c r="S21" s="1">
        <v>35000</v>
      </c>
      <c r="T21" s="1"/>
      <c r="U21" s="1">
        <v>80000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94">
        <v>45000</v>
      </c>
      <c r="AH21" s="294"/>
      <c r="AI21" s="294"/>
      <c r="AJ21" s="294"/>
      <c r="AK21" s="294"/>
      <c r="AL21" s="294"/>
      <c r="AM21" s="221"/>
      <c r="AN21" s="206"/>
      <c r="AO21" s="206"/>
      <c r="AP21" s="206"/>
      <c r="AQ21" s="1">
        <f t="shared" si="0"/>
        <v>295000</v>
      </c>
    </row>
    <row r="22" spans="1:44" x14ac:dyDescent="0.25">
      <c r="A22" s="145" t="s">
        <v>325</v>
      </c>
      <c r="B22" s="16" t="s">
        <v>13</v>
      </c>
      <c r="C22" s="1"/>
      <c r="D22" s="1"/>
      <c r="E22" s="1"/>
      <c r="F22" s="1"/>
      <c r="G22" s="1"/>
      <c r="H22" s="1">
        <v>70000</v>
      </c>
      <c r="I22" s="1">
        <v>95000</v>
      </c>
      <c r="J22" s="1">
        <v>165000</v>
      </c>
      <c r="K22" s="1">
        <v>65000</v>
      </c>
      <c r="L22" s="1">
        <v>3252000</v>
      </c>
      <c r="M22" s="1"/>
      <c r="N22" s="1"/>
      <c r="O22" s="1"/>
      <c r="P22" s="1">
        <v>2000000</v>
      </c>
      <c r="Q22" s="1">
        <v>230000</v>
      </c>
      <c r="R22" s="1"/>
      <c r="S22" s="1"/>
      <c r="T22" s="1"/>
      <c r="U22" s="1">
        <v>550000</v>
      </c>
      <c r="V22" s="1"/>
      <c r="W22" s="1"/>
      <c r="X22" s="1"/>
      <c r="Y22" s="1"/>
      <c r="Z22" s="1"/>
      <c r="AA22" s="1"/>
      <c r="AB22" s="1">
        <v>260000</v>
      </c>
      <c r="AC22" s="1"/>
      <c r="AD22" s="1"/>
      <c r="AE22" s="1"/>
      <c r="AF22" s="1"/>
      <c r="AG22" s="294">
        <v>1270000</v>
      </c>
      <c r="AH22" s="294"/>
      <c r="AI22" s="294"/>
      <c r="AJ22" s="294"/>
      <c r="AK22" s="294"/>
      <c r="AL22" s="294"/>
      <c r="AM22" s="1"/>
      <c r="AN22" s="1"/>
      <c r="AO22" s="1"/>
      <c r="AP22" s="1"/>
      <c r="AQ22" s="1">
        <f t="shared" si="0"/>
        <v>7957000</v>
      </c>
    </row>
    <row r="23" spans="1:44" x14ac:dyDescent="0.25">
      <c r="A23" s="145" t="s">
        <v>415</v>
      </c>
      <c r="B23" s="16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>
        <f t="shared" si="0"/>
        <v>0</v>
      </c>
    </row>
    <row r="24" spans="1:44" x14ac:dyDescent="0.25">
      <c r="A24" s="145" t="s">
        <v>416</v>
      </c>
      <c r="B24" s="16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>
        <f t="shared" si="0"/>
        <v>0</v>
      </c>
    </row>
    <row r="25" spans="1:44" x14ac:dyDescent="0.25">
      <c r="A25" s="145" t="s">
        <v>327</v>
      </c>
      <c r="B25" s="16" t="s">
        <v>24</v>
      </c>
      <c r="C25" s="1"/>
      <c r="D25" s="1"/>
      <c r="E25" s="1"/>
      <c r="F25" s="1"/>
      <c r="G25" s="1"/>
      <c r="H25" s="1"/>
      <c r="I25" s="1">
        <v>10000</v>
      </c>
      <c r="J25" s="1">
        <v>10000</v>
      </c>
      <c r="K25" s="1">
        <v>650000</v>
      </c>
      <c r="L25" s="1"/>
      <c r="M25" s="1">
        <v>1472000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94">
        <v>100000</v>
      </c>
      <c r="AH25" s="294"/>
      <c r="AI25" s="294"/>
      <c r="AJ25" s="294"/>
      <c r="AK25" s="294"/>
      <c r="AL25" s="294"/>
      <c r="AM25" s="1"/>
      <c r="AN25" s="1"/>
      <c r="AO25" s="1"/>
      <c r="AP25" s="1"/>
      <c r="AQ25" s="1">
        <f t="shared" si="0"/>
        <v>2242000</v>
      </c>
    </row>
    <row r="26" spans="1:44" ht="30" x14ac:dyDescent="0.25">
      <c r="A26" s="145" t="s">
        <v>417</v>
      </c>
      <c r="B26" s="16" t="s">
        <v>389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>
        <f t="shared" si="0"/>
        <v>0</v>
      </c>
    </row>
    <row r="27" spans="1:44" ht="30" x14ac:dyDescent="0.25">
      <c r="A27" s="145" t="s">
        <v>518</v>
      </c>
      <c r="B27" s="16" t="s">
        <v>519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>
        <f t="shared" si="0"/>
        <v>0</v>
      </c>
    </row>
    <row r="28" spans="1:44" ht="30" x14ac:dyDescent="0.25">
      <c r="A28" s="145" t="s">
        <v>418</v>
      </c>
      <c r="B28" s="16" t="s">
        <v>419</v>
      </c>
      <c r="C28" s="1">
        <v>35000</v>
      </c>
      <c r="D28" s="1"/>
      <c r="E28" s="1"/>
      <c r="F28" s="1"/>
      <c r="G28" s="1"/>
      <c r="H28" s="1"/>
      <c r="I28" s="1">
        <v>165000</v>
      </c>
      <c r="J28" s="1">
        <v>3000</v>
      </c>
      <c r="K28" s="1">
        <v>14000</v>
      </c>
      <c r="L28" s="1"/>
      <c r="M28" s="1"/>
      <c r="N28" s="1"/>
      <c r="O28" s="1"/>
      <c r="P28" s="1">
        <v>63000</v>
      </c>
      <c r="Q28" s="1">
        <v>17000</v>
      </c>
      <c r="R28" s="1"/>
      <c r="S28" s="1">
        <v>290000</v>
      </c>
      <c r="T28" s="1"/>
      <c r="U28" s="1">
        <v>60000</v>
      </c>
      <c r="V28" s="1"/>
      <c r="W28" s="1"/>
      <c r="X28" s="1"/>
      <c r="Y28" s="1"/>
      <c r="Z28" s="1"/>
      <c r="AA28" s="1"/>
      <c r="AB28" s="1">
        <v>47000</v>
      </c>
      <c r="AC28" s="1"/>
      <c r="AD28" s="1"/>
      <c r="AE28" s="1"/>
      <c r="AF28" s="1"/>
      <c r="AG28" s="294">
        <v>55000</v>
      </c>
      <c r="AH28" s="294"/>
      <c r="AI28" s="294"/>
      <c r="AJ28" s="294"/>
      <c r="AK28" s="294"/>
      <c r="AL28" s="294"/>
      <c r="AM28" s="1"/>
      <c r="AN28" s="1"/>
      <c r="AO28" s="1"/>
      <c r="AP28" s="1"/>
      <c r="AQ28" s="1">
        <f t="shared" si="0"/>
        <v>749000</v>
      </c>
    </row>
    <row r="29" spans="1:44" ht="30" x14ac:dyDescent="0.25">
      <c r="A29" s="145" t="s">
        <v>420</v>
      </c>
      <c r="B29" s="16" t="s">
        <v>421</v>
      </c>
      <c r="C29" s="1">
        <v>4460000</v>
      </c>
      <c r="D29" s="1"/>
      <c r="E29" s="1"/>
      <c r="F29" s="1"/>
      <c r="G29" s="1"/>
      <c r="H29" s="1">
        <v>55000</v>
      </c>
      <c r="I29" s="1">
        <v>45000</v>
      </c>
      <c r="J29" s="1"/>
      <c r="K29" s="1">
        <v>185000</v>
      </c>
      <c r="L29" s="1"/>
      <c r="M29" s="1">
        <v>255000</v>
      </c>
      <c r="N29" s="1"/>
      <c r="O29" s="1"/>
      <c r="P29" s="1">
        <v>125000</v>
      </c>
      <c r="Q29" s="1">
        <v>40000</v>
      </c>
      <c r="R29" s="1"/>
      <c r="S29" s="1">
        <v>80000</v>
      </c>
      <c r="T29" s="1"/>
      <c r="U29" s="1">
        <v>650000</v>
      </c>
      <c r="V29" s="1"/>
      <c r="W29" s="1"/>
      <c r="X29" s="1"/>
      <c r="Y29" s="1"/>
      <c r="Z29" s="1"/>
      <c r="AA29" s="1"/>
      <c r="AB29" s="1">
        <v>200000</v>
      </c>
      <c r="AC29" s="1"/>
      <c r="AD29" s="1"/>
      <c r="AE29" s="1"/>
      <c r="AF29" s="1"/>
      <c r="AG29" s="294">
        <v>525000</v>
      </c>
      <c r="AH29" s="294"/>
      <c r="AI29" s="294"/>
      <c r="AJ29" s="294"/>
      <c r="AK29" s="294"/>
      <c r="AL29" s="294"/>
      <c r="AM29" s="1"/>
      <c r="AN29" s="1"/>
      <c r="AO29" s="1"/>
      <c r="AP29" s="1"/>
      <c r="AQ29" s="1">
        <f t="shared" si="0"/>
        <v>6620000</v>
      </c>
    </row>
    <row r="30" spans="1:44" ht="30" x14ac:dyDescent="0.25">
      <c r="A30" s="146" t="s">
        <v>330</v>
      </c>
      <c r="B30" s="37" t="s">
        <v>19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60000</v>
      </c>
      <c r="R30" s="1"/>
      <c r="S30" s="1"/>
      <c r="T30" s="1"/>
      <c r="U30" s="1">
        <v>100000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94">
        <v>40000</v>
      </c>
      <c r="AH30" s="294"/>
      <c r="AI30" s="294"/>
      <c r="AJ30" s="294"/>
      <c r="AK30" s="294"/>
      <c r="AL30" s="294"/>
      <c r="AM30" s="1"/>
      <c r="AN30" s="1"/>
      <c r="AO30" s="1"/>
      <c r="AP30" s="1"/>
      <c r="AQ30" s="1">
        <f t="shared" si="0"/>
        <v>200000</v>
      </c>
    </row>
    <row r="31" spans="1:44" ht="30" x14ac:dyDescent="0.25">
      <c r="A31" s="145" t="s">
        <v>331</v>
      </c>
      <c r="B31" s="33" t="s">
        <v>422</v>
      </c>
      <c r="C31" s="1">
        <v>1415000</v>
      </c>
      <c r="D31" s="1"/>
      <c r="E31" s="1"/>
      <c r="F31" s="1"/>
      <c r="G31" s="1"/>
      <c r="H31" s="1">
        <v>43000</v>
      </c>
      <c r="I31" s="1">
        <v>90000</v>
      </c>
      <c r="J31" s="1">
        <v>425000</v>
      </c>
      <c r="K31" s="1">
        <v>308000</v>
      </c>
      <c r="L31" s="1">
        <v>878000</v>
      </c>
      <c r="M31" s="1">
        <v>397000</v>
      </c>
      <c r="N31" s="1"/>
      <c r="O31" s="1"/>
      <c r="P31" s="1">
        <v>617000</v>
      </c>
      <c r="Q31" s="1">
        <v>95000</v>
      </c>
      <c r="R31" s="1"/>
      <c r="S31" s="1">
        <v>229000</v>
      </c>
      <c r="T31" s="1">
        <v>57000</v>
      </c>
      <c r="U31" s="1">
        <v>362000</v>
      </c>
      <c r="V31" s="1"/>
      <c r="W31" s="1"/>
      <c r="X31" s="1"/>
      <c r="Y31" s="1"/>
      <c r="Z31" s="1"/>
      <c r="AA31" s="1"/>
      <c r="AB31" s="1">
        <v>180000</v>
      </c>
      <c r="AC31" s="1"/>
      <c r="AD31" s="1"/>
      <c r="AE31" s="1"/>
      <c r="AF31" s="1"/>
      <c r="AG31" s="294">
        <v>2750000</v>
      </c>
      <c r="AH31" s="294"/>
      <c r="AI31" s="294"/>
      <c r="AJ31" s="294"/>
      <c r="AK31" s="294"/>
      <c r="AL31" s="294"/>
      <c r="AM31" s="1"/>
      <c r="AN31" s="1"/>
      <c r="AO31" s="1"/>
      <c r="AP31" s="1"/>
      <c r="AQ31" s="1">
        <f t="shared" si="0"/>
        <v>7846000</v>
      </c>
    </row>
    <row r="32" spans="1:44" x14ac:dyDescent="0.25">
      <c r="A32" s="145" t="s">
        <v>423</v>
      </c>
      <c r="B32" s="33" t="s">
        <v>424</v>
      </c>
      <c r="C32" s="1">
        <v>34000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>
        <f t="shared" si="0"/>
        <v>34000</v>
      </c>
    </row>
    <row r="33" spans="1:43" x14ac:dyDescent="0.25">
      <c r="A33" s="145" t="s">
        <v>425</v>
      </c>
      <c r="B33" s="33" t="s">
        <v>426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>
        <f t="shared" si="0"/>
        <v>0</v>
      </c>
    </row>
    <row r="34" spans="1:43" x14ac:dyDescent="0.25">
      <c r="A34" s="145" t="s">
        <v>427</v>
      </c>
      <c r="B34" s="33" t="s">
        <v>26</v>
      </c>
      <c r="C34" s="1">
        <v>276754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>
        <v>400000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>
        <f t="shared" si="0"/>
        <v>676754</v>
      </c>
    </row>
    <row r="35" spans="1:43" x14ac:dyDescent="0.25">
      <c r="A35" s="146" t="s">
        <v>520</v>
      </c>
      <c r="B35" s="24" t="s">
        <v>521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>
        <f t="shared" si="0"/>
        <v>0</v>
      </c>
    </row>
    <row r="36" spans="1:43" x14ac:dyDescent="0.25">
      <c r="A36" s="146" t="s">
        <v>522</v>
      </c>
      <c r="B36" s="24" t="s">
        <v>208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>
        <f t="shared" si="0"/>
        <v>0</v>
      </c>
    </row>
    <row r="37" spans="1:43" x14ac:dyDescent="0.25">
      <c r="A37" s="146" t="s">
        <v>523</v>
      </c>
      <c r="B37" s="24" t="s">
        <v>27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>
        <f t="shared" si="0"/>
        <v>0</v>
      </c>
    </row>
    <row r="38" spans="1:43" x14ac:dyDescent="0.25">
      <c r="A38" s="146" t="s">
        <v>428</v>
      </c>
      <c r="B38" s="24" t="s">
        <v>209</v>
      </c>
      <c r="C38" s="198">
        <v>650000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>
        <f t="shared" si="0"/>
        <v>650000</v>
      </c>
    </row>
    <row r="39" spans="1:43" x14ac:dyDescent="0.25">
      <c r="A39" s="145" t="s">
        <v>524</v>
      </c>
      <c r="B39" s="22" t="s">
        <v>429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>
        <f t="shared" si="0"/>
        <v>0</v>
      </c>
    </row>
    <row r="40" spans="1:43" x14ac:dyDescent="0.25">
      <c r="A40" s="145" t="s">
        <v>525</v>
      </c>
      <c r="B40" s="22" t="s">
        <v>526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3000000</v>
      </c>
      <c r="W40" s="1"/>
      <c r="X40" s="1"/>
      <c r="Y40" s="1">
        <v>3731000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>
        <f t="shared" si="0"/>
        <v>6731000</v>
      </c>
    </row>
    <row r="41" spans="1:43" x14ac:dyDescent="0.25">
      <c r="A41" s="145" t="s">
        <v>527</v>
      </c>
      <c r="B41" s="22" t="s">
        <v>528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>
        <f t="shared" si="0"/>
        <v>0</v>
      </c>
    </row>
    <row r="42" spans="1:43" x14ac:dyDescent="0.25">
      <c r="A42" s="145" t="s">
        <v>529</v>
      </c>
      <c r="B42" s="22" t="s">
        <v>431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900000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>
        <f t="shared" si="0"/>
        <v>900000</v>
      </c>
    </row>
    <row r="43" spans="1:43" x14ac:dyDescent="0.25">
      <c r="A43" s="145" t="s">
        <v>530</v>
      </c>
      <c r="B43" s="22" t="s">
        <v>531</v>
      </c>
      <c r="C43" s="198">
        <v>5361000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>
        <f t="shared" si="0"/>
        <v>5361000</v>
      </c>
    </row>
    <row r="44" spans="1:43" ht="45" x14ac:dyDescent="0.25">
      <c r="A44" s="145" t="s">
        <v>438</v>
      </c>
      <c r="B44" s="16" t="s">
        <v>627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98">
        <v>500000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>
        <f t="shared" si="0"/>
        <v>500000</v>
      </c>
    </row>
    <row r="45" spans="1:43" ht="45" x14ac:dyDescent="0.25">
      <c r="A45" s="145" t="s">
        <v>438</v>
      </c>
      <c r="B45" s="16" t="s">
        <v>628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6">
        <v>2085000</v>
      </c>
      <c r="P45" s="1"/>
      <c r="Q45" s="1"/>
      <c r="R45" s="1"/>
      <c r="S45" s="1">
        <v>21000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>
        <f t="shared" si="0"/>
        <v>2106000</v>
      </c>
    </row>
    <row r="46" spans="1:43" x14ac:dyDescent="0.25">
      <c r="A46" s="145" t="s">
        <v>472</v>
      </c>
      <c r="B46" s="16" t="s">
        <v>439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>
        <f t="shared" si="0"/>
        <v>0</v>
      </c>
    </row>
    <row r="47" spans="1:43" x14ac:dyDescent="0.25">
      <c r="A47" s="145" t="s">
        <v>532</v>
      </c>
      <c r="B47" s="22" t="s">
        <v>533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>
        <f t="shared" si="0"/>
        <v>0</v>
      </c>
    </row>
    <row r="48" spans="1:43" x14ac:dyDescent="0.25">
      <c r="A48" s="158" t="s">
        <v>441</v>
      </c>
      <c r="B48" s="16" t="s">
        <v>29</v>
      </c>
      <c r="C48" s="1">
        <v>1000000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>
        <f t="shared" si="0"/>
        <v>1000000</v>
      </c>
    </row>
    <row r="49" spans="1:48" ht="30" x14ac:dyDescent="0.25">
      <c r="A49" s="158" t="s">
        <v>442</v>
      </c>
      <c r="B49" s="16" t="s">
        <v>30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>
        <f t="shared" si="0"/>
        <v>0</v>
      </c>
    </row>
    <row r="50" spans="1:48" ht="30" x14ac:dyDescent="0.25">
      <c r="A50" s="158" t="s">
        <v>443</v>
      </c>
      <c r="B50" s="16" t="s">
        <v>444</v>
      </c>
      <c r="C50" s="1"/>
      <c r="D50" s="1"/>
      <c r="E50" s="1"/>
      <c r="F50" s="1"/>
      <c r="G50" s="1"/>
      <c r="H50" s="1"/>
      <c r="I50" s="1"/>
      <c r="J50" s="1"/>
      <c r="K50" s="1">
        <v>829410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>
        <f t="shared" si="0"/>
        <v>829410</v>
      </c>
    </row>
    <row r="51" spans="1:48" ht="30" x14ac:dyDescent="0.25">
      <c r="A51" s="158" t="s">
        <v>445</v>
      </c>
      <c r="B51" s="16" t="s">
        <v>31</v>
      </c>
      <c r="C51" s="1"/>
      <c r="D51" s="1"/>
      <c r="E51" s="1"/>
      <c r="F51" s="1"/>
      <c r="G51" s="1"/>
      <c r="H51" s="1"/>
      <c r="I51" s="1"/>
      <c r="J51" s="1"/>
      <c r="K51" s="1">
        <v>223941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>
        <f t="shared" si="0"/>
        <v>223941</v>
      </c>
    </row>
    <row r="52" spans="1:48" x14ac:dyDescent="0.25">
      <c r="A52" s="145" t="s">
        <v>447</v>
      </c>
      <c r="B52" s="16" t="s">
        <v>33</v>
      </c>
      <c r="C52" s="1"/>
      <c r="D52" s="1"/>
      <c r="E52" s="1"/>
      <c r="F52" s="1"/>
      <c r="G52" s="1"/>
      <c r="H52" s="1"/>
      <c r="I52" s="1"/>
      <c r="J52" s="1"/>
      <c r="K52" s="1">
        <v>11033284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>
        <f t="shared" si="0"/>
        <v>11033284</v>
      </c>
    </row>
    <row r="53" spans="1:48" ht="30" x14ac:dyDescent="0.25">
      <c r="A53" s="145" t="s">
        <v>448</v>
      </c>
      <c r="B53" s="16" t="s">
        <v>34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>
        <f t="shared" si="0"/>
        <v>0</v>
      </c>
    </row>
    <row r="54" spans="1:48" ht="30" x14ac:dyDescent="0.25">
      <c r="A54" s="145" t="s">
        <v>449</v>
      </c>
      <c r="B54" s="16" t="s">
        <v>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>
        <f t="shared" si="0"/>
        <v>0</v>
      </c>
    </row>
    <row r="55" spans="1:48" x14ac:dyDescent="0.25">
      <c r="A55" s="145" t="s">
        <v>450</v>
      </c>
      <c r="B55" s="16" t="s">
        <v>629</v>
      </c>
      <c r="C55" s="1"/>
      <c r="D55" s="1"/>
      <c r="E55" s="1"/>
      <c r="F55" s="1"/>
      <c r="G55" s="1"/>
      <c r="H55" s="1"/>
      <c r="I55" s="1"/>
      <c r="J55" s="1"/>
      <c r="K55" s="1">
        <v>2897986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>
        <f t="shared" si="0"/>
        <v>2897986</v>
      </c>
    </row>
    <row r="56" spans="1:48" ht="30" x14ac:dyDescent="0.25">
      <c r="A56" s="145" t="s">
        <v>454</v>
      </c>
      <c r="B56" s="16" t="s">
        <v>455</v>
      </c>
      <c r="C56" s="1"/>
      <c r="D56" s="1"/>
      <c r="E56" s="1">
        <v>3808526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>
        <f t="shared" si="0"/>
        <v>3808526</v>
      </c>
    </row>
    <row r="57" spans="1:48" x14ac:dyDescent="0.25">
      <c r="A57" s="145" t="s">
        <v>456</v>
      </c>
      <c r="B57" s="16" t="s">
        <v>88</v>
      </c>
      <c r="C57" s="1"/>
      <c r="D57" s="1"/>
      <c r="E57" s="1"/>
      <c r="F57" s="1">
        <v>44396000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>
        <f t="shared" si="0"/>
        <v>44396000</v>
      </c>
    </row>
    <row r="58" spans="1:48" x14ac:dyDescent="0.25">
      <c r="A58" s="145" t="s">
        <v>457</v>
      </c>
      <c r="B58" s="16" t="s">
        <v>87</v>
      </c>
      <c r="C58" s="1"/>
      <c r="D58" s="1"/>
      <c r="E58" s="1"/>
      <c r="F58" s="1">
        <v>22565000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>
        <f t="shared" si="0"/>
        <v>22565000</v>
      </c>
      <c r="AU58" t="s">
        <v>85</v>
      </c>
      <c r="AV58">
        <f>SUM(AQ4:AQ59)</f>
        <v>186665901</v>
      </c>
    </row>
    <row r="59" spans="1:48" ht="30" x14ac:dyDescent="0.25">
      <c r="A59" s="145" t="s">
        <v>458</v>
      </c>
      <c r="B59" s="29" t="s">
        <v>39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>
        <f t="shared" ref="AQ59" si="1">SUM(C59:AM59)</f>
        <v>0</v>
      </c>
      <c r="AR59" t="s">
        <v>587</v>
      </c>
      <c r="AS59" t="s">
        <v>572</v>
      </c>
      <c r="AU59" t="s">
        <v>585</v>
      </c>
      <c r="AV59">
        <f>Bevétel!AQ73</f>
        <v>186665901</v>
      </c>
    </row>
    <row r="60" spans="1:48" x14ac:dyDescent="0.25">
      <c r="A60" s="145"/>
      <c r="B60" s="31" t="s">
        <v>212</v>
      </c>
      <c r="C60" s="188">
        <f t="shared" ref="C60:AP60" si="2">SUM(C4:C59)</f>
        <v>22623754</v>
      </c>
      <c r="D60" s="188">
        <f t="shared" si="2"/>
        <v>0</v>
      </c>
      <c r="E60" s="188">
        <f t="shared" si="2"/>
        <v>3808526</v>
      </c>
      <c r="F60" s="188">
        <f t="shared" si="2"/>
        <v>66961000</v>
      </c>
      <c r="G60" s="188">
        <f t="shared" si="2"/>
        <v>0</v>
      </c>
      <c r="H60" s="188">
        <f t="shared" si="2"/>
        <v>203000</v>
      </c>
      <c r="I60" s="188">
        <f t="shared" si="2"/>
        <v>585000</v>
      </c>
      <c r="J60" s="188">
        <f t="shared" si="2"/>
        <v>2003000</v>
      </c>
      <c r="K60" s="188">
        <f t="shared" si="2"/>
        <v>16456621</v>
      </c>
      <c r="L60" s="188">
        <f t="shared" si="2"/>
        <v>4130000</v>
      </c>
      <c r="M60" s="188">
        <f t="shared" si="2"/>
        <v>2179000</v>
      </c>
      <c r="N60" s="188">
        <f t="shared" si="2"/>
        <v>0</v>
      </c>
      <c r="O60" s="188">
        <f t="shared" si="2"/>
        <v>2085000</v>
      </c>
      <c r="P60" s="188">
        <f t="shared" si="2"/>
        <v>5974000</v>
      </c>
      <c r="Q60" s="188">
        <f t="shared" si="2"/>
        <v>4317000</v>
      </c>
      <c r="R60" s="188">
        <f t="shared" si="2"/>
        <v>0</v>
      </c>
      <c r="S60" s="188">
        <f t="shared" si="2"/>
        <v>3870000</v>
      </c>
      <c r="T60" s="188">
        <f t="shared" si="2"/>
        <v>2630000</v>
      </c>
      <c r="U60" s="188">
        <f t="shared" si="2"/>
        <v>4758000</v>
      </c>
      <c r="V60" s="188">
        <f t="shared" si="2"/>
        <v>3000000</v>
      </c>
      <c r="W60" s="188">
        <f t="shared" si="2"/>
        <v>0</v>
      </c>
      <c r="X60" s="188">
        <f t="shared" si="2"/>
        <v>0</v>
      </c>
      <c r="Y60" s="188">
        <f t="shared" si="2"/>
        <v>3731000</v>
      </c>
      <c r="Z60" s="188">
        <f t="shared" si="2"/>
        <v>0</v>
      </c>
      <c r="AA60" s="188">
        <f t="shared" si="2"/>
        <v>900000</v>
      </c>
      <c r="AB60" s="188">
        <f t="shared" si="2"/>
        <v>1387000</v>
      </c>
      <c r="AC60" s="188">
        <f t="shared" si="2"/>
        <v>4167000</v>
      </c>
      <c r="AD60" s="188">
        <f t="shared" si="2"/>
        <v>3261000</v>
      </c>
      <c r="AE60" s="188">
        <f t="shared" si="2"/>
        <v>1649000</v>
      </c>
      <c r="AF60" s="188">
        <f t="shared" si="2"/>
        <v>4348000</v>
      </c>
      <c r="AG60" s="188">
        <f t="shared" si="2"/>
        <v>21639000</v>
      </c>
      <c r="AH60" s="188">
        <f t="shared" si="2"/>
        <v>0</v>
      </c>
      <c r="AI60" s="188">
        <f t="shared" si="2"/>
        <v>0</v>
      </c>
      <c r="AJ60" s="188">
        <f t="shared" si="2"/>
        <v>0</v>
      </c>
      <c r="AK60" s="188">
        <f t="shared" si="2"/>
        <v>0</v>
      </c>
      <c r="AL60" s="188">
        <f t="shared" si="2"/>
        <v>0</v>
      </c>
      <c r="AM60" s="188">
        <f t="shared" si="2"/>
        <v>0</v>
      </c>
      <c r="AN60" s="188">
        <f t="shared" si="2"/>
        <v>0</v>
      </c>
      <c r="AO60" s="188">
        <f t="shared" si="2"/>
        <v>0</v>
      </c>
      <c r="AP60" s="188">
        <f t="shared" si="2"/>
        <v>0</v>
      </c>
      <c r="AQ60" s="1">
        <f>SUM(C60:AP60)</f>
        <v>186665901</v>
      </c>
      <c r="AR60" t="s">
        <v>588</v>
      </c>
      <c r="AS60" t="s">
        <v>472</v>
      </c>
      <c r="AU60" t="s">
        <v>586</v>
      </c>
      <c r="AV60">
        <f>AV59-AV58</f>
        <v>0</v>
      </c>
    </row>
  </sheetData>
  <mergeCells count="23">
    <mergeCell ref="A1:B3"/>
    <mergeCell ref="AG18:AL18"/>
    <mergeCell ref="AG4:AL4"/>
    <mergeCell ref="AG6:AL6"/>
    <mergeCell ref="AG17:AM17"/>
    <mergeCell ref="AG8:AL8"/>
    <mergeCell ref="AG12:AL12"/>
    <mergeCell ref="AG14:AL14"/>
    <mergeCell ref="AG16:AL16"/>
    <mergeCell ref="AG2:AH2"/>
    <mergeCell ref="AG7:AL7"/>
    <mergeCell ref="AG30:AL30"/>
    <mergeCell ref="AG31:AL31"/>
    <mergeCell ref="AQ1:AQ3"/>
    <mergeCell ref="AC1:AF1"/>
    <mergeCell ref="AG21:AL21"/>
    <mergeCell ref="AG19:AL19"/>
    <mergeCell ref="AG22:AL22"/>
    <mergeCell ref="AG25:AL25"/>
    <mergeCell ref="AG28:AL28"/>
    <mergeCell ref="AG29:AL29"/>
    <mergeCell ref="AG1:AL1"/>
    <mergeCell ref="AK2:AO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sqref="A1:D13"/>
    </sheetView>
  </sheetViews>
  <sheetFormatPr defaultRowHeight="15" x14ac:dyDescent="0.25"/>
  <cols>
    <col min="2" max="2" width="67" bestFit="1" customWidth="1"/>
    <col min="3" max="3" width="11" bestFit="1" customWidth="1"/>
    <col min="8" max="8" width="57.42578125" customWidth="1"/>
    <col min="9" max="9" width="17" customWidth="1"/>
    <col min="11" max="11" width="40.7109375" customWidth="1"/>
    <col min="12" max="12" width="14.28515625" customWidth="1"/>
    <col min="13" max="13" width="12.28515625" customWidth="1"/>
    <col min="14" max="14" width="36.28515625" customWidth="1"/>
    <col min="15" max="15" width="13.85546875" customWidth="1"/>
    <col min="16" max="16" width="11.7109375" customWidth="1"/>
  </cols>
  <sheetData>
    <row r="1" spans="1:16" ht="16.5" x14ac:dyDescent="0.25">
      <c r="A1" s="263" t="s">
        <v>589</v>
      </c>
      <c r="B1" s="263"/>
      <c r="G1" s="254" t="s">
        <v>589</v>
      </c>
      <c r="H1" s="254"/>
      <c r="I1" s="254"/>
      <c r="K1" s="246" t="s">
        <v>599</v>
      </c>
      <c r="L1" s="246"/>
      <c r="M1" s="246"/>
      <c r="N1" s="246"/>
      <c r="O1" s="246"/>
      <c r="P1" s="246"/>
    </row>
    <row r="2" spans="1:16" x14ac:dyDescent="0.25">
      <c r="A2" s="264" t="s">
        <v>590</v>
      </c>
      <c r="B2" s="264"/>
      <c r="G2" s="257" t="s">
        <v>597</v>
      </c>
      <c r="H2" s="257"/>
      <c r="I2" s="257"/>
      <c r="K2" s="251" t="s">
        <v>600</v>
      </c>
      <c r="L2" s="251"/>
      <c r="M2" s="251"/>
      <c r="N2" s="251"/>
      <c r="O2" s="251"/>
      <c r="P2" s="251"/>
    </row>
    <row r="3" spans="1:16" x14ac:dyDescent="0.25">
      <c r="A3" s="32"/>
      <c r="B3" s="7"/>
      <c r="H3" s="7"/>
      <c r="I3" s="7"/>
      <c r="K3" s="225"/>
      <c r="L3" s="225"/>
      <c r="M3" s="225"/>
      <c r="N3" s="225"/>
      <c r="O3" s="225"/>
      <c r="P3" s="225"/>
    </row>
    <row r="4" spans="1:16" x14ac:dyDescent="0.25">
      <c r="A4" s="7"/>
      <c r="B4" s="7"/>
      <c r="H4" s="7"/>
      <c r="I4" s="227" t="s">
        <v>598</v>
      </c>
      <c r="K4" s="7"/>
      <c r="L4" s="7"/>
      <c r="M4" s="7"/>
      <c r="N4" s="7"/>
      <c r="O4" s="7"/>
      <c r="P4" s="227" t="s">
        <v>125</v>
      </c>
    </row>
    <row r="5" spans="1:16" x14ac:dyDescent="0.25">
      <c r="A5" s="7"/>
      <c r="B5" s="227" t="s">
        <v>280</v>
      </c>
      <c r="H5" s="7"/>
      <c r="I5" s="227" t="s">
        <v>596</v>
      </c>
      <c r="K5" s="7"/>
      <c r="L5" s="7"/>
      <c r="M5" s="7"/>
      <c r="N5" s="7"/>
      <c r="O5" s="7"/>
      <c r="P5" s="227" t="s">
        <v>596</v>
      </c>
    </row>
    <row r="6" spans="1:16" ht="28.5" x14ac:dyDescent="0.25">
      <c r="A6" s="7"/>
      <c r="B6" s="30" t="s">
        <v>596</v>
      </c>
      <c r="G6" s="255" t="s">
        <v>1</v>
      </c>
      <c r="H6" s="256"/>
      <c r="I6" s="163" t="s">
        <v>180</v>
      </c>
      <c r="K6" s="7"/>
      <c r="L6" s="7"/>
      <c r="M6" s="7"/>
      <c r="N6" s="7"/>
      <c r="O6" s="244" t="s">
        <v>179</v>
      </c>
      <c r="P6" s="244"/>
    </row>
    <row r="7" spans="1:16" ht="28.5" x14ac:dyDescent="0.25">
      <c r="A7" s="265" t="s">
        <v>1</v>
      </c>
      <c r="B7" s="266"/>
      <c r="C7" s="226" t="s">
        <v>180</v>
      </c>
      <c r="G7" s="147" t="s">
        <v>351</v>
      </c>
      <c r="H7" s="23" t="s">
        <v>56</v>
      </c>
      <c r="I7" s="23">
        <v>0</v>
      </c>
      <c r="K7" s="7"/>
      <c r="L7" s="7"/>
      <c r="M7" s="7"/>
      <c r="N7" s="7"/>
      <c r="O7" s="30"/>
      <c r="P7" s="30"/>
    </row>
    <row r="8" spans="1:16" ht="16.5" customHeight="1" x14ac:dyDescent="0.25">
      <c r="A8" s="145" t="s">
        <v>304</v>
      </c>
      <c r="B8" s="16" t="s">
        <v>3</v>
      </c>
      <c r="C8" s="16">
        <v>0</v>
      </c>
      <c r="G8" s="147" t="s">
        <v>352</v>
      </c>
      <c r="H8" s="23" t="s">
        <v>55</v>
      </c>
      <c r="I8" s="23">
        <v>0</v>
      </c>
      <c r="K8" s="242" t="s">
        <v>46</v>
      </c>
      <c r="L8" s="243"/>
      <c r="M8" s="223"/>
      <c r="N8" s="242" t="s">
        <v>85</v>
      </c>
      <c r="O8" s="245"/>
      <c r="P8" s="243"/>
    </row>
    <row r="9" spans="1:16" ht="30" x14ac:dyDescent="0.25">
      <c r="A9" s="145" t="s">
        <v>410</v>
      </c>
      <c r="B9" s="16" t="s">
        <v>17</v>
      </c>
      <c r="C9" s="16">
        <v>0</v>
      </c>
      <c r="G9" s="147" t="s">
        <v>353</v>
      </c>
      <c r="H9" s="122" t="s">
        <v>184</v>
      </c>
      <c r="I9" s="23">
        <v>0</v>
      </c>
      <c r="K9" s="9" t="s">
        <v>1</v>
      </c>
      <c r="L9" s="9" t="s">
        <v>277</v>
      </c>
      <c r="M9" s="9" t="s">
        <v>278</v>
      </c>
      <c r="N9" s="9" t="s">
        <v>1</v>
      </c>
      <c r="O9" s="9" t="s">
        <v>277</v>
      </c>
      <c r="P9" s="9" t="s">
        <v>278</v>
      </c>
    </row>
    <row r="10" spans="1:16" ht="30" x14ac:dyDescent="0.25">
      <c r="A10" s="145" t="s">
        <v>307</v>
      </c>
      <c r="B10" s="33" t="s">
        <v>18</v>
      </c>
      <c r="C10" s="33">
        <v>0</v>
      </c>
      <c r="G10" s="147" t="s">
        <v>355</v>
      </c>
      <c r="H10" s="23" t="s">
        <v>48</v>
      </c>
      <c r="I10" s="23">
        <v>0</v>
      </c>
      <c r="K10" s="10" t="s">
        <v>222</v>
      </c>
      <c r="L10" s="14">
        <f>'2.Bevételek'!M8+'2.Bevételek'!M9+'2.Bevételek'!M10+'2.Bevételek'!M11+'2.Bevételek'!M12+'2.Bevételek'!M13</f>
        <v>0</v>
      </c>
      <c r="M10" s="14"/>
      <c r="N10" s="10" t="s">
        <v>5</v>
      </c>
      <c r="O10" s="16">
        <f>'3. Kiadások'!M18</f>
        <v>0</v>
      </c>
      <c r="P10" s="121"/>
    </row>
    <row r="11" spans="1:16" ht="30" x14ac:dyDescent="0.25">
      <c r="A11" s="145" t="s">
        <v>308</v>
      </c>
      <c r="B11" s="16" t="s">
        <v>4</v>
      </c>
      <c r="C11" s="16"/>
      <c r="G11" s="147" t="s">
        <v>356</v>
      </c>
      <c r="H11" s="23" t="s">
        <v>49</v>
      </c>
      <c r="I11" s="23">
        <v>0</v>
      </c>
      <c r="K11" s="10" t="s">
        <v>94</v>
      </c>
      <c r="L11" s="14">
        <v>390843</v>
      </c>
      <c r="M11" s="14"/>
      <c r="N11" s="10" t="s">
        <v>89</v>
      </c>
      <c r="O11" s="16">
        <v>18000</v>
      </c>
      <c r="P11" s="121"/>
    </row>
    <row r="12" spans="1:16" ht="30" x14ac:dyDescent="0.25">
      <c r="A12" s="145" t="s">
        <v>347</v>
      </c>
      <c r="B12" s="16" t="s">
        <v>411</v>
      </c>
      <c r="C12" s="16"/>
      <c r="G12" s="147" t="s">
        <v>358</v>
      </c>
      <c r="H12" s="122" t="s">
        <v>360</v>
      </c>
      <c r="I12" s="23">
        <v>0</v>
      </c>
      <c r="K12" s="10" t="s">
        <v>73</v>
      </c>
      <c r="L12" s="14">
        <f>'2.2 Működési bevételek'!M8+'2.2 Működési bevételek'!M9+'2.2 Működési bevételek'!M10+'2.2 Működési bevételek'!M13+'2.2 Működési bevételek'!M14</f>
        <v>0</v>
      </c>
      <c r="M12" s="14">
        <f>'2.2 Működési bevételek'!M7</f>
        <v>0</v>
      </c>
      <c r="N12" s="10" t="s">
        <v>90</v>
      </c>
      <c r="O12" s="16">
        <v>373076</v>
      </c>
      <c r="P12" s="121"/>
    </row>
    <row r="13" spans="1:16" ht="45" customHeight="1" x14ac:dyDescent="0.25">
      <c r="A13" s="146" t="s">
        <v>309</v>
      </c>
      <c r="B13" s="37" t="s">
        <v>412</v>
      </c>
      <c r="C13" s="38">
        <f>SUM(C8:C12)</f>
        <v>0</v>
      </c>
      <c r="G13" s="145" t="s">
        <v>591</v>
      </c>
      <c r="H13" s="16" t="s">
        <v>592</v>
      </c>
      <c r="I13" s="22">
        <v>390843</v>
      </c>
      <c r="K13" s="247" t="s">
        <v>219</v>
      </c>
      <c r="L13" s="249">
        <f>'2.2 Működési bevételek'!M43</f>
        <v>0</v>
      </c>
      <c r="M13" s="252"/>
      <c r="N13" s="10" t="s">
        <v>91</v>
      </c>
      <c r="O13" s="16">
        <f>'3. Kiadások'!M52</f>
        <v>0</v>
      </c>
      <c r="P13" s="121"/>
    </row>
    <row r="14" spans="1:16" x14ac:dyDescent="0.25">
      <c r="A14" s="145" t="s">
        <v>310</v>
      </c>
      <c r="B14" s="33" t="s">
        <v>21</v>
      </c>
      <c r="C14" s="33"/>
      <c r="G14" s="147" t="s">
        <v>364</v>
      </c>
      <c r="H14" s="23" t="s">
        <v>183</v>
      </c>
      <c r="I14" s="23">
        <f>SUM(I13:I13)</f>
        <v>390843</v>
      </c>
      <c r="K14" s="248"/>
      <c r="L14" s="250"/>
      <c r="M14" s="253"/>
      <c r="N14" s="10" t="s">
        <v>124</v>
      </c>
      <c r="O14" s="16">
        <f>'3. Kiadások'!M77</f>
        <v>0</v>
      </c>
      <c r="P14" s="121"/>
    </row>
    <row r="15" spans="1:16" ht="30" x14ac:dyDescent="0.25">
      <c r="A15" s="145" t="s">
        <v>311</v>
      </c>
      <c r="B15" s="33" t="s">
        <v>337</v>
      </c>
      <c r="C15" s="33">
        <v>0</v>
      </c>
      <c r="G15" s="147" t="s">
        <v>369</v>
      </c>
      <c r="H15" s="122" t="s">
        <v>68</v>
      </c>
      <c r="I15" s="23">
        <v>0</v>
      </c>
      <c r="K15" s="10" t="s">
        <v>96</v>
      </c>
      <c r="L15" s="14">
        <f>'2.2 Működési bevételek'!M44</f>
        <v>0</v>
      </c>
      <c r="M15" s="14"/>
      <c r="N15" s="10" t="s">
        <v>92</v>
      </c>
      <c r="O15" s="16">
        <f>'3. Kiadások'!M58</f>
        <v>0</v>
      </c>
      <c r="P15" s="121"/>
    </row>
    <row r="16" spans="1:16" x14ac:dyDescent="0.25">
      <c r="A16" s="145" t="s">
        <v>312</v>
      </c>
      <c r="B16" s="33" t="s">
        <v>338</v>
      </c>
      <c r="C16" s="33"/>
      <c r="G16" s="145"/>
      <c r="H16" s="28" t="s">
        <v>186</v>
      </c>
      <c r="I16" s="28">
        <v>390843</v>
      </c>
      <c r="K16" s="10" t="s">
        <v>595</v>
      </c>
      <c r="L16" s="14">
        <v>233</v>
      </c>
      <c r="M16" s="14"/>
      <c r="N16" s="10" t="s">
        <v>439</v>
      </c>
      <c r="O16" s="16">
        <v>0</v>
      </c>
      <c r="P16" s="121"/>
    </row>
    <row r="17" spans="1:16" x14ac:dyDescent="0.25">
      <c r="A17" s="146" t="s">
        <v>313</v>
      </c>
      <c r="B17" s="37" t="s">
        <v>22</v>
      </c>
      <c r="C17" s="37">
        <f>SUM(C14:C16)</f>
        <v>0</v>
      </c>
      <c r="G17" s="147" t="s">
        <v>379</v>
      </c>
      <c r="H17" s="27" t="s">
        <v>73</v>
      </c>
      <c r="I17" s="27">
        <v>0</v>
      </c>
      <c r="K17" s="11" t="s">
        <v>98</v>
      </c>
      <c r="L17" s="15">
        <f>SUM(L10:L16)</f>
        <v>391076</v>
      </c>
      <c r="M17" s="14"/>
      <c r="N17" s="11" t="s">
        <v>100</v>
      </c>
      <c r="O17" s="27">
        <f>SUM(O10:O15)</f>
        <v>391076</v>
      </c>
      <c r="P17" s="121"/>
    </row>
    <row r="18" spans="1:16" ht="30" x14ac:dyDescent="0.25">
      <c r="A18" s="147" t="s">
        <v>314</v>
      </c>
      <c r="B18" s="34" t="s">
        <v>5</v>
      </c>
      <c r="C18" s="34">
        <f>C13+C17</f>
        <v>0</v>
      </c>
      <c r="G18" s="147" t="s">
        <v>406</v>
      </c>
      <c r="H18" s="27" t="s">
        <v>83</v>
      </c>
      <c r="I18" s="27">
        <v>0</v>
      </c>
      <c r="K18" s="10" t="s">
        <v>95</v>
      </c>
      <c r="L18" s="121"/>
      <c r="M18" s="14">
        <f>'2.1 Költségvetési bevételek'!M36+'2.1 Költségvetési bevételek'!M38</f>
        <v>0</v>
      </c>
      <c r="N18" s="224" t="s">
        <v>93</v>
      </c>
      <c r="O18" s="224"/>
      <c r="P18" s="17">
        <f>'3. Kiadások'!M63</f>
        <v>0</v>
      </c>
    </row>
    <row r="19" spans="1:16" ht="30" x14ac:dyDescent="0.25">
      <c r="A19" s="145" t="s">
        <v>315</v>
      </c>
      <c r="B19" s="33" t="s">
        <v>339</v>
      </c>
      <c r="C19" s="33"/>
      <c r="G19" s="147" t="s">
        <v>593</v>
      </c>
      <c r="H19" s="27" t="s">
        <v>407</v>
      </c>
      <c r="I19" s="27">
        <v>0</v>
      </c>
      <c r="K19" s="10" t="s">
        <v>123</v>
      </c>
      <c r="L19" s="121"/>
      <c r="M19" s="14">
        <f>'2.2 Működési bevételek'!M46</f>
        <v>0</v>
      </c>
      <c r="N19" s="224" t="s">
        <v>37</v>
      </c>
      <c r="O19" s="224"/>
      <c r="P19" s="17">
        <f>'3. Kiadások'!M68</f>
        <v>0</v>
      </c>
    </row>
    <row r="20" spans="1:16" x14ac:dyDescent="0.25">
      <c r="A20" s="145" t="s">
        <v>316</v>
      </c>
      <c r="B20" s="33" t="s">
        <v>340</v>
      </c>
      <c r="C20" s="33">
        <v>0</v>
      </c>
      <c r="G20" s="147" t="s">
        <v>463</v>
      </c>
      <c r="H20" s="27"/>
      <c r="I20" s="27"/>
      <c r="K20" s="11" t="s">
        <v>97</v>
      </c>
      <c r="L20" s="121"/>
      <c r="M20" s="15">
        <f>SUM(M12:M19)</f>
        <v>0</v>
      </c>
      <c r="N20" s="11" t="s">
        <v>126</v>
      </c>
      <c r="O20" s="11"/>
      <c r="P20" s="27">
        <f>SUM(P18:P19)</f>
        <v>0</v>
      </c>
    </row>
    <row r="21" spans="1:16" ht="16.5" x14ac:dyDescent="0.25">
      <c r="A21" s="145" t="s">
        <v>317</v>
      </c>
      <c r="B21" s="33" t="s">
        <v>341</v>
      </c>
      <c r="C21" s="33">
        <v>12000</v>
      </c>
      <c r="G21" s="147" t="s">
        <v>594</v>
      </c>
      <c r="H21" s="27"/>
      <c r="I21" s="27"/>
      <c r="K21" s="13" t="s">
        <v>99</v>
      </c>
      <c r="L21" s="242">
        <f>L17+M20</f>
        <v>391076</v>
      </c>
      <c r="M21" s="243"/>
      <c r="N21" s="13" t="s">
        <v>127</v>
      </c>
      <c r="O21" s="242">
        <f>SUM(O17+P20)</f>
        <v>391076</v>
      </c>
      <c r="P21" s="243"/>
    </row>
    <row r="22" spans="1:16" x14ac:dyDescent="0.25">
      <c r="A22" s="145" t="s">
        <v>342</v>
      </c>
      <c r="B22" s="33" t="s">
        <v>343</v>
      </c>
      <c r="C22" s="33"/>
      <c r="G22" s="147" t="s">
        <v>408</v>
      </c>
      <c r="H22" s="28" t="s">
        <v>276</v>
      </c>
      <c r="I22" s="28">
        <v>233</v>
      </c>
    </row>
    <row r="23" spans="1:16" x14ac:dyDescent="0.25">
      <c r="A23" s="145" t="s">
        <v>318</v>
      </c>
      <c r="B23" s="33" t="s">
        <v>344</v>
      </c>
      <c r="C23" s="33">
        <v>6000</v>
      </c>
      <c r="G23" s="145"/>
      <c r="H23" s="28" t="s">
        <v>188</v>
      </c>
      <c r="I23" s="28">
        <f>I17+I18+I19+I22</f>
        <v>233</v>
      </c>
    </row>
    <row r="24" spans="1:16" x14ac:dyDescent="0.25">
      <c r="A24" s="147" t="s">
        <v>319</v>
      </c>
      <c r="B24" s="39" t="s">
        <v>345</v>
      </c>
      <c r="C24" s="39">
        <f>SUM(C19:C23)</f>
        <v>18000</v>
      </c>
    </row>
    <row r="25" spans="1:16" ht="15.75" x14ac:dyDescent="0.25">
      <c r="A25" s="145" t="s">
        <v>346</v>
      </c>
      <c r="B25" s="16" t="s">
        <v>7</v>
      </c>
      <c r="C25" s="16"/>
      <c r="G25" s="156"/>
      <c r="H25" s="156" t="s">
        <v>409</v>
      </c>
      <c r="I25" s="156">
        <v>391076</v>
      </c>
    </row>
    <row r="26" spans="1:16" x14ac:dyDescent="0.25">
      <c r="A26" s="145" t="s">
        <v>320</v>
      </c>
      <c r="B26" s="16" t="s">
        <v>413</v>
      </c>
      <c r="C26" s="16"/>
    </row>
    <row r="27" spans="1:16" ht="30" x14ac:dyDescent="0.25">
      <c r="A27" s="145" t="s">
        <v>320</v>
      </c>
      <c r="B27" s="16" t="s">
        <v>414</v>
      </c>
      <c r="C27" s="16">
        <v>105000</v>
      </c>
    </row>
    <row r="28" spans="1:16" x14ac:dyDescent="0.25">
      <c r="A28" s="146" t="s">
        <v>321</v>
      </c>
      <c r="B28" s="37" t="s">
        <v>9</v>
      </c>
      <c r="C28" s="37">
        <f>SUM(C25:C27)</f>
        <v>105000</v>
      </c>
    </row>
    <row r="29" spans="1:16" x14ac:dyDescent="0.25">
      <c r="A29" s="145" t="s">
        <v>322</v>
      </c>
      <c r="B29" s="33" t="s">
        <v>10</v>
      </c>
      <c r="C29" s="33"/>
    </row>
    <row r="30" spans="1:16" x14ac:dyDescent="0.25">
      <c r="A30" s="145" t="s">
        <v>323</v>
      </c>
      <c r="B30" s="33" t="s">
        <v>11</v>
      </c>
      <c r="C30" s="33">
        <v>142000</v>
      </c>
    </row>
    <row r="31" spans="1:16" x14ac:dyDescent="0.25">
      <c r="A31" s="146" t="s">
        <v>324</v>
      </c>
      <c r="B31" s="37" t="s">
        <v>12</v>
      </c>
      <c r="C31" s="37">
        <f>SUM(C29:C30)</f>
        <v>142000</v>
      </c>
    </row>
    <row r="32" spans="1:16" x14ac:dyDescent="0.25">
      <c r="A32" s="145" t="s">
        <v>325</v>
      </c>
      <c r="B32" s="16" t="s">
        <v>13</v>
      </c>
      <c r="C32" s="16">
        <v>0</v>
      </c>
    </row>
    <row r="33" spans="1:3" x14ac:dyDescent="0.25">
      <c r="A33" s="145" t="s">
        <v>415</v>
      </c>
      <c r="B33" s="16" t="s">
        <v>23</v>
      </c>
      <c r="C33" s="16">
        <v>0</v>
      </c>
    </row>
    <row r="34" spans="1:3" x14ac:dyDescent="0.25">
      <c r="A34" s="145" t="s">
        <v>416</v>
      </c>
      <c r="B34" s="16" t="s">
        <v>14</v>
      </c>
      <c r="C34" s="16">
        <v>0</v>
      </c>
    </row>
    <row r="35" spans="1:3" x14ac:dyDescent="0.25">
      <c r="A35" s="145" t="s">
        <v>327</v>
      </c>
      <c r="B35" s="16" t="s">
        <v>24</v>
      </c>
      <c r="C35" s="16">
        <v>0</v>
      </c>
    </row>
    <row r="36" spans="1:3" x14ac:dyDescent="0.25">
      <c r="A36" s="145" t="s">
        <v>417</v>
      </c>
      <c r="B36" s="16" t="s">
        <v>389</v>
      </c>
      <c r="C36" s="16">
        <v>0</v>
      </c>
    </row>
    <row r="37" spans="1:3" x14ac:dyDescent="0.25">
      <c r="A37" s="145" t="s">
        <v>418</v>
      </c>
      <c r="B37" s="16" t="s">
        <v>419</v>
      </c>
      <c r="C37" s="16">
        <v>0</v>
      </c>
    </row>
    <row r="38" spans="1:3" x14ac:dyDescent="0.25">
      <c r="A38" s="145" t="s">
        <v>420</v>
      </c>
      <c r="B38" s="16" t="s">
        <v>421</v>
      </c>
      <c r="C38" s="16">
        <v>20000</v>
      </c>
    </row>
    <row r="39" spans="1:3" x14ac:dyDescent="0.25">
      <c r="A39" s="146" t="s">
        <v>329</v>
      </c>
      <c r="B39" s="37" t="s">
        <v>16</v>
      </c>
      <c r="C39" s="38">
        <f>SUM(C32:C38)</f>
        <v>20000</v>
      </c>
    </row>
    <row r="40" spans="1:3" x14ac:dyDescent="0.25">
      <c r="A40" s="146" t="s">
        <v>330</v>
      </c>
      <c r="B40" s="37" t="s">
        <v>19</v>
      </c>
      <c r="C40" s="37">
        <v>40000</v>
      </c>
    </row>
    <row r="41" spans="1:3" x14ac:dyDescent="0.25">
      <c r="A41" s="145" t="s">
        <v>331</v>
      </c>
      <c r="B41" s="33" t="s">
        <v>422</v>
      </c>
      <c r="C41" s="33">
        <v>66076</v>
      </c>
    </row>
    <row r="42" spans="1:3" x14ac:dyDescent="0.25">
      <c r="A42" s="145" t="s">
        <v>423</v>
      </c>
      <c r="B42" s="33" t="s">
        <v>424</v>
      </c>
      <c r="C42" s="33"/>
    </row>
    <row r="43" spans="1:3" x14ac:dyDescent="0.25">
      <c r="A43" s="145" t="s">
        <v>425</v>
      </c>
      <c r="B43" s="33" t="s">
        <v>426</v>
      </c>
      <c r="C43" s="33">
        <v>0</v>
      </c>
    </row>
    <row r="44" spans="1:3" x14ac:dyDescent="0.25">
      <c r="A44" s="145" t="s">
        <v>427</v>
      </c>
      <c r="B44" s="33" t="s">
        <v>26</v>
      </c>
      <c r="C44" s="33"/>
    </row>
    <row r="45" spans="1:3" x14ac:dyDescent="0.25">
      <c r="A45" s="146" t="s">
        <v>335</v>
      </c>
      <c r="B45" s="37" t="s">
        <v>25</v>
      </c>
      <c r="C45" s="38">
        <f>SUM(C41:C44)</f>
        <v>66076</v>
      </c>
    </row>
    <row r="46" spans="1:3" x14ac:dyDescent="0.25">
      <c r="A46" s="147" t="s">
        <v>332</v>
      </c>
      <c r="B46" s="34" t="s">
        <v>162</v>
      </c>
      <c r="C46" s="35">
        <f>SUM(C28+C31+C39+C40+C45)</f>
        <v>373076</v>
      </c>
    </row>
    <row r="47" spans="1:3" x14ac:dyDescent="0.25">
      <c r="A47" s="147" t="s">
        <v>433</v>
      </c>
      <c r="B47" s="28" t="s">
        <v>91</v>
      </c>
      <c r="C47" s="28">
        <v>0</v>
      </c>
    </row>
    <row r="48" spans="1:3" x14ac:dyDescent="0.25">
      <c r="A48" s="147" t="s">
        <v>472</v>
      </c>
      <c r="B48" s="28" t="s">
        <v>439</v>
      </c>
      <c r="C48" s="28"/>
    </row>
    <row r="49" spans="1:3" x14ac:dyDescent="0.25">
      <c r="A49" s="147" t="s">
        <v>440</v>
      </c>
      <c r="B49" s="28" t="s">
        <v>28</v>
      </c>
      <c r="C49" s="28">
        <v>0</v>
      </c>
    </row>
    <row r="50" spans="1:3" x14ac:dyDescent="0.25">
      <c r="A50" s="158" t="s">
        <v>443</v>
      </c>
      <c r="B50" s="16" t="s">
        <v>444</v>
      </c>
      <c r="C50" s="16">
        <v>0</v>
      </c>
    </row>
    <row r="51" spans="1:3" x14ac:dyDescent="0.25">
      <c r="A51" s="158" t="s">
        <v>445</v>
      </c>
      <c r="B51" s="16" t="s">
        <v>31</v>
      </c>
      <c r="C51" s="16">
        <v>0</v>
      </c>
    </row>
    <row r="52" spans="1:3" x14ac:dyDescent="0.25">
      <c r="A52" s="147" t="s">
        <v>446</v>
      </c>
      <c r="B52" s="27" t="s">
        <v>32</v>
      </c>
      <c r="C52" s="27">
        <f>SUM(C50:C51)</f>
        <v>0</v>
      </c>
    </row>
    <row r="53" spans="1:3" x14ac:dyDescent="0.25">
      <c r="A53" s="145" t="s">
        <v>449</v>
      </c>
      <c r="B53" s="16" t="s">
        <v>35</v>
      </c>
      <c r="C53" s="16">
        <v>0</v>
      </c>
    </row>
    <row r="54" spans="1:3" x14ac:dyDescent="0.25">
      <c r="A54" s="145" t="s">
        <v>450</v>
      </c>
      <c r="B54" s="16" t="s">
        <v>36</v>
      </c>
      <c r="C54" s="16">
        <v>0</v>
      </c>
    </row>
    <row r="55" spans="1:3" x14ac:dyDescent="0.25">
      <c r="A55" s="145" t="s">
        <v>451</v>
      </c>
      <c r="B55" s="27" t="s">
        <v>37</v>
      </c>
      <c r="C55" s="27">
        <f>SUM(C53:C54)</f>
        <v>0</v>
      </c>
    </row>
    <row r="56" spans="1:3" x14ac:dyDescent="0.25">
      <c r="A56" s="145"/>
      <c r="B56" s="31" t="s">
        <v>38</v>
      </c>
      <c r="C56" s="31">
        <f>C18+C24+C46+C47+C49+C52+C55</f>
        <v>391076</v>
      </c>
    </row>
    <row r="57" spans="1:3" x14ac:dyDescent="0.25">
      <c r="A57" s="147" t="s">
        <v>461</v>
      </c>
      <c r="B57" s="27" t="s">
        <v>41</v>
      </c>
      <c r="C57" s="27">
        <v>0</v>
      </c>
    </row>
    <row r="58" spans="1:3" x14ac:dyDescent="0.25">
      <c r="A58" s="147"/>
      <c r="B58" s="27" t="s">
        <v>43</v>
      </c>
      <c r="C58" s="27">
        <v>0</v>
      </c>
    </row>
    <row r="59" spans="1:3" x14ac:dyDescent="0.25">
      <c r="A59" s="145"/>
      <c r="B59" s="31" t="s">
        <v>212</v>
      </c>
      <c r="C59" s="31">
        <f>C56+C58</f>
        <v>391076</v>
      </c>
    </row>
  </sheetData>
  <mergeCells count="16">
    <mergeCell ref="A1:B1"/>
    <mergeCell ref="A2:B2"/>
    <mergeCell ref="A7:B7"/>
    <mergeCell ref="G1:I1"/>
    <mergeCell ref="G2:I2"/>
    <mergeCell ref="G6:H6"/>
    <mergeCell ref="L21:M21"/>
    <mergeCell ref="O21:P21"/>
    <mergeCell ref="K1:P1"/>
    <mergeCell ref="K2:P2"/>
    <mergeCell ref="O6:P6"/>
    <mergeCell ref="K8:L8"/>
    <mergeCell ref="N8:P8"/>
    <mergeCell ref="K13:K14"/>
    <mergeCell ref="L13:L14"/>
    <mergeCell ref="M13:M14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D13"/>
    </sheetView>
  </sheetViews>
  <sheetFormatPr defaultRowHeight="15" x14ac:dyDescent="0.25"/>
  <cols>
    <col min="1" max="1" width="18.42578125" customWidth="1"/>
  </cols>
  <sheetData>
    <row r="1" spans="1:7" x14ac:dyDescent="0.25">
      <c r="A1" s="319" t="s">
        <v>584</v>
      </c>
      <c r="B1" s="319"/>
      <c r="C1" s="319"/>
      <c r="D1" s="319"/>
      <c r="E1" s="319"/>
      <c r="F1" s="319"/>
      <c r="G1" s="319"/>
    </row>
    <row r="3" spans="1:7" x14ac:dyDescent="0.25">
      <c r="A3" s="1" t="s">
        <v>106</v>
      </c>
      <c r="B3" s="294" t="s">
        <v>582</v>
      </c>
      <c r="C3" s="294"/>
      <c r="D3" s="294"/>
      <c r="E3" s="1" t="s">
        <v>583</v>
      </c>
      <c r="F3" s="320" t="s">
        <v>153</v>
      </c>
      <c r="G3" s="320" t="s">
        <v>205</v>
      </c>
    </row>
    <row r="4" spans="1:7" x14ac:dyDescent="0.25">
      <c r="A4" s="1"/>
      <c r="B4" s="1" t="s">
        <v>304</v>
      </c>
      <c r="C4" s="1" t="s">
        <v>315</v>
      </c>
      <c r="D4" s="1" t="s">
        <v>308</v>
      </c>
      <c r="E4" s="1" t="s">
        <v>308</v>
      </c>
      <c r="F4" s="321"/>
      <c r="G4" s="321"/>
    </row>
    <row r="5" spans="1:7" x14ac:dyDescent="0.25">
      <c r="A5" s="1">
        <v>41237</v>
      </c>
      <c r="B5" s="1">
        <v>3649206</v>
      </c>
      <c r="C5" s="1">
        <v>492643</v>
      </c>
      <c r="D5" s="1">
        <v>24720</v>
      </c>
      <c r="E5" s="1">
        <v>0</v>
      </c>
      <c r="F5" s="1">
        <f>SUM(B5:E5)</f>
        <v>4166569</v>
      </c>
      <c r="G5" s="1">
        <v>15</v>
      </c>
    </row>
    <row r="6" spans="1:7" x14ac:dyDescent="0.25">
      <c r="A6" s="1" t="s">
        <v>580</v>
      </c>
      <c r="B6" s="1">
        <v>2822184</v>
      </c>
      <c r="C6" s="1">
        <v>380995</v>
      </c>
      <c r="D6" s="1">
        <v>0</v>
      </c>
      <c r="E6" s="1">
        <v>57680</v>
      </c>
      <c r="F6" s="1">
        <f t="shared" ref="F6:F9" si="0">SUM(B6:E6)</f>
        <v>3260859</v>
      </c>
      <c r="G6" s="1">
        <v>5</v>
      </c>
    </row>
    <row r="7" spans="1:7" x14ac:dyDescent="0.25">
      <c r="A7" s="1" t="s">
        <v>581</v>
      </c>
      <c r="B7" s="1">
        <v>1388250</v>
      </c>
      <c r="C7" s="1">
        <v>187413</v>
      </c>
      <c r="D7" s="1">
        <v>0</v>
      </c>
      <c r="E7" s="1">
        <v>74160</v>
      </c>
      <c r="F7" s="1">
        <f t="shared" si="0"/>
        <v>1649823</v>
      </c>
      <c r="G7" s="1">
        <v>5</v>
      </c>
    </row>
    <row r="8" spans="1:7" x14ac:dyDescent="0.25">
      <c r="A8" s="1">
        <v>14232</v>
      </c>
      <c r="B8" s="1">
        <v>3659526</v>
      </c>
      <c r="C8" s="1">
        <v>494036</v>
      </c>
      <c r="D8" s="1">
        <v>49440</v>
      </c>
      <c r="E8" s="1">
        <v>15324</v>
      </c>
      <c r="F8" s="1">
        <f t="shared" si="0"/>
        <v>4218326</v>
      </c>
      <c r="G8" s="1">
        <v>15</v>
      </c>
    </row>
    <row r="9" spans="1:7" x14ac:dyDescent="0.25">
      <c r="A9" s="1" t="s">
        <v>44</v>
      </c>
      <c r="B9" s="1">
        <f>SUM(B5:B8)</f>
        <v>11519166</v>
      </c>
      <c r="C9" s="1">
        <f t="shared" ref="C9:E9" si="1">SUM(C5:C8)</f>
        <v>1555087</v>
      </c>
      <c r="D9" s="1">
        <f t="shared" si="1"/>
        <v>74160</v>
      </c>
      <c r="E9" s="1">
        <f t="shared" si="1"/>
        <v>147164</v>
      </c>
      <c r="F9" s="1">
        <f t="shared" si="0"/>
        <v>13295577</v>
      </c>
      <c r="G9" s="1">
        <f>SUM(F5:F8)</f>
        <v>13295577</v>
      </c>
    </row>
    <row r="11" spans="1:7" x14ac:dyDescent="0.25">
      <c r="A11" s="294" t="s">
        <v>574</v>
      </c>
      <c r="B11" s="294"/>
      <c r="C11" s="294"/>
      <c r="D11" s="294"/>
      <c r="E11" s="70"/>
      <c r="F11" s="70"/>
      <c r="G11" s="70"/>
    </row>
    <row r="12" spans="1:7" x14ac:dyDescent="0.25">
      <c r="A12" s="1" t="s">
        <v>552</v>
      </c>
      <c r="B12" s="1">
        <v>274200</v>
      </c>
      <c r="C12" s="1">
        <v>12</v>
      </c>
      <c r="D12" s="1">
        <f>B12*C12</f>
        <v>3290400</v>
      </c>
    </row>
    <row r="13" spans="1:7" x14ac:dyDescent="0.25">
      <c r="A13" s="1" t="s">
        <v>550</v>
      </c>
      <c r="B13" s="1">
        <v>173700</v>
      </c>
      <c r="C13" s="1">
        <v>12</v>
      </c>
      <c r="D13" s="1">
        <f>B13*C13</f>
        <v>2084400</v>
      </c>
    </row>
    <row r="16" spans="1:7" x14ac:dyDescent="0.25">
      <c r="A16" s="1" t="s">
        <v>575</v>
      </c>
      <c r="B16" s="1" t="s">
        <v>578</v>
      </c>
      <c r="C16" s="1" t="s">
        <v>579</v>
      </c>
    </row>
    <row r="17" spans="1:3" x14ac:dyDescent="0.25">
      <c r="A17" s="1" t="s">
        <v>576</v>
      </c>
      <c r="B17" s="1">
        <v>572266</v>
      </c>
      <c r="C17" s="1">
        <v>22244</v>
      </c>
    </row>
    <row r="18" spans="1:3" ht="30" x14ac:dyDescent="0.25">
      <c r="A18" s="121" t="s">
        <v>577</v>
      </c>
      <c r="B18" s="1">
        <v>4766533</v>
      </c>
      <c r="C18" s="1"/>
    </row>
    <row r="19" spans="1:3" x14ac:dyDescent="0.25">
      <c r="A19" s="1" t="s">
        <v>153</v>
      </c>
      <c r="B19" s="294">
        <f>B17+C17+B18+C18</f>
        <v>5361043</v>
      </c>
      <c r="C19" s="294"/>
    </row>
  </sheetData>
  <mergeCells count="6">
    <mergeCell ref="A1:G1"/>
    <mergeCell ref="A11:D11"/>
    <mergeCell ref="B19:C19"/>
    <mergeCell ref="B3:D3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D13"/>
    </sheetView>
  </sheetViews>
  <sheetFormatPr defaultRowHeight="15" x14ac:dyDescent="0.25"/>
  <cols>
    <col min="1" max="1" width="12.28515625" customWidth="1"/>
    <col min="2" max="2" width="36.42578125" customWidth="1"/>
    <col min="3" max="3" width="8.7109375" customWidth="1"/>
    <col min="4" max="4" width="17.85546875" customWidth="1"/>
    <col min="5" max="5" width="10.85546875" customWidth="1"/>
  </cols>
  <sheetData>
    <row r="1" spans="1:5" ht="15.75" x14ac:dyDescent="0.25">
      <c r="B1" s="254" t="s">
        <v>589</v>
      </c>
      <c r="C1" s="254"/>
      <c r="D1" s="254"/>
      <c r="E1" s="254"/>
    </row>
    <row r="2" spans="1:5" ht="15.75" x14ac:dyDescent="0.25">
      <c r="B2" s="270" t="s">
        <v>192</v>
      </c>
      <c r="C2" s="270"/>
      <c r="D2" s="270"/>
      <c r="E2" s="270"/>
    </row>
    <row r="3" spans="1:5" ht="15.75" x14ac:dyDescent="0.25">
      <c r="B3" s="270" t="s">
        <v>602</v>
      </c>
      <c r="C3" s="270"/>
      <c r="D3" s="270"/>
      <c r="E3" s="270"/>
    </row>
    <row r="4" spans="1:5" ht="15.75" x14ac:dyDescent="0.25">
      <c r="B4" s="230"/>
      <c r="C4" s="230"/>
      <c r="D4" s="230"/>
      <c r="E4" s="230"/>
    </row>
    <row r="5" spans="1:5" ht="15.75" x14ac:dyDescent="0.25">
      <c r="B5" s="228"/>
      <c r="C5" s="228"/>
      <c r="D5" s="102" t="s">
        <v>491</v>
      </c>
      <c r="E5" s="183"/>
    </row>
    <row r="6" spans="1:5" ht="15.75" x14ac:dyDescent="0.25">
      <c r="B6" s="123"/>
      <c r="C6" s="124"/>
      <c r="D6" s="184" t="s">
        <v>603</v>
      </c>
      <c r="E6" s="124"/>
    </row>
    <row r="7" spans="1:5" ht="15.75" x14ac:dyDescent="0.25">
      <c r="B7" s="116"/>
      <c r="C7" s="117"/>
      <c r="D7" s="117"/>
      <c r="E7" s="139"/>
    </row>
    <row r="8" spans="1:5" ht="31.5" x14ac:dyDescent="0.25">
      <c r="A8" s="267" t="s">
        <v>303</v>
      </c>
      <c r="B8" s="268" t="s">
        <v>1</v>
      </c>
      <c r="C8" s="76" t="s">
        <v>191</v>
      </c>
      <c r="D8" s="182" t="s">
        <v>471</v>
      </c>
      <c r="E8" s="76" t="s">
        <v>302</v>
      </c>
    </row>
    <row r="9" spans="1:5" ht="15.75" x14ac:dyDescent="0.25">
      <c r="A9" s="267"/>
      <c r="B9" s="269"/>
      <c r="C9" s="259" t="s">
        <v>474</v>
      </c>
      <c r="D9" s="271"/>
      <c r="E9" s="260"/>
    </row>
    <row r="10" spans="1:5" ht="30" x14ac:dyDescent="0.25">
      <c r="A10" s="136" t="s">
        <v>601</v>
      </c>
      <c r="B10" s="235" t="s">
        <v>605</v>
      </c>
      <c r="C10" s="43">
        <v>3</v>
      </c>
      <c r="D10" s="43">
        <v>0</v>
      </c>
      <c r="E10" s="43">
        <v>18000</v>
      </c>
    </row>
    <row r="11" spans="1:5" ht="15.75" x14ac:dyDescent="0.25">
      <c r="A11" s="1"/>
      <c r="B11" s="45" t="s">
        <v>153</v>
      </c>
      <c r="C11" s="47">
        <f>SUM(C10:C10)</f>
        <v>3</v>
      </c>
      <c r="D11" s="47">
        <f>SUM(D10:D10)</f>
        <v>0</v>
      </c>
      <c r="E11" s="47">
        <f>SUM(E10:E10)</f>
        <v>18000</v>
      </c>
    </row>
  </sheetData>
  <mergeCells count="6">
    <mergeCell ref="B1:E1"/>
    <mergeCell ref="B2:E2"/>
    <mergeCell ref="B3:E3"/>
    <mergeCell ref="A8:A9"/>
    <mergeCell ref="B8:B9"/>
    <mergeCell ref="C9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5" workbookViewId="0">
      <selection sqref="A1:C39"/>
    </sheetView>
  </sheetViews>
  <sheetFormatPr defaultRowHeight="15" x14ac:dyDescent="0.25"/>
  <cols>
    <col min="2" max="2" width="57.42578125" customWidth="1"/>
    <col min="3" max="3" width="13.28515625" customWidth="1"/>
  </cols>
  <sheetData>
    <row r="1" spans="1:5" ht="15.75" x14ac:dyDescent="0.25">
      <c r="A1" s="254" t="s">
        <v>45</v>
      </c>
      <c r="B1" s="254"/>
      <c r="C1" s="254"/>
      <c r="D1" s="77"/>
      <c r="E1" s="7"/>
    </row>
    <row r="2" spans="1:5" x14ac:dyDescent="0.25">
      <c r="A2" s="257" t="s">
        <v>632</v>
      </c>
      <c r="B2" s="257"/>
      <c r="C2" s="257"/>
      <c r="D2" s="181"/>
      <c r="E2" s="7"/>
    </row>
    <row r="3" spans="1:5" x14ac:dyDescent="0.25">
      <c r="B3" s="7"/>
      <c r="C3" s="7"/>
      <c r="D3" s="7"/>
      <c r="E3" s="7"/>
    </row>
    <row r="4" spans="1:5" x14ac:dyDescent="0.25">
      <c r="B4" s="7"/>
      <c r="C4" s="8" t="s">
        <v>189</v>
      </c>
      <c r="D4" s="7"/>
      <c r="E4" s="7"/>
    </row>
    <row r="5" spans="1:5" x14ac:dyDescent="0.25">
      <c r="B5" s="7"/>
      <c r="C5" s="8" t="s">
        <v>596</v>
      </c>
      <c r="D5" s="7"/>
    </row>
    <row r="6" spans="1:5" ht="28.5" x14ac:dyDescent="0.25">
      <c r="A6" s="255" t="s">
        <v>1</v>
      </c>
      <c r="B6" s="256"/>
      <c r="C6" s="163" t="s">
        <v>180</v>
      </c>
      <c r="D6" s="7"/>
    </row>
    <row r="7" spans="1:5" x14ac:dyDescent="0.25">
      <c r="A7" s="145" t="s">
        <v>351</v>
      </c>
      <c r="B7" s="22" t="s">
        <v>50</v>
      </c>
      <c r="C7" s="22">
        <v>35540800</v>
      </c>
      <c r="D7" s="7"/>
      <c r="E7" s="7"/>
    </row>
    <row r="8" spans="1:5" x14ac:dyDescent="0.25">
      <c r="A8" s="145" t="s">
        <v>351</v>
      </c>
      <c r="B8" s="22" t="s">
        <v>51</v>
      </c>
      <c r="C8" s="22">
        <v>11734157</v>
      </c>
      <c r="D8" s="7"/>
      <c r="E8" s="7"/>
    </row>
    <row r="9" spans="1:5" x14ac:dyDescent="0.25">
      <c r="A9" s="145" t="s">
        <v>351</v>
      </c>
      <c r="B9" s="22" t="s">
        <v>52</v>
      </c>
      <c r="C9" s="22">
        <v>4064284</v>
      </c>
      <c r="D9" s="7"/>
      <c r="E9" s="7"/>
    </row>
    <row r="10" spans="1:5" x14ac:dyDescent="0.25">
      <c r="A10" s="145" t="s">
        <v>351</v>
      </c>
      <c r="B10" s="22" t="s">
        <v>655</v>
      </c>
      <c r="C10" s="22">
        <v>134366</v>
      </c>
      <c r="D10" s="7"/>
      <c r="E10" s="7"/>
    </row>
    <row r="11" spans="1:5" x14ac:dyDescent="0.25">
      <c r="A11" s="145" t="s">
        <v>351</v>
      </c>
      <c r="B11" s="22" t="s">
        <v>62</v>
      </c>
      <c r="C11" s="22">
        <v>512550</v>
      </c>
      <c r="D11" s="7"/>
      <c r="E11" s="7"/>
    </row>
    <row r="12" spans="1:5" x14ac:dyDescent="0.25">
      <c r="A12" s="147" t="s">
        <v>351</v>
      </c>
      <c r="B12" s="23" t="s">
        <v>56</v>
      </c>
      <c r="C12" s="23">
        <f>SUM(C7:C11)</f>
        <v>51986157</v>
      </c>
      <c r="D12" s="7"/>
      <c r="E12" s="7"/>
    </row>
    <row r="13" spans="1:5" x14ac:dyDescent="0.25">
      <c r="A13" s="145" t="s">
        <v>352</v>
      </c>
      <c r="B13" s="22" t="s">
        <v>53</v>
      </c>
      <c r="C13" s="22">
        <v>18947600</v>
      </c>
      <c r="D13" s="7"/>
      <c r="E13" s="7"/>
    </row>
    <row r="14" spans="1:5" x14ac:dyDescent="0.25">
      <c r="A14" s="145" t="s">
        <v>352</v>
      </c>
      <c r="B14" s="22" t="s">
        <v>54</v>
      </c>
      <c r="C14" s="22">
        <v>2826667</v>
      </c>
      <c r="D14" s="7"/>
      <c r="E14" s="7"/>
    </row>
    <row r="15" spans="1:5" x14ac:dyDescent="0.25">
      <c r="A15" s="147" t="s">
        <v>352</v>
      </c>
      <c r="B15" s="23" t="s">
        <v>55</v>
      </c>
      <c r="C15" s="23">
        <f>SUM(C13:C14)</f>
        <v>21774267</v>
      </c>
      <c r="D15" s="7"/>
      <c r="E15" s="7"/>
    </row>
    <row r="16" spans="1:5" x14ac:dyDescent="0.25">
      <c r="A16" s="145" t="s">
        <v>353</v>
      </c>
      <c r="B16" s="22" t="s">
        <v>57</v>
      </c>
      <c r="C16" s="22">
        <v>1162560</v>
      </c>
      <c r="D16" s="7"/>
      <c r="E16" s="7"/>
    </row>
    <row r="17" spans="1:5" x14ac:dyDescent="0.25">
      <c r="A17" s="145" t="s">
        <v>353</v>
      </c>
      <c r="B17" s="22" t="s">
        <v>58</v>
      </c>
      <c r="C17" s="22">
        <v>1305000</v>
      </c>
      <c r="D17" s="7"/>
      <c r="E17" s="7"/>
    </row>
    <row r="18" spans="1:5" x14ac:dyDescent="0.25">
      <c r="A18" s="145" t="s">
        <v>353</v>
      </c>
      <c r="B18" s="22" t="s">
        <v>59</v>
      </c>
      <c r="C18" s="22">
        <v>2500000</v>
      </c>
      <c r="D18" s="7"/>
      <c r="E18" s="7"/>
    </row>
    <row r="19" spans="1:5" x14ac:dyDescent="0.25">
      <c r="A19" s="145" t="s">
        <v>353</v>
      </c>
      <c r="B19" s="22" t="s">
        <v>354</v>
      </c>
      <c r="C19" s="22">
        <v>10393119</v>
      </c>
      <c r="D19" s="7"/>
      <c r="E19" s="7"/>
    </row>
    <row r="20" spans="1:5" x14ac:dyDescent="0.25">
      <c r="A20" s="145" t="s">
        <v>353</v>
      </c>
      <c r="B20" s="22" t="s">
        <v>60</v>
      </c>
      <c r="C20" s="22">
        <v>4896000</v>
      </c>
      <c r="D20" s="7"/>
      <c r="E20" s="7"/>
    </row>
    <row r="21" spans="1:5" x14ac:dyDescent="0.25">
      <c r="A21" s="145" t="s">
        <v>353</v>
      </c>
      <c r="B21" s="22" t="s">
        <v>63</v>
      </c>
      <c r="C21" s="22">
        <v>7397467</v>
      </c>
      <c r="D21" s="7"/>
      <c r="E21" s="7"/>
    </row>
    <row r="22" spans="1:5" x14ac:dyDescent="0.25">
      <c r="A22" s="145" t="s">
        <v>353</v>
      </c>
      <c r="B22" s="22" t="s">
        <v>654</v>
      </c>
      <c r="C22" s="22">
        <v>1675800</v>
      </c>
      <c r="D22" s="7"/>
      <c r="E22" s="7"/>
    </row>
    <row r="23" spans="1:5" ht="30" x14ac:dyDescent="0.25">
      <c r="A23" s="147" t="s">
        <v>353</v>
      </c>
      <c r="B23" s="122" t="s">
        <v>184</v>
      </c>
      <c r="C23" s="23">
        <f>SUM(C16:C22)</f>
        <v>29329946</v>
      </c>
      <c r="D23" s="7"/>
      <c r="E23" s="7"/>
    </row>
    <row r="24" spans="1:5" x14ac:dyDescent="0.25">
      <c r="A24" s="145" t="s">
        <v>355</v>
      </c>
      <c r="B24" s="22" t="s">
        <v>61</v>
      </c>
      <c r="C24" s="22">
        <v>1388520</v>
      </c>
      <c r="D24" s="7"/>
      <c r="E24" s="7"/>
    </row>
    <row r="25" spans="1:5" s="3" customFormat="1" x14ac:dyDescent="0.25">
      <c r="A25" s="147" t="s">
        <v>355</v>
      </c>
      <c r="B25" s="23" t="s">
        <v>48</v>
      </c>
      <c r="C25" s="23">
        <f>SUM(C24)</f>
        <v>1388520</v>
      </c>
      <c r="D25" s="7"/>
      <c r="E25" s="7"/>
    </row>
    <row r="26" spans="1:5" x14ac:dyDescent="0.25">
      <c r="A26" s="145" t="s">
        <v>356</v>
      </c>
      <c r="B26" s="22" t="s">
        <v>357</v>
      </c>
      <c r="C26" s="22">
        <v>0</v>
      </c>
      <c r="D26" s="7"/>
      <c r="E26" s="7"/>
    </row>
    <row r="27" spans="1:5" x14ac:dyDescent="0.25">
      <c r="A27" s="147" t="s">
        <v>356</v>
      </c>
      <c r="B27" s="23" t="s">
        <v>49</v>
      </c>
      <c r="C27" s="23">
        <f>SUM(C26:C26)</f>
        <v>0</v>
      </c>
      <c r="D27" s="7"/>
      <c r="E27" s="7"/>
    </row>
    <row r="28" spans="1:5" x14ac:dyDescent="0.25">
      <c r="A28" s="145" t="s">
        <v>358</v>
      </c>
      <c r="B28" s="22" t="s">
        <v>359</v>
      </c>
      <c r="C28" s="22">
        <v>0</v>
      </c>
      <c r="D28" s="7"/>
      <c r="E28" s="7"/>
    </row>
    <row r="29" spans="1:5" ht="30" x14ac:dyDescent="0.25">
      <c r="A29" s="147" t="s">
        <v>358</v>
      </c>
      <c r="B29" s="122" t="s">
        <v>360</v>
      </c>
      <c r="C29" s="23">
        <f>SUM(C28:C28)</f>
        <v>0</v>
      </c>
      <c r="D29" s="7"/>
      <c r="E29" s="7"/>
    </row>
    <row r="30" spans="1:5" x14ac:dyDescent="0.25">
      <c r="A30" s="145" t="s">
        <v>364</v>
      </c>
      <c r="B30" s="22" t="s">
        <v>473</v>
      </c>
      <c r="C30" s="22"/>
      <c r="D30" s="7"/>
      <c r="E30" s="7"/>
    </row>
    <row r="31" spans="1:5" x14ac:dyDescent="0.25">
      <c r="A31" s="145" t="s">
        <v>361</v>
      </c>
      <c r="B31" s="22" t="s">
        <v>66</v>
      </c>
      <c r="C31" s="22">
        <v>5375000</v>
      </c>
      <c r="D31" s="7"/>
      <c r="E31" s="7"/>
    </row>
    <row r="32" spans="1:5" x14ac:dyDescent="0.25">
      <c r="A32" s="145" t="s">
        <v>362</v>
      </c>
      <c r="B32" s="22" t="s">
        <v>67</v>
      </c>
      <c r="C32" s="22">
        <v>13149000</v>
      </c>
      <c r="D32" s="7"/>
      <c r="E32" s="7"/>
    </row>
    <row r="33" spans="1:5" x14ac:dyDescent="0.25">
      <c r="A33" s="145" t="s">
        <v>363</v>
      </c>
      <c r="B33" s="22" t="s">
        <v>185</v>
      </c>
      <c r="C33" s="22">
        <v>6757000</v>
      </c>
      <c r="D33" s="7"/>
      <c r="E33" s="7"/>
    </row>
    <row r="34" spans="1:5" x14ac:dyDescent="0.25">
      <c r="A34" s="147" t="s">
        <v>364</v>
      </c>
      <c r="B34" s="23" t="s">
        <v>183</v>
      </c>
      <c r="C34" s="23">
        <f>SUM(C30:C33)</f>
        <v>25281000</v>
      </c>
      <c r="D34" s="7"/>
      <c r="E34" s="7"/>
    </row>
    <row r="35" spans="1:5" x14ac:dyDescent="0.25">
      <c r="A35" s="145" t="s">
        <v>365</v>
      </c>
      <c r="B35" s="22" t="s">
        <v>366</v>
      </c>
      <c r="C35" s="22">
        <v>0</v>
      </c>
      <c r="D35" s="7"/>
      <c r="E35" s="7"/>
    </row>
    <row r="36" spans="1:5" x14ac:dyDescent="0.25">
      <c r="A36" s="153" t="s">
        <v>365</v>
      </c>
      <c r="B36" s="122" t="s">
        <v>367</v>
      </c>
      <c r="C36" s="122">
        <f>SUM(C35:C35)</f>
        <v>0</v>
      </c>
      <c r="D36" s="7"/>
      <c r="E36" s="7"/>
    </row>
    <row r="37" spans="1:5" x14ac:dyDescent="0.25">
      <c r="A37" s="145" t="s">
        <v>369</v>
      </c>
      <c r="B37" s="22" t="s">
        <v>368</v>
      </c>
      <c r="C37" s="22">
        <v>0</v>
      </c>
      <c r="D37" s="7"/>
      <c r="E37" s="7"/>
    </row>
    <row r="38" spans="1:5" ht="30" x14ac:dyDescent="0.25">
      <c r="A38" s="147" t="s">
        <v>369</v>
      </c>
      <c r="B38" s="122" t="s">
        <v>68</v>
      </c>
      <c r="C38" s="23">
        <f>SUM(C37:C37)</f>
        <v>0</v>
      </c>
    </row>
    <row r="39" spans="1:5" x14ac:dyDescent="0.25">
      <c r="A39" s="145"/>
      <c r="B39" s="28" t="s">
        <v>186</v>
      </c>
      <c r="C39" s="28">
        <f>C12+C15+C23+C25+C27+C29+C34+C36+C38</f>
        <v>129759890</v>
      </c>
    </row>
  </sheetData>
  <mergeCells count="3">
    <mergeCell ref="A6:B6"/>
    <mergeCell ref="A2:C2"/>
    <mergeCell ref="A1:C1"/>
  </mergeCells>
  <phoneticPr fontId="18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D13"/>
    </sheetView>
  </sheetViews>
  <sheetFormatPr defaultRowHeight="15" x14ac:dyDescent="0.25"/>
  <cols>
    <col min="1" max="1" width="12" customWidth="1"/>
    <col min="2" max="2" width="36.42578125" customWidth="1"/>
    <col min="3" max="3" width="17.42578125" customWidth="1"/>
    <col min="4" max="4" width="16.7109375" customWidth="1"/>
    <col min="5" max="5" width="13.28515625" customWidth="1"/>
    <col min="6" max="6" width="11.85546875" customWidth="1"/>
    <col min="7" max="7" width="11.42578125" customWidth="1"/>
    <col min="8" max="8" width="13.85546875" customWidth="1"/>
  </cols>
  <sheetData>
    <row r="1" spans="1:8" ht="15.75" x14ac:dyDescent="0.25">
      <c r="A1" s="234"/>
      <c r="B1" s="274" t="s">
        <v>589</v>
      </c>
      <c r="C1" s="274"/>
      <c r="D1" s="274"/>
      <c r="E1" s="274"/>
      <c r="F1" s="274"/>
      <c r="G1" s="274"/>
      <c r="H1" s="274"/>
    </row>
    <row r="2" spans="1:8" x14ac:dyDescent="0.25">
      <c r="A2" s="234"/>
      <c r="B2" s="257" t="s">
        <v>604</v>
      </c>
      <c r="C2" s="257"/>
      <c r="D2" s="257"/>
      <c r="E2" s="257"/>
      <c r="F2" s="257"/>
      <c r="G2" s="257"/>
      <c r="H2" s="257"/>
    </row>
    <row r="3" spans="1:8" x14ac:dyDescent="0.25">
      <c r="A3" s="234"/>
    </row>
    <row r="4" spans="1:8" x14ac:dyDescent="0.25">
      <c r="A4" s="234"/>
      <c r="H4" s="232" t="s">
        <v>193</v>
      </c>
    </row>
    <row r="5" spans="1:8" x14ac:dyDescent="0.25">
      <c r="A5" s="234"/>
      <c r="D5" s="125"/>
      <c r="E5" s="125"/>
      <c r="F5" s="125"/>
      <c r="G5" s="125"/>
      <c r="H5" s="233" t="s">
        <v>596</v>
      </c>
    </row>
    <row r="6" spans="1:8" x14ac:dyDescent="0.25">
      <c r="A6" s="234"/>
      <c r="C6" s="118"/>
      <c r="D6" s="118"/>
      <c r="E6" s="118"/>
      <c r="F6" s="118"/>
      <c r="G6" s="118"/>
      <c r="H6" s="126"/>
    </row>
    <row r="7" spans="1:8" ht="57" x14ac:dyDescent="0.25">
      <c r="A7" s="267" t="s">
        <v>281</v>
      </c>
      <c r="B7" s="275" t="s">
        <v>1</v>
      </c>
      <c r="C7" s="160" t="s">
        <v>298</v>
      </c>
      <c r="D7" s="160" t="s">
        <v>299</v>
      </c>
      <c r="E7" s="160" t="s">
        <v>300</v>
      </c>
      <c r="F7" s="160" t="s">
        <v>301</v>
      </c>
      <c r="G7" s="160" t="s">
        <v>489</v>
      </c>
      <c r="H7" s="69" t="s">
        <v>153</v>
      </c>
    </row>
    <row r="8" spans="1:8" x14ac:dyDescent="0.25">
      <c r="A8" s="267"/>
      <c r="B8" s="276"/>
      <c r="C8" s="68" t="s">
        <v>474</v>
      </c>
      <c r="D8" s="68" t="s">
        <v>474</v>
      </c>
      <c r="E8" s="68" t="s">
        <v>474</v>
      </c>
      <c r="F8" s="68" t="s">
        <v>474</v>
      </c>
      <c r="G8" s="68" t="s">
        <v>474</v>
      </c>
      <c r="H8" s="68" t="s">
        <v>474</v>
      </c>
    </row>
    <row r="9" spans="1:8" ht="30" x14ac:dyDescent="0.25">
      <c r="A9" s="168" t="s">
        <v>601</v>
      </c>
      <c r="B9" s="235" t="s">
        <v>605</v>
      </c>
      <c r="C9" s="22">
        <v>105000</v>
      </c>
      <c r="D9" s="22">
        <v>142000</v>
      </c>
      <c r="E9" s="22">
        <v>20000</v>
      </c>
      <c r="F9" s="22">
        <v>40000</v>
      </c>
      <c r="G9" s="22">
        <v>66076</v>
      </c>
      <c r="H9" s="169">
        <f>SUM(C9:G9)</f>
        <v>373076</v>
      </c>
    </row>
    <row r="10" spans="1:8" x14ac:dyDescent="0.25">
      <c r="A10" s="272" t="s">
        <v>153</v>
      </c>
      <c r="B10" s="273"/>
      <c r="C10" s="28">
        <f>SUM(C9:C9)</f>
        <v>105000</v>
      </c>
      <c r="D10" s="28">
        <f>SUM(D9:D9)</f>
        <v>142000</v>
      </c>
      <c r="E10" s="28">
        <f>SUM(E9:E9)</f>
        <v>20000</v>
      </c>
      <c r="F10" s="28">
        <f>SUM(F9:F9)</f>
        <v>40000</v>
      </c>
      <c r="G10" s="28">
        <f>SUM(G9:G9)</f>
        <v>66076</v>
      </c>
      <c r="H10" s="2">
        <f t="shared" ref="H10" si="0">SUM(C10:G10)</f>
        <v>373076</v>
      </c>
    </row>
  </sheetData>
  <mergeCells count="5">
    <mergeCell ref="B1:H1"/>
    <mergeCell ref="B2:H2"/>
    <mergeCell ref="A7:A8"/>
    <mergeCell ref="B7:B8"/>
    <mergeCell ref="A10:B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D13"/>
    </sheetView>
  </sheetViews>
  <sheetFormatPr defaultRowHeight="15" x14ac:dyDescent="0.25"/>
  <cols>
    <col min="2" max="2" width="58.28515625" customWidth="1"/>
    <col min="3" max="3" width="14.42578125" customWidth="1"/>
  </cols>
  <sheetData>
    <row r="1" spans="1:3" ht="15.75" x14ac:dyDescent="0.25">
      <c r="B1" s="274" t="s">
        <v>616</v>
      </c>
      <c r="C1" s="274"/>
    </row>
    <row r="2" spans="1:3" x14ac:dyDescent="0.25">
      <c r="B2" s="257" t="s">
        <v>617</v>
      </c>
      <c r="C2" s="257"/>
    </row>
    <row r="3" spans="1:3" x14ac:dyDescent="0.25">
      <c r="B3" s="229"/>
      <c r="C3" s="229"/>
    </row>
    <row r="4" spans="1:3" x14ac:dyDescent="0.25">
      <c r="B4" s="229"/>
      <c r="C4" s="231" t="s">
        <v>207</v>
      </c>
    </row>
    <row r="5" spans="1:3" x14ac:dyDescent="0.25">
      <c r="B5" s="7"/>
      <c r="C5" s="231" t="s">
        <v>596</v>
      </c>
    </row>
    <row r="6" spans="1:3" ht="31.5" x14ac:dyDescent="0.25">
      <c r="A6" s="259" t="s">
        <v>1</v>
      </c>
      <c r="B6" s="260"/>
      <c r="C6" s="76" t="s">
        <v>180</v>
      </c>
    </row>
    <row r="7" spans="1:3" x14ac:dyDescent="0.25">
      <c r="A7" s="147" t="s">
        <v>433</v>
      </c>
      <c r="B7" s="28" t="s">
        <v>91</v>
      </c>
      <c r="C7" s="28">
        <v>0</v>
      </c>
    </row>
    <row r="8" spans="1:3" x14ac:dyDescent="0.25">
      <c r="A8" s="147" t="s">
        <v>440</v>
      </c>
      <c r="B8" s="28" t="s">
        <v>606</v>
      </c>
      <c r="C8" s="28">
        <v>0</v>
      </c>
    </row>
    <row r="9" spans="1:3" x14ac:dyDescent="0.25">
      <c r="A9" s="145"/>
      <c r="B9" s="28" t="s">
        <v>28</v>
      </c>
      <c r="C9" s="28">
        <v>0</v>
      </c>
    </row>
  </sheetData>
  <mergeCells count="3">
    <mergeCell ref="B1:C1"/>
    <mergeCell ref="B2:C2"/>
    <mergeCell ref="A6:B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D13"/>
    </sheetView>
  </sheetViews>
  <sheetFormatPr defaultRowHeight="15" x14ac:dyDescent="0.25"/>
  <cols>
    <col min="1" max="1" width="7.5703125" bestFit="1" customWidth="1"/>
    <col min="2" max="2" width="46.85546875" customWidth="1"/>
    <col min="3" max="3" width="11.42578125" customWidth="1"/>
  </cols>
  <sheetData>
    <row r="1" spans="1:4" ht="15.75" x14ac:dyDescent="0.25">
      <c r="A1" s="274" t="s">
        <v>589</v>
      </c>
      <c r="B1" s="274"/>
    </row>
    <row r="2" spans="1:4" x14ac:dyDescent="0.25">
      <c r="A2" s="257" t="s">
        <v>609</v>
      </c>
      <c r="B2" s="257"/>
      <c r="C2" s="257"/>
    </row>
    <row r="3" spans="1:4" x14ac:dyDescent="0.25">
      <c r="A3" s="257"/>
      <c r="B3" s="257"/>
    </row>
    <row r="4" spans="1:4" x14ac:dyDescent="0.25">
      <c r="A4" s="229"/>
      <c r="D4" s="231" t="s">
        <v>483</v>
      </c>
    </row>
    <row r="5" spans="1:4" x14ac:dyDescent="0.25">
      <c r="A5" s="7"/>
      <c r="D5" s="231" t="s">
        <v>596</v>
      </c>
    </row>
    <row r="6" spans="1:4" x14ac:dyDescent="0.25">
      <c r="A6" s="7"/>
      <c r="B6" s="231"/>
    </row>
    <row r="7" spans="1:4" ht="28.5" x14ac:dyDescent="0.25">
      <c r="A7" s="255" t="s">
        <v>1</v>
      </c>
      <c r="B7" s="256"/>
      <c r="C7" s="163" t="s">
        <v>180</v>
      </c>
    </row>
    <row r="8" spans="1:4" x14ac:dyDescent="0.25">
      <c r="A8" s="147" t="s">
        <v>446</v>
      </c>
      <c r="B8" s="27" t="s">
        <v>32</v>
      </c>
      <c r="C8" s="147">
        <v>0</v>
      </c>
    </row>
    <row r="9" spans="1:4" x14ac:dyDescent="0.25">
      <c r="A9" s="147" t="s">
        <v>451</v>
      </c>
      <c r="B9" s="27" t="s">
        <v>37</v>
      </c>
      <c r="C9" s="147">
        <v>0</v>
      </c>
    </row>
    <row r="10" spans="1:4" x14ac:dyDescent="0.25">
      <c r="A10" s="147" t="s">
        <v>607</v>
      </c>
      <c r="B10" s="31" t="s">
        <v>608</v>
      </c>
      <c r="C10" s="147">
        <v>0</v>
      </c>
    </row>
    <row r="11" spans="1:4" x14ac:dyDescent="0.25">
      <c r="A11" s="147" t="s">
        <v>484</v>
      </c>
      <c r="B11" s="27" t="s">
        <v>43</v>
      </c>
      <c r="C11" s="147">
        <v>0</v>
      </c>
    </row>
  </sheetData>
  <mergeCells count="4">
    <mergeCell ref="A1:B1"/>
    <mergeCell ref="A2:C2"/>
    <mergeCell ref="A3:B3"/>
    <mergeCell ref="A7:B7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</cols>
  <sheetData>
    <row r="1" spans="1:4" ht="15.75" x14ac:dyDescent="0.25">
      <c r="A1" s="274" t="s">
        <v>589</v>
      </c>
      <c r="B1" s="274"/>
      <c r="C1" s="274"/>
      <c r="D1" s="274"/>
    </row>
    <row r="2" spans="1:4" x14ac:dyDescent="0.25">
      <c r="A2" s="257" t="s">
        <v>612</v>
      </c>
      <c r="B2" s="257"/>
      <c r="C2" s="257"/>
      <c r="D2" s="257"/>
    </row>
    <row r="3" spans="1:4" x14ac:dyDescent="0.25">
      <c r="A3" s="257" t="s">
        <v>179</v>
      </c>
      <c r="B3" s="257"/>
      <c r="C3" s="257"/>
      <c r="D3" s="257"/>
    </row>
    <row r="4" spans="1:4" x14ac:dyDescent="0.25">
      <c r="A4" s="7"/>
      <c r="B4" s="7"/>
      <c r="C4" s="7"/>
      <c r="D4" s="231" t="s">
        <v>206</v>
      </c>
    </row>
    <row r="5" spans="1:4" x14ac:dyDescent="0.25">
      <c r="A5" s="7"/>
      <c r="B5" s="7"/>
      <c r="C5" s="7"/>
      <c r="D5" s="231" t="s">
        <v>611</v>
      </c>
    </row>
    <row r="6" spans="1:4" x14ac:dyDescent="0.25">
      <c r="A6" s="7"/>
      <c r="B6" s="7"/>
      <c r="C6" s="7"/>
      <c r="D6" s="231"/>
    </row>
    <row r="7" spans="1:4" x14ac:dyDescent="0.25">
      <c r="A7" s="285"/>
      <c r="B7" s="285"/>
      <c r="C7" s="7"/>
      <c r="D7" s="231"/>
    </row>
    <row r="8" spans="1:4" x14ac:dyDescent="0.25">
      <c r="A8" s="7"/>
      <c r="B8" s="7"/>
      <c r="C8" s="7"/>
      <c r="D8" s="231"/>
    </row>
    <row r="9" spans="1:4" x14ac:dyDescent="0.25">
      <c r="A9" s="54" t="s">
        <v>5</v>
      </c>
      <c r="B9" s="52">
        <v>0</v>
      </c>
      <c r="C9" s="7"/>
      <c r="D9" s="231"/>
    </row>
    <row r="10" spans="1:4" ht="30" x14ac:dyDescent="0.25">
      <c r="A10" s="54" t="s">
        <v>6</v>
      </c>
      <c r="B10" s="52">
        <v>0</v>
      </c>
      <c r="C10" s="7"/>
      <c r="D10" s="231"/>
    </row>
    <row r="11" spans="1:4" x14ac:dyDescent="0.25">
      <c r="A11" s="54" t="s">
        <v>162</v>
      </c>
      <c r="B11" s="52">
        <v>0</v>
      </c>
      <c r="C11" s="7"/>
      <c r="D11" s="231"/>
    </row>
    <row r="12" spans="1:4" x14ac:dyDescent="0.25">
      <c r="A12" s="54" t="s">
        <v>32</v>
      </c>
      <c r="B12" s="52">
        <v>0</v>
      </c>
      <c r="C12" s="7"/>
      <c r="D12" s="231"/>
    </row>
    <row r="13" spans="1:4" ht="15.75" x14ac:dyDescent="0.25">
      <c r="A13" s="50" t="s">
        <v>44</v>
      </c>
      <c r="B13" s="50">
        <f>SUM(B9:B12)</f>
        <v>0</v>
      </c>
      <c r="C13" s="7"/>
      <c r="D13" s="231"/>
    </row>
  </sheetData>
  <mergeCells count="4">
    <mergeCell ref="A1:D1"/>
    <mergeCell ref="A2:D2"/>
    <mergeCell ref="A3:D3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9" workbookViewId="0">
      <selection activeCell="D31" sqref="D31"/>
    </sheetView>
  </sheetViews>
  <sheetFormatPr defaultRowHeight="15" x14ac:dyDescent="0.25"/>
  <cols>
    <col min="2" max="2" width="60.5703125" customWidth="1"/>
    <col min="3" max="3" width="11" bestFit="1" customWidth="1"/>
    <col min="4" max="4" width="17" customWidth="1"/>
  </cols>
  <sheetData>
    <row r="1" spans="1:4" x14ac:dyDescent="0.25">
      <c r="A1" s="258" t="s">
        <v>20</v>
      </c>
      <c r="B1" s="258"/>
      <c r="C1" s="7"/>
      <c r="D1" s="7"/>
    </row>
    <row r="2" spans="1:4" x14ac:dyDescent="0.25">
      <c r="A2" s="251" t="s">
        <v>656</v>
      </c>
      <c r="B2" s="251"/>
      <c r="C2" s="7"/>
      <c r="D2" s="7"/>
    </row>
    <row r="3" spans="1:4" x14ac:dyDescent="0.25">
      <c r="A3" s="20"/>
      <c r="B3" s="20"/>
      <c r="C3" s="7"/>
      <c r="D3" s="7"/>
    </row>
    <row r="4" spans="1:4" x14ac:dyDescent="0.25">
      <c r="A4" s="7"/>
      <c r="B4" s="8" t="s">
        <v>190</v>
      </c>
      <c r="C4" s="7"/>
      <c r="D4" s="7"/>
    </row>
    <row r="5" spans="1:4" x14ac:dyDescent="0.25">
      <c r="A5" s="7"/>
      <c r="B5" s="8" t="s">
        <v>596</v>
      </c>
      <c r="C5" s="7"/>
    </row>
    <row r="6" spans="1:4" ht="28.5" x14ac:dyDescent="0.25">
      <c r="A6" s="259" t="s">
        <v>1</v>
      </c>
      <c r="B6" s="260"/>
      <c r="C6" s="163" t="s">
        <v>180</v>
      </c>
    </row>
    <row r="7" spans="1:4" x14ac:dyDescent="0.25">
      <c r="A7" s="145" t="s">
        <v>370</v>
      </c>
      <c r="B7" s="16" t="s">
        <v>70</v>
      </c>
      <c r="C7" s="16">
        <v>1900000</v>
      </c>
    </row>
    <row r="8" spans="1:4" x14ac:dyDescent="0.25">
      <c r="A8" s="145" t="s">
        <v>371</v>
      </c>
      <c r="B8" s="16" t="s">
        <v>71</v>
      </c>
      <c r="C8" s="16">
        <v>21000000</v>
      </c>
    </row>
    <row r="9" spans="1:4" x14ac:dyDescent="0.25">
      <c r="A9" s="145" t="s">
        <v>465</v>
      </c>
      <c r="B9" s="16" t="s">
        <v>69</v>
      </c>
      <c r="C9" s="16">
        <v>5000000</v>
      </c>
    </row>
    <row r="10" spans="1:4" x14ac:dyDescent="0.25">
      <c r="A10" s="145" t="s">
        <v>466</v>
      </c>
      <c r="B10" s="16" t="s">
        <v>72</v>
      </c>
      <c r="C10" s="16">
        <v>110000</v>
      </c>
    </row>
    <row r="11" spans="1:4" x14ac:dyDescent="0.25">
      <c r="A11" s="146" t="s">
        <v>372</v>
      </c>
      <c r="B11" s="29" t="s">
        <v>373</v>
      </c>
      <c r="C11" s="29">
        <f>SUM(C7:C10)</f>
        <v>28010000</v>
      </c>
    </row>
    <row r="12" spans="1:4" x14ac:dyDescent="0.25">
      <c r="A12" s="145" t="s">
        <v>374</v>
      </c>
      <c r="B12" s="16" t="s">
        <v>375</v>
      </c>
      <c r="C12" s="16">
        <v>0</v>
      </c>
    </row>
    <row r="13" spans="1:4" x14ac:dyDescent="0.25">
      <c r="A13" s="145" t="s">
        <v>467</v>
      </c>
      <c r="B13" s="16" t="s">
        <v>376</v>
      </c>
      <c r="C13" s="16">
        <v>180000</v>
      </c>
    </row>
    <row r="14" spans="1:4" x14ac:dyDescent="0.25">
      <c r="A14" s="145" t="s">
        <v>468</v>
      </c>
      <c r="B14" s="16" t="s">
        <v>377</v>
      </c>
      <c r="C14" s="16">
        <v>185000</v>
      </c>
    </row>
    <row r="15" spans="1:4" ht="30" x14ac:dyDescent="0.25">
      <c r="A15" s="146" t="s">
        <v>378</v>
      </c>
      <c r="B15" s="29" t="s">
        <v>187</v>
      </c>
      <c r="C15" s="29">
        <f>SUM(C12:C14)</f>
        <v>365000</v>
      </c>
    </row>
    <row r="16" spans="1:4" x14ac:dyDescent="0.25">
      <c r="A16" s="147" t="s">
        <v>379</v>
      </c>
      <c r="B16" s="27" t="s">
        <v>73</v>
      </c>
      <c r="C16" s="27">
        <f>C11+C15</f>
        <v>28375000</v>
      </c>
    </row>
    <row r="17" spans="1:4" x14ac:dyDescent="0.25">
      <c r="A17" s="145" t="s">
        <v>380</v>
      </c>
      <c r="B17" s="16" t="s">
        <v>381</v>
      </c>
      <c r="C17" s="16">
        <v>4294200</v>
      </c>
      <c r="D17" s="261"/>
    </row>
    <row r="18" spans="1:4" x14ac:dyDescent="0.25">
      <c r="A18" s="145" t="s">
        <v>380</v>
      </c>
      <c r="B18" s="16" t="s">
        <v>382</v>
      </c>
      <c r="C18" s="16">
        <v>60000</v>
      </c>
      <c r="D18" s="261"/>
    </row>
    <row r="19" spans="1:4" x14ac:dyDescent="0.25">
      <c r="A19" s="145" t="s">
        <v>380</v>
      </c>
      <c r="B19" s="16" t="s">
        <v>383</v>
      </c>
      <c r="C19" s="16">
        <v>1250000</v>
      </c>
      <c r="D19" s="261"/>
    </row>
    <row r="20" spans="1:4" x14ac:dyDescent="0.25">
      <c r="A20" s="145" t="s">
        <v>380</v>
      </c>
      <c r="B20" s="16" t="s">
        <v>384</v>
      </c>
      <c r="C20" s="16">
        <v>300000</v>
      </c>
      <c r="D20" s="261"/>
    </row>
    <row r="21" spans="1:4" x14ac:dyDescent="0.25">
      <c r="A21" s="145" t="s">
        <v>380</v>
      </c>
      <c r="B21" s="16" t="s">
        <v>385</v>
      </c>
      <c r="C21" s="16">
        <v>135000</v>
      </c>
      <c r="D21" s="262"/>
    </row>
    <row r="22" spans="1:4" x14ac:dyDescent="0.25">
      <c r="A22" s="145" t="s">
        <v>380</v>
      </c>
      <c r="B22" s="16" t="s">
        <v>76</v>
      </c>
      <c r="C22" s="16">
        <v>10000</v>
      </c>
      <c r="D22" s="262"/>
    </row>
    <row r="23" spans="1:4" x14ac:dyDescent="0.25">
      <c r="A23" s="145" t="s">
        <v>380</v>
      </c>
      <c r="B23" s="16" t="s">
        <v>79</v>
      </c>
      <c r="C23" s="16">
        <v>65000</v>
      </c>
      <c r="D23" s="262"/>
    </row>
    <row r="24" spans="1:4" x14ac:dyDescent="0.25">
      <c r="A24" s="145" t="s">
        <v>380</v>
      </c>
      <c r="B24" s="16" t="s">
        <v>80</v>
      </c>
      <c r="C24" s="16">
        <v>250000</v>
      </c>
      <c r="D24" s="262"/>
    </row>
    <row r="25" spans="1:4" x14ac:dyDescent="0.25">
      <c r="A25" s="145" t="s">
        <v>380</v>
      </c>
      <c r="B25" s="16" t="s">
        <v>15</v>
      </c>
      <c r="C25" s="16">
        <v>12000</v>
      </c>
      <c r="D25" s="241"/>
    </row>
    <row r="26" spans="1:4" x14ac:dyDescent="0.25">
      <c r="A26" s="146" t="s">
        <v>380</v>
      </c>
      <c r="B26" s="29" t="s">
        <v>74</v>
      </c>
      <c r="C26" s="29">
        <f>SUM(C17:C25)</f>
        <v>6376200</v>
      </c>
    </row>
    <row r="27" spans="1:4" x14ac:dyDescent="0.25">
      <c r="A27" s="145" t="s">
        <v>386</v>
      </c>
      <c r="B27" s="16" t="s">
        <v>657</v>
      </c>
      <c r="C27" s="16">
        <v>220000</v>
      </c>
    </row>
    <row r="28" spans="1:4" x14ac:dyDescent="0.25">
      <c r="A28" s="145" t="s">
        <v>388</v>
      </c>
      <c r="B28" s="16" t="s">
        <v>389</v>
      </c>
      <c r="C28" s="16">
        <v>0</v>
      </c>
    </row>
    <row r="29" spans="1:4" x14ac:dyDescent="0.25">
      <c r="A29" s="146" t="s">
        <v>390</v>
      </c>
      <c r="B29" s="29" t="s">
        <v>391</v>
      </c>
      <c r="C29" s="29">
        <f>SUM(C27:C28)</f>
        <v>220000</v>
      </c>
    </row>
    <row r="30" spans="1:4" x14ac:dyDescent="0.25">
      <c r="A30" s="145" t="s">
        <v>392</v>
      </c>
      <c r="B30" s="16" t="s">
        <v>75</v>
      </c>
      <c r="C30" s="16">
        <v>330000</v>
      </c>
    </row>
    <row r="31" spans="1:4" x14ac:dyDescent="0.25">
      <c r="A31" s="145" t="s">
        <v>392</v>
      </c>
      <c r="B31" s="16" t="s">
        <v>77</v>
      </c>
      <c r="C31" s="16">
        <v>405000</v>
      </c>
    </row>
    <row r="32" spans="1:4" x14ac:dyDescent="0.25">
      <c r="A32" s="145" t="s">
        <v>392</v>
      </c>
      <c r="B32" s="16" t="s">
        <v>78</v>
      </c>
      <c r="C32" s="16">
        <v>0</v>
      </c>
    </row>
    <row r="33" spans="1:3" x14ac:dyDescent="0.25">
      <c r="A33" s="146" t="s">
        <v>392</v>
      </c>
      <c r="B33" s="29" t="s">
        <v>393</v>
      </c>
      <c r="C33" s="29">
        <f>SUM(C30:C32)</f>
        <v>735000</v>
      </c>
    </row>
    <row r="34" spans="1:3" x14ac:dyDescent="0.25">
      <c r="A34" s="145" t="s">
        <v>394</v>
      </c>
      <c r="B34" s="16" t="s">
        <v>395</v>
      </c>
      <c r="C34" s="16">
        <v>353000</v>
      </c>
    </row>
    <row r="35" spans="1:3" x14ac:dyDescent="0.25">
      <c r="A35" s="145" t="s">
        <v>394</v>
      </c>
      <c r="B35" s="16" t="s">
        <v>396</v>
      </c>
      <c r="C35" s="16">
        <v>765000</v>
      </c>
    </row>
    <row r="36" spans="1:3" x14ac:dyDescent="0.25">
      <c r="A36" s="145" t="s">
        <v>394</v>
      </c>
      <c r="B36" s="16" t="s">
        <v>279</v>
      </c>
      <c r="C36" s="16">
        <v>1850000</v>
      </c>
    </row>
    <row r="37" spans="1:3" x14ac:dyDescent="0.25">
      <c r="A37" s="146" t="s">
        <v>394</v>
      </c>
      <c r="B37" s="29" t="s">
        <v>81</v>
      </c>
      <c r="C37" s="24">
        <f>SUM(C34:C36)</f>
        <v>2968000</v>
      </c>
    </row>
    <row r="38" spans="1:3" x14ac:dyDescent="0.25">
      <c r="A38" s="146" t="s">
        <v>397</v>
      </c>
      <c r="B38" s="29" t="s">
        <v>82</v>
      </c>
      <c r="C38" s="29">
        <v>2157934</v>
      </c>
    </row>
    <row r="39" spans="1:3" x14ac:dyDescent="0.25">
      <c r="A39" s="146" t="s">
        <v>398</v>
      </c>
      <c r="B39" s="154" t="s">
        <v>399</v>
      </c>
      <c r="C39" s="155">
        <v>3121927</v>
      </c>
    </row>
    <row r="40" spans="1:3" x14ac:dyDescent="0.25">
      <c r="A40" s="146" t="s">
        <v>469</v>
      </c>
      <c r="B40" s="29" t="s">
        <v>84</v>
      </c>
      <c r="C40" s="29">
        <v>89256</v>
      </c>
    </row>
    <row r="41" spans="1:3" x14ac:dyDescent="0.25">
      <c r="A41" s="145" t="s">
        <v>402</v>
      </c>
      <c r="B41" s="16" t="s">
        <v>403</v>
      </c>
      <c r="C41" s="16">
        <v>0</v>
      </c>
    </row>
    <row r="42" spans="1:3" x14ac:dyDescent="0.25">
      <c r="A42" s="146" t="s">
        <v>404</v>
      </c>
      <c r="B42" s="29" t="s">
        <v>405</v>
      </c>
      <c r="C42" s="29">
        <f>SUM(C41:C41)</f>
        <v>0</v>
      </c>
    </row>
    <row r="43" spans="1:3" x14ac:dyDescent="0.25">
      <c r="A43" s="147" t="s">
        <v>406</v>
      </c>
      <c r="B43" s="27" t="s">
        <v>83</v>
      </c>
      <c r="C43" s="27">
        <f>C26+C29+C33+C37+C38+C39+C40+C42</f>
        <v>15668317</v>
      </c>
    </row>
    <row r="44" spans="1:3" x14ac:dyDescent="0.25">
      <c r="A44" s="147" t="s">
        <v>658</v>
      </c>
      <c r="B44" s="27" t="s">
        <v>407</v>
      </c>
      <c r="C44" s="27">
        <v>1000000</v>
      </c>
    </row>
    <row r="45" spans="1:3" x14ac:dyDescent="0.25">
      <c r="A45" s="147" t="s">
        <v>502</v>
      </c>
      <c r="B45" s="27" t="s">
        <v>659</v>
      </c>
      <c r="C45" s="27">
        <v>9364155</v>
      </c>
    </row>
    <row r="46" spans="1:3" x14ac:dyDescent="0.25">
      <c r="A46" s="147" t="s">
        <v>408</v>
      </c>
      <c r="B46" s="28" t="s">
        <v>276</v>
      </c>
      <c r="C46" s="28">
        <v>2498539</v>
      </c>
    </row>
    <row r="47" spans="1:3" x14ac:dyDescent="0.25">
      <c r="A47" s="145"/>
      <c r="B47" s="28" t="s">
        <v>188</v>
      </c>
      <c r="C47" s="28">
        <f>C16+C43+C44+C45+C46</f>
        <v>56906011</v>
      </c>
    </row>
    <row r="48" spans="1:3" ht="15.75" x14ac:dyDescent="0.25">
      <c r="A48" s="156"/>
      <c r="B48" s="156" t="s">
        <v>409</v>
      </c>
      <c r="C48" s="156">
        <f>'2.1 Költségvetési bevételek'!C39+'2.2 Működési bevételek'!C47</f>
        <v>186665901</v>
      </c>
    </row>
  </sheetData>
  <mergeCells count="5">
    <mergeCell ref="A1:B1"/>
    <mergeCell ref="A2:B2"/>
    <mergeCell ref="A6:B6"/>
    <mergeCell ref="D17:D20"/>
    <mergeCell ref="D21:D24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73" workbookViewId="0">
      <selection activeCell="H65" sqref="H65"/>
    </sheetView>
  </sheetViews>
  <sheetFormatPr defaultRowHeight="15" x14ac:dyDescent="0.25"/>
  <cols>
    <col min="2" max="2" width="70.85546875" customWidth="1"/>
    <col min="3" max="3" width="11" bestFit="1" customWidth="1"/>
  </cols>
  <sheetData>
    <row r="1" spans="1:3" ht="15.75" x14ac:dyDescent="0.25">
      <c r="A1" s="263" t="s">
        <v>20</v>
      </c>
      <c r="B1" s="263"/>
    </row>
    <row r="2" spans="1:3" x14ac:dyDescent="0.25">
      <c r="A2" s="264" t="s">
        <v>590</v>
      </c>
      <c r="B2" s="264"/>
    </row>
    <row r="3" spans="1:3" x14ac:dyDescent="0.25">
      <c r="A3" s="32"/>
      <c r="B3" s="7"/>
    </row>
    <row r="4" spans="1:3" x14ac:dyDescent="0.25">
      <c r="A4" s="7"/>
      <c r="B4" s="7"/>
    </row>
    <row r="5" spans="1:3" x14ac:dyDescent="0.25">
      <c r="A5" s="7"/>
      <c r="B5" s="134" t="s">
        <v>280</v>
      </c>
    </row>
    <row r="6" spans="1:3" x14ac:dyDescent="0.25">
      <c r="A6" s="7"/>
      <c r="B6" s="30" t="s">
        <v>596</v>
      </c>
    </row>
    <row r="7" spans="1:3" ht="36" customHeight="1" x14ac:dyDescent="0.25">
      <c r="A7" s="265" t="s">
        <v>1</v>
      </c>
      <c r="B7" s="266"/>
      <c r="C7" s="157" t="s">
        <v>180</v>
      </c>
    </row>
    <row r="8" spans="1:3" ht="16.5" customHeight="1" x14ac:dyDescent="0.25">
      <c r="A8" s="145" t="s">
        <v>304</v>
      </c>
      <c r="B8" s="16" t="s">
        <v>3</v>
      </c>
      <c r="C8" s="16">
        <v>27253000</v>
      </c>
    </row>
    <row r="9" spans="1:3" ht="16.5" customHeight="1" x14ac:dyDescent="0.25">
      <c r="A9" s="145" t="s">
        <v>410</v>
      </c>
      <c r="B9" s="16" t="s">
        <v>17</v>
      </c>
      <c r="C9" s="16">
        <v>0</v>
      </c>
    </row>
    <row r="10" spans="1:3" ht="16.5" customHeight="1" x14ac:dyDescent="0.25">
      <c r="A10" s="145" t="s">
        <v>307</v>
      </c>
      <c r="B10" s="33" t="s">
        <v>18</v>
      </c>
      <c r="C10" s="33">
        <v>669000</v>
      </c>
    </row>
    <row r="11" spans="1:3" ht="16.5" customHeight="1" x14ac:dyDescent="0.25">
      <c r="A11" s="145" t="s">
        <v>308</v>
      </c>
      <c r="B11" s="16" t="s">
        <v>4</v>
      </c>
      <c r="C11" s="16">
        <v>451000</v>
      </c>
    </row>
    <row r="12" spans="1:3" ht="16.5" customHeight="1" x14ac:dyDescent="0.25">
      <c r="A12" s="145" t="s">
        <v>347</v>
      </c>
      <c r="B12" s="16" t="s">
        <v>411</v>
      </c>
      <c r="C12" s="16">
        <v>604000</v>
      </c>
    </row>
    <row r="13" spans="1:3" ht="16.5" customHeight="1" x14ac:dyDescent="0.25">
      <c r="A13" s="146" t="s">
        <v>309</v>
      </c>
      <c r="B13" s="37" t="s">
        <v>412</v>
      </c>
      <c r="C13" s="38">
        <f>SUM(C8:C12)</f>
        <v>28977000</v>
      </c>
    </row>
    <row r="14" spans="1:3" ht="16.5" customHeight="1" x14ac:dyDescent="0.25">
      <c r="A14" s="145" t="s">
        <v>310</v>
      </c>
      <c r="B14" s="33" t="s">
        <v>21</v>
      </c>
      <c r="C14" s="33">
        <v>6920000</v>
      </c>
    </row>
    <row r="15" spans="1:3" ht="16.5" customHeight="1" x14ac:dyDescent="0.25">
      <c r="A15" s="145" t="s">
        <v>311</v>
      </c>
      <c r="B15" s="33" t="s">
        <v>337</v>
      </c>
      <c r="C15" s="33">
        <v>0</v>
      </c>
    </row>
    <row r="16" spans="1:3" ht="16.5" customHeight="1" x14ac:dyDescent="0.25">
      <c r="A16" s="145" t="s">
        <v>312</v>
      </c>
      <c r="B16" s="33" t="s">
        <v>338</v>
      </c>
      <c r="C16" s="33">
        <v>0</v>
      </c>
    </row>
    <row r="17" spans="1:3" ht="16.5" customHeight="1" x14ac:dyDescent="0.25">
      <c r="A17" s="146" t="s">
        <v>313</v>
      </c>
      <c r="B17" s="37" t="s">
        <v>22</v>
      </c>
      <c r="C17" s="37">
        <f>SUM(C14:C16)</f>
        <v>6920000</v>
      </c>
    </row>
    <row r="18" spans="1:3" ht="16.5" customHeight="1" x14ac:dyDescent="0.25">
      <c r="A18" s="147" t="s">
        <v>314</v>
      </c>
      <c r="B18" s="34" t="s">
        <v>5</v>
      </c>
      <c r="C18" s="34">
        <f>C13+C17</f>
        <v>35897000</v>
      </c>
    </row>
    <row r="19" spans="1:3" ht="16.5" customHeight="1" x14ac:dyDescent="0.25">
      <c r="A19" s="145" t="s">
        <v>315</v>
      </c>
      <c r="B19" s="33" t="s">
        <v>339</v>
      </c>
      <c r="C19" s="33">
        <v>7624000</v>
      </c>
    </row>
    <row r="20" spans="1:3" ht="16.5" customHeight="1" x14ac:dyDescent="0.25">
      <c r="A20" s="145" t="s">
        <v>316</v>
      </c>
      <c r="B20" s="33" t="s">
        <v>340</v>
      </c>
      <c r="C20" s="33">
        <v>0</v>
      </c>
    </row>
    <row r="21" spans="1:3" ht="16.5" customHeight="1" x14ac:dyDescent="0.25">
      <c r="A21" s="145" t="s">
        <v>317</v>
      </c>
      <c r="B21" s="33" t="s">
        <v>341</v>
      </c>
      <c r="C21" s="33">
        <v>216000</v>
      </c>
    </row>
    <row r="22" spans="1:3" ht="16.5" customHeight="1" x14ac:dyDescent="0.25">
      <c r="A22" s="145" t="s">
        <v>342</v>
      </c>
      <c r="B22" s="33" t="s">
        <v>343</v>
      </c>
      <c r="C22" s="33">
        <v>0</v>
      </c>
    </row>
    <row r="23" spans="1:3" ht="16.5" customHeight="1" x14ac:dyDescent="0.25">
      <c r="A23" s="145" t="s">
        <v>318</v>
      </c>
      <c r="B23" s="33" t="s">
        <v>344</v>
      </c>
      <c r="C23" s="33">
        <v>198000</v>
      </c>
    </row>
    <row r="24" spans="1:3" ht="16.5" customHeight="1" x14ac:dyDescent="0.25">
      <c r="A24" s="147" t="s">
        <v>319</v>
      </c>
      <c r="B24" s="39" t="s">
        <v>345</v>
      </c>
      <c r="C24" s="39">
        <f>SUM(C19:C23)</f>
        <v>8038000</v>
      </c>
    </row>
    <row r="25" spans="1:3" ht="16.5" customHeight="1" x14ac:dyDescent="0.25">
      <c r="A25" s="145" t="s">
        <v>346</v>
      </c>
      <c r="B25" s="16" t="s">
        <v>7</v>
      </c>
      <c r="C25" s="16">
        <v>95000</v>
      </c>
    </row>
    <row r="26" spans="1:3" ht="16.5" customHeight="1" x14ac:dyDescent="0.25">
      <c r="A26" s="145" t="s">
        <v>320</v>
      </c>
      <c r="B26" s="16" t="s">
        <v>413</v>
      </c>
      <c r="C26" s="16">
        <v>7800000</v>
      </c>
    </row>
    <row r="27" spans="1:3" ht="16.5" customHeight="1" x14ac:dyDescent="0.25">
      <c r="A27" s="145" t="s">
        <v>320</v>
      </c>
      <c r="B27" s="16" t="s">
        <v>414</v>
      </c>
      <c r="C27" s="16">
        <v>5214000</v>
      </c>
    </row>
    <row r="28" spans="1:3" ht="16.5" customHeight="1" x14ac:dyDescent="0.25">
      <c r="A28" s="146" t="s">
        <v>321</v>
      </c>
      <c r="B28" s="37" t="s">
        <v>9</v>
      </c>
      <c r="C28" s="37">
        <f>SUM(C25:C27)</f>
        <v>13109000</v>
      </c>
    </row>
    <row r="29" spans="1:3" ht="16.5" customHeight="1" x14ac:dyDescent="0.25">
      <c r="A29" s="145" t="s">
        <v>322</v>
      </c>
      <c r="B29" s="33" t="s">
        <v>10</v>
      </c>
      <c r="C29" s="33">
        <v>0</v>
      </c>
    </row>
    <row r="30" spans="1:3" ht="16.5" customHeight="1" x14ac:dyDescent="0.25">
      <c r="A30" s="145" t="s">
        <v>323</v>
      </c>
      <c r="B30" s="33" t="s">
        <v>11</v>
      </c>
      <c r="C30" s="33">
        <v>295000</v>
      </c>
    </row>
    <row r="31" spans="1:3" ht="16.5" customHeight="1" x14ac:dyDescent="0.25">
      <c r="A31" s="146" t="s">
        <v>324</v>
      </c>
      <c r="B31" s="37" t="s">
        <v>12</v>
      </c>
      <c r="C31" s="37">
        <f>SUM(C29:C30)</f>
        <v>295000</v>
      </c>
    </row>
    <row r="32" spans="1:3" ht="16.5" customHeight="1" x14ac:dyDescent="0.25">
      <c r="A32" s="145" t="s">
        <v>325</v>
      </c>
      <c r="B32" s="16" t="s">
        <v>13</v>
      </c>
      <c r="C32" s="16">
        <v>7957000</v>
      </c>
    </row>
    <row r="33" spans="1:3" ht="16.5" customHeight="1" x14ac:dyDescent="0.25">
      <c r="A33" s="145" t="s">
        <v>415</v>
      </c>
      <c r="B33" s="16" t="s">
        <v>23</v>
      </c>
      <c r="C33" s="16">
        <v>0</v>
      </c>
    </row>
    <row r="34" spans="1:3" ht="16.5" customHeight="1" x14ac:dyDescent="0.25">
      <c r="A34" s="145" t="s">
        <v>416</v>
      </c>
      <c r="B34" s="16" t="s">
        <v>14</v>
      </c>
      <c r="C34" s="16">
        <v>0</v>
      </c>
    </row>
    <row r="35" spans="1:3" ht="16.5" customHeight="1" x14ac:dyDescent="0.25">
      <c r="A35" s="145" t="s">
        <v>327</v>
      </c>
      <c r="B35" s="16" t="s">
        <v>24</v>
      </c>
      <c r="C35" s="16">
        <v>2242000</v>
      </c>
    </row>
    <row r="36" spans="1:3" ht="16.5" customHeight="1" x14ac:dyDescent="0.25">
      <c r="A36" s="145" t="s">
        <v>417</v>
      </c>
      <c r="B36" s="16" t="s">
        <v>389</v>
      </c>
      <c r="C36" s="16">
        <v>0</v>
      </c>
    </row>
    <row r="37" spans="1:3" ht="16.5" customHeight="1" x14ac:dyDescent="0.25">
      <c r="A37" s="145" t="s">
        <v>418</v>
      </c>
      <c r="B37" s="16" t="s">
        <v>419</v>
      </c>
      <c r="C37" s="16">
        <v>749000</v>
      </c>
    </row>
    <row r="38" spans="1:3" ht="16.5" customHeight="1" x14ac:dyDescent="0.25">
      <c r="A38" s="145" t="s">
        <v>420</v>
      </c>
      <c r="B38" s="16" t="s">
        <v>421</v>
      </c>
      <c r="C38" s="16">
        <v>6620000</v>
      </c>
    </row>
    <row r="39" spans="1:3" ht="16.5" customHeight="1" x14ac:dyDescent="0.25">
      <c r="A39" s="146" t="s">
        <v>329</v>
      </c>
      <c r="B39" s="37" t="s">
        <v>16</v>
      </c>
      <c r="C39" s="38">
        <f>SUM(C32:C38)</f>
        <v>17568000</v>
      </c>
    </row>
    <row r="40" spans="1:3" ht="16.5" customHeight="1" x14ac:dyDescent="0.25">
      <c r="A40" s="146" t="s">
        <v>330</v>
      </c>
      <c r="B40" s="37" t="s">
        <v>19</v>
      </c>
      <c r="C40" s="37">
        <v>200000</v>
      </c>
    </row>
    <row r="41" spans="1:3" ht="16.5" customHeight="1" x14ac:dyDescent="0.25">
      <c r="A41" s="145" t="s">
        <v>331</v>
      </c>
      <c r="B41" s="33" t="s">
        <v>422</v>
      </c>
      <c r="C41" s="33">
        <v>7846000</v>
      </c>
    </row>
    <row r="42" spans="1:3" ht="16.5" customHeight="1" x14ac:dyDescent="0.25">
      <c r="A42" s="145" t="s">
        <v>423</v>
      </c>
      <c r="B42" s="33" t="s">
        <v>424</v>
      </c>
      <c r="C42" s="33">
        <v>34000</v>
      </c>
    </row>
    <row r="43" spans="1:3" ht="16.5" customHeight="1" x14ac:dyDescent="0.25">
      <c r="A43" s="145" t="s">
        <v>425</v>
      </c>
      <c r="B43" s="33" t="s">
        <v>426</v>
      </c>
      <c r="C43" s="33">
        <v>0</v>
      </c>
    </row>
    <row r="44" spans="1:3" ht="16.5" customHeight="1" x14ac:dyDescent="0.25">
      <c r="A44" s="145" t="s">
        <v>427</v>
      </c>
      <c r="B44" s="33" t="s">
        <v>26</v>
      </c>
      <c r="C44" s="33">
        <v>676754</v>
      </c>
    </row>
    <row r="45" spans="1:3" ht="16.5" customHeight="1" x14ac:dyDescent="0.25">
      <c r="A45" s="146" t="s">
        <v>335</v>
      </c>
      <c r="B45" s="37" t="s">
        <v>25</v>
      </c>
      <c r="C45" s="38">
        <f>SUM(C41:C44)</f>
        <v>8556754</v>
      </c>
    </row>
    <row r="46" spans="1:3" s="73" customFormat="1" ht="16.5" customHeight="1" x14ac:dyDescent="0.25">
      <c r="A46" s="147" t="s">
        <v>332</v>
      </c>
      <c r="B46" s="34" t="s">
        <v>162</v>
      </c>
      <c r="C46" s="35">
        <f>SUM(C28+C31+C39+C40+C45)</f>
        <v>39728754</v>
      </c>
    </row>
    <row r="47" spans="1:3" ht="16.5" customHeight="1" x14ac:dyDescent="0.25">
      <c r="A47" s="146" t="s">
        <v>428</v>
      </c>
      <c r="B47" s="24" t="s">
        <v>209</v>
      </c>
      <c r="C47" s="24">
        <v>650000</v>
      </c>
    </row>
    <row r="48" spans="1:3" ht="16.5" customHeight="1" x14ac:dyDescent="0.25">
      <c r="A48" s="145" t="s">
        <v>430</v>
      </c>
      <c r="B48" s="22" t="s">
        <v>650</v>
      </c>
      <c r="C48" s="22">
        <v>3731000</v>
      </c>
    </row>
    <row r="49" spans="1:3" ht="16.5" customHeight="1" x14ac:dyDescent="0.25">
      <c r="A49" s="145" t="s">
        <v>525</v>
      </c>
      <c r="B49" s="22" t="s">
        <v>651</v>
      </c>
      <c r="C49" s="22">
        <v>3000000</v>
      </c>
    </row>
    <row r="50" spans="1:3" ht="16.5" customHeight="1" x14ac:dyDescent="0.25">
      <c r="A50" s="145" t="s">
        <v>529</v>
      </c>
      <c r="B50" s="22" t="s">
        <v>652</v>
      </c>
      <c r="C50" s="22">
        <v>900000</v>
      </c>
    </row>
    <row r="51" spans="1:3" ht="16.5" customHeight="1" x14ac:dyDescent="0.25">
      <c r="A51" s="146" t="s">
        <v>432</v>
      </c>
      <c r="B51" s="24" t="s">
        <v>210</v>
      </c>
      <c r="C51" s="24">
        <f>SUM(C48:C50)</f>
        <v>7631000</v>
      </c>
    </row>
    <row r="52" spans="1:3" ht="16.5" customHeight="1" x14ac:dyDescent="0.25">
      <c r="A52" s="147" t="s">
        <v>433</v>
      </c>
      <c r="B52" s="28" t="s">
        <v>91</v>
      </c>
      <c r="C52" s="28">
        <f>SUM(C47+C51)</f>
        <v>8281000</v>
      </c>
    </row>
    <row r="53" spans="1:3" ht="16.5" customHeight="1" x14ac:dyDescent="0.25">
      <c r="A53" s="145" t="s">
        <v>434</v>
      </c>
      <c r="B53" s="22" t="s">
        <v>435</v>
      </c>
      <c r="C53" s="22">
        <v>5361000</v>
      </c>
    </row>
    <row r="54" spans="1:3" ht="16.5" customHeight="1" x14ac:dyDescent="0.25">
      <c r="A54" s="145" t="s">
        <v>438</v>
      </c>
      <c r="B54" s="240" t="s">
        <v>436</v>
      </c>
      <c r="C54" s="16">
        <v>21000</v>
      </c>
    </row>
    <row r="55" spans="1:3" ht="16.5" customHeight="1" x14ac:dyDescent="0.25">
      <c r="A55" s="145" t="s">
        <v>438</v>
      </c>
      <c r="B55" s="16" t="s">
        <v>437</v>
      </c>
      <c r="C55" s="16">
        <v>2085000</v>
      </c>
    </row>
    <row r="56" spans="1:3" ht="16.5" customHeight="1" x14ac:dyDescent="0.25">
      <c r="A56" s="145" t="s">
        <v>438</v>
      </c>
      <c r="B56" s="16" t="s">
        <v>653</v>
      </c>
      <c r="C56" s="16">
        <v>500000</v>
      </c>
    </row>
    <row r="57" spans="1:3" ht="16.5" customHeight="1" x14ac:dyDescent="0.25">
      <c r="A57" s="145" t="s">
        <v>472</v>
      </c>
      <c r="B57" s="16" t="s">
        <v>439</v>
      </c>
      <c r="C57" s="27">
        <v>0</v>
      </c>
    </row>
    <row r="58" spans="1:3" ht="16.5" customHeight="1" x14ac:dyDescent="0.25">
      <c r="A58" s="147" t="s">
        <v>440</v>
      </c>
      <c r="B58" s="28" t="s">
        <v>28</v>
      </c>
      <c r="C58" s="28">
        <f>SUM(C53:C57)</f>
        <v>7967000</v>
      </c>
    </row>
    <row r="59" spans="1:3" ht="16.5" customHeight="1" x14ac:dyDescent="0.25">
      <c r="A59" s="158" t="s">
        <v>441</v>
      </c>
      <c r="B59" s="16" t="s">
        <v>29</v>
      </c>
      <c r="C59" s="16">
        <v>1000000</v>
      </c>
    </row>
    <row r="60" spans="1:3" ht="16.5" customHeight="1" x14ac:dyDescent="0.25">
      <c r="A60" s="158" t="s">
        <v>442</v>
      </c>
      <c r="B60" s="16" t="s">
        <v>30</v>
      </c>
      <c r="C60" s="16">
        <v>0</v>
      </c>
    </row>
    <row r="61" spans="1:3" ht="16.5" customHeight="1" x14ac:dyDescent="0.25">
      <c r="A61" s="158" t="s">
        <v>443</v>
      </c>
      <c r="B61" s="16" t="s">
        <v>444</v>
      </c>
      <c r="C61" s="16">
        <v>829410</v>
      </c>
    </row>
    <row r="62" spans="1:3" ht="16.5" customHeight="1" x14ac:dyDescent="0.25">
      <c r="A62" s="158" t="s">
        <v>445</v>
      </c>
      <c r="B62" s="16" t="s">
        <v>31</v>
      </c>
      <c r="C62" s="16">
        <v>223941</v>
      </c>
    </row>
    <row r="63" spans="1:3" ht="16.5" customHeight="1" x14ac:dyDescent="0.25">
      <c r="A63" s="147" t="s">
        <v>446</v>
      </c>
      <c r="B63" s="27" t="s">
        <v>32</v>
      </c>
      <c r="C63" s="27">
        <f>SUM(C59:C62)</f>
        <v>2053351</v>
      </c>
    </row>
    <row r="64" spans="1:3" ht="16.5" customHeight="1" x14ac:dyDescent="0.25">
      <c r="A64" s="145" t="s">
        <v>447</v>
      </c>
      <c r="B64" s="16" t="s">
        <v>33</v>
      </c>
      <c r="C64" s="16">
        <v>11033284</v>
      </c>
    </row>
    <row r="65" spans="1:3" ht="16.5" customHeight="1" x14ac:dyDescent="0.25">
      <c r="A65" s="145" t="s">
        <v>448</v>
      </c>
      <c r="B65" s="16" t="s">
        <v>34</v>
      </c>
      <c r="C65" s="16">
        <v>0</v>
      </c>
    </row>
    <row r="66" spans="1:3" ht="16.5" customHeight="1" x14ac:dyDescent="0.25">
      <c r="A66" s="145" t="s">
        <v>449</v>
      </c>
      <c r="B66" s="16" t="s">
        <v>35</v>
      </c>
      <c r="C66" s="16">
        <v>0</v>
      </c>
    </row>
    <row r="67" spans="1:3" ht="16.5" customHeight="1" x14ac:dyDescent="0.25">
      <c r="A67" s="145" t="s">
        <v>450</v>
      </c>
      <c r="B67" s="16" t="s">
        <v>36</v>
      </c>
      <c r="C67" s="16">
        <v>2897986</v>
      </c>
    </row>
    <row r="68" spans="1:3" ht="18.75" customHeight="1" x14ac:dyDescent="0.25">
      <c r="A68" s="145" t="s">
        <v>451</v>
      </c>
      <c r="B68" s="27" t="s">
        <v>37</v>
      </c>
      <c r="C68" s="27">
        <f>SUM(C64:C67)</f>
        <v>13931270</v>
      </c>
    </row>
    <row r="69" spans="1:3" x14ac:dyDescent="0.25">
      <c r="A69" s="145"/>
      <c r="B69" s="31" t="s">
        <v>38</v>
      </c>
      <c r="C69" s="31">
        <f>C18+C24+C46+C52+C58+C63+C68</f>
        <v>115896375</v>
      </c>
    </row>
    <row r="70" spans="1:3" x14ac:dyDescent="0.25">
      <c r="A70" s="145" t="s">
        <v>452</v>
      </c>
      <c r="B70" s="31" t="s">
        <v>453</v>
      </c>
      <c r="C70" s="31">
        <v>0</v>
      </c>
    </row>
    <row r="71" spans="1:3" x14ac:dyDescent="0.25">
      <c r="A71" s="145" t="s">
        <v>454</v>
      </c>
      <c r="B71" s="16" t="s">
        <v>455</v>
      </c>
      <c r="C71" s="16">
        <v>3808526</v>
      </c>
    </row>
    <row r="72" spans="1:3" x14ac:dyDescent="0.25">
      <c r="A72" s="145" t="s">
        <v>456</v>
      </c>
      <c r="B72" s="16" t="s">
        <v>88</v>
      </c>
      <c r="C72" s="16">
        <v>44396000</v>
      </c>
    </row>
    <row r="73" spans="1:3" x14ac:dyDescent="0.25">
      <c r="A73" s="145" t="s">
        <v>457</v>
      </c>
      <c r="B73" s="16" t="s">
        <v>87</v>
      </c>
      <c r="C73" s="16">
        <v>22565000</v>
      </c>
    </row>
    <row r="74" spans="1:3" x14ac:dyDescent="0.25">
      <c r="A74" s="145" t="s">
        <v>458</v>
      </c>
      <c r="B74" s="29" t="s">
        <v>39</v>
      </c>
      <c r="C74" s="29">
        <f>SUM(C72:C73)</f>
        <v>66961000</v>
      </c>
    </row>
    <row r="75" spans="1:3" x14ac:dyDescent="0.25">
      <c r="A75" s="146" t="s">
        <v>459</v>
      </c>
      <c r="B75" s="29" t="s">
        <v>40</v>
      </c>
      <c r="C75" s="29">
        <v>0</v>
      </c>
    </row>
    <row r="76" spans="1:3" x14ac:dyDescent="0.25">
      <c r="A76" s="146" t="s">
        <v>460</v>
      </c>
      <c r="B76" s="29" t="s">
        <v>42</v>
      </c>
      <c r="C76" s="29">
        <v>0</v>
      </c>
    </row>
    <row r="77" spans="1:3" x14ac:dyDescent="0.25">
      <c r="A77" s="147" t="s">
        <v>461</v>
      </c>
      <c r="B77" s="27" t="s">
        <v>41</v>
      </c>
      <c r="C77" s="27">
        <f>C70+C71+C74+C75+C76</f>
        <v>70769526</v>
      </c>
    </row>
    <row r="78" spans="1:3" x14ac:dyDescent="0.25">
      <c r="A78" s="147"/>
      <c r="B78" s="27" t="s">
        <v>43</v>
      </c>
      <c r="C78" s="27">
        <f>C77</f>
        <v>70769526</v>
      </c>
    </row>
    <row r="79" spans="1:3" x14ac:dyDescent="0.25">
      <c r="A79" s="145"/>
      <c r="B79" s="31" t="s">
        <v>212</v>
      </c>
      <c r="C79" s="31">
        <f>C69+C78</f>
        <v>186665901</v>
      </c>
    </row>
  </sheetData>
  <mergeCells count="3">
    <mergeCell ref="A1:B1"/>
    <mergeCell ref="A2:B2"/>
    <mergeCell ref="A7:B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selection activeCell="G24" sqref="G24:G25"/>
    </sheetView>
  </sheetViews>
  <sheetFormatPr defaultRowHeight="15" x14ac:dyDescent="0.25"/>
  <cols>
    <col min="1" max="1" width="12.28515625" customWidth="1"/>
    <col min="2" max="2" width="26.7109375" customWidth="1"/>
    <col min="3" max="3" width="8.7109375" customWidth="1"/>
    <col min="4" max="4" width="17.85546875" customWidth="1"/>
    <col min="5" max="5" width="10.85546875" customWidth="1"/>
    <col min="8" max="8" width="13.42578125" customWidth="1"/>
    <col min="9" max="9" width="8" bestFit="1" customWidth="1"/>
    <col min="10" max="10" width="6" bestFit="1" customWidth="1"/>
    <col min="11" max="11" width="5" bestFit="1" customWidth="1"/>
    <col min="12" max="12" width="6" bestFit="1" customWidth="1"/>
    <col min="13" max="13" width="8" bestFit="1" customWidth="1"/>
    <col min="14" max="14" width="6" bestFit="1" customWidth="1"/>
    <col min="15" max="15" width="5" bestFit="1" customWidth="1"/>
    <col min="16" max="16" width="10.85546875" customWidth="1"/>
    <col min="17" max="17" width="9" bestFit="1" customWidth="1"/>
    <col min="18" max="18" width="11" bestFit="1" customWidth="1"/>
    <col min="28" max="28" width="0.5703125" customWidth="1"/>
  </cols>
  <sheetData>
    <row r="1" spans="1:26" ht="15.75" x14ac:dyDescent="0.25">
      <c r="B1" s="254" t="s">
        <v>20</v>
      </c>
      <c r="C1" s="254"/>
      <c r="D1" s="254"/>
      <c r="E1" s="254"/>
    </row>
    <row r="2" spans="1:26" ht="15.75" x14ac:dyDescent="0.25">
      <c r="B2" s="270" t="s">
        <v>192</v>
      </c>
      <c r="C2" s="270"/>
      <c r="D2" s="270"/>
      <c r="E2" s="270"/>
    </row>
    <row r="3" spans="1:26" ht="15.75" x14ac:dyDescent="0.25">
      <c r="B3" s="270" t="s">
        <v>602</v>
      </c>
      <c r="C3" s="270"/>
      <c r="D3" s="270"/>
      <c r="E3" s="270"/>
    </row>
    <row r="4" spans="1:26" ht="15.75" x14ac:dyDescent="0.25">
      <c r="B4" s="48"/>
      <c r="C4" s="48"/>
      <c r="D4" s="133"/>
      <c r="E4" s="133"/>
    </row>
    <row r="5" spans="1:26" ht="15.75" x14ac:dyDescent="0.25">
      <c r="B5" s="19"/>
      <c r="C5" s="19"/>
      <c r="D5" s="102" t="s">
        <v>491</v>
      </c>
      <c r="E5" s="183"/>
    </row>
    <row r="6" spans="1:26" ht="15.75" x14ac:dyDescent="0.25">
      <c r="B6" s="123"/>
      <c r="C6" s="124"/>
      <c r="D6" s="184" t="s">
        <v>603</v>
      </c>
      <c r="E6" s="124"/>
    </row>
    <row r="7" spans="1:26" ht="15.75" x14ac:dyDescent="0.25">
      <c r="B7" s="116"/>
      <c r="C7" s="117"/>
      <c r="D7" s="117"/>
      <c r="E7" s="139"/>
    </row>
    <row r="8" spans="1:26" ht="31.5" x14ac:dyDescent="0.25">
      <c r="A8" s="267" t="s">
        <v>303</v>
      </c>
      <c r="B8" s="268" t="s">
        <v>1</v>
      </c>
      <c r="C8" s="76" t="s">
        <v>191</v>
      </c>
      <c r="D8" s="182" t="s">
        <v>471</v>
      </c>
      <c r="E8" s="76" t="s">
        <v>302</v>
      </c>
    </row>
    <row r="9" spans="1:26" ht="15.75" x14ac:dyDescent="0.25">
      <c r="A9" s="267"/>
      <c r="B9" s="269"/>
      <c r="C9" s="259" t="s">
        <v>474</v>
      </c>
      <c r="D9" s="271"/>
      <c r="E9" s="260"/>
      <c r="H9" s="207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209"/>
      <c r="U9" s="180"/>
      <c r="Z9" s="180"/>
    </row>
    <row r="10" spans="1:26" x14ac:dyDescent="0.25">
      <c r="A10" s="136" t="s">
        <v>282</v>
      </c>
      <c r="B10" s="42" t="s">
        <v>101</v>
      </c>
      <c r="C10" s="43">
        <v>7</v>
      </c>
      <c r="D10" s="43">
        <v>6920000</v>
      </c>
      <c r="E10" s="43">
        <v>1727000</v>
      </c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209"/>
      <c r="U10" s="180"/>
      <c r="Z10" s="180"/>
    </row>
    <row r="11" spans="1:26" x14ac:dyDescent="0.25">
      <c r="A11" s="140" t="s">
        <v>283</v>
      </c>
      <c r="B11" s="42" t="s">
        <v>102</v>
      </c>
      <c r="C11" s="43">
        <v>1</v>
      </c>
      <c r="D11" s="43">
        <v>1520000</v>
      </c>
      <c r="E11" s="43">
        <v>456000</v>
      </c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209"/>
      <c r="U11" s="180"/>
      <c r="Z11" s="180"/>
    </row>
    <row r="12" spans="1:26" x14ac:dyDescent="0.25">
      <c r="A12" s="140" t="s">
        <v>285</v>
      </c>
      <c r="B12" s="42" t="s">
        <v>103</v>
      </c>
      <c r="C12" s="43">
        <v>1</v>
      </c>
      <c r="D12" s="43">
        <v>2971000</v>
      </c>
      <c r="E12" s="43">
        <v>824000</v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209"/>
      <c r="U12" s="180"/>
      <c r="Z12" s="180"/>
    </row>
    <row r="13" spans="1:26" x14ac:dyDescent="0.25">
      <c r="A13" s="140">
        <v>107052</v>
      </c>
      <c r="B13" s="42" t="s">
        <v>58</v>
      </c>
      <c r="C13" s="43">
        <v>1</v>
      </c>
      <c r="D13" s="43">
        <v>1856000</v>
      </c>
      <c r="E13" s="43">
        <v>505000</v>
      </c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209"/>
      <c r="U13" s="180"/>
      <c r="Z13" s="180"/>
    </row>
    <row r="14" spans="1:26" x14ac:dyDescent="0.25">
      <c r="A14" s="140">
        <v>107055</v>
      </c>
      <c r="B14" s="42" t="s">
        <v>104</v>
      </c>
      <c r="C14" s="43">
        <v>1</v>
      </c>
      <c r="D14" s="43">
        <v>1937000</v>
      </c>
      <c r="E14" s="43">
        <v>546000</v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209"/>
      <c r="U14" s="180"/>
      <c r="Z14" s="180"/>
    </row>
    <row r="15" spans="1:26" x14ac:dyDescent="0.25">
      <c r="A15" s="141" t="s">
        <v>284</v>
      </c>
      <c r="B15" s="42" t="s">
        <v>105</v>
      </c>
      <c r="C15" s="43">
        <v>1</v>
      </c>
      <c r="D15" s="43">
        <v>2299000</v>
      </c>
      <c r="E15" s="43">
        <v>645000</v>
      </c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209"/>
      <c r="U15" s="180"/>
      <c r="W15" s="180"/>
      <c r="X15" s="180"/>
      <c r="Z15" s="180"/>
    </row>
    <row r="16" spans="1:26" x14ac:dyDescent="0.25">
      <c r="A16" s="140" t="s">
        <v>297</v>
      </c>
      <c r="B16" s="42" t="s">
        <v>106</v>
      </c>
      <c r="C16" s="43">
        <v>40</v>
      </c>
      <c r="D16" s="43">
        <v>11870000</v>
      </c>
      <c r="E16" s="43">
        <v>1555000</v>
      </c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209"/>
      <c r="U16" s="180"/>
      <c r="W16" s="180"/>
      <c r="X16" s="180"/>
      <c r="Z16" s="180"/>
    </row>
    <row r="17" spans="1:27" x14ac:dyDescent="0.25">
      <c r="A17" s="140" t="s">
        <v>297</v>
      </c>
      <c r="B17" s="42" t="s">
        <v>107</v>
      </c>
      <c r="C17" s="43">
        <v>5</v>
      </c>
      <c r="D17" s="43">
        <v>6524000</v>
      </c>
      <c r="E17" s="43">
        <v>1780000</v>
      </c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209"/>
      <c r="U17" s="180"/>
      <c r="Z17" s="180"/>
    </row>
    <row r="18" spans="1:27" ht="15.75" x14ac:dyDescent="0.25">
      <c r="A18" s="1"/>
      <c r="B18" s="45" t="s">
        <v>153</v>
      </c>
      <c r="C18" s="47">
        <f>SUM(C10:C17)</f>
        <v>57</v>
      </c>
      <c r="D18" s="47">
        <f>SUM(D10:D17)</f>
        <v>35897000</v>
      </c>
      <c r="E18" s="47">
        <f>SUM(E10:E17)</f>
        <v>8038000</v>
      </c>
      <c r="H18" s="173"/>
      <c r="I18" s="173"/>
      <c r="J18" s="173"/>
      <c r="K18" s="173"/>
      <c r="L18" s="173"/>
      <c r="M18" s="173"/>
      <c r="N18" s="173"/>
      <c r="O18" s="173"/>
      <c r="P18" s="173"/>
      <c r="Q18" s="210"/>
      <c r="R18" s="216"/>
      <c r="S18" s="210"/>
      <c r="T18" s="214"/>
      <c r="U18" s="215"/>
      <c r="V18" s="213"/>
      <c r="W18" s="211"/>
      <c r="X18" s="216"/>
      <c r="Y18" s="210"/>
      <c r="Z18" s="211"/>
      <c r="AA18" s="213"/>
    </row>
    <row r="19" spans="1:27" x14ac:dyDescent="0.25"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209"/>
      <c r="U19" s="180"/>
      <c r="X19" s="180"/>
      <c r="Z19" s="180"/>
    </row>
    <row r="20" spans="1:27" x14ac:dyDescent="0.25"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</row>
    <row r="21" spans="1:27" x14ac:dyDescent="0.25"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209"/>
      <c r="S21" s="173"/>
      <c r="T21" s="173"/>
    </row>
    <row r="22" spans="1:27" x14ac:dyDescent="0.25">
      <c r="H22" s="173"/>
      <c r="I22" s="173"/>
      <c r="J22" s="173"/>
      <c r="K22" s="173"/>
      <c r="L22" s="173"/>
      <c r="M22" s="173"/>
      <c r="N22" s="173"/>
      <c r="O22" s="173"/>
      <c r="P22" s="173"/>
      <c r="Q22" s="210"/>
      <c r="R22" s="216"/>
      <c r="S22" s="210"/>
      <c r="T22" s="214"/>
      <c r="U22" s="215"/>
      <c r="V22" s="212"/>
      <c r="W22" s="214"/>
      <c r="X22" s="215"/>
    </row>
    <row r="23" spans="1:27" x14ac:dyDescent="0.25"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1:27" x14ac:dyDescent="0.25">
      <c r="H24" s="208"/>
      <c r="I24" s="173"/>
      <c r="J24" s="173"/>
      <c r="K24" s="173"/>
      <c r="L24" s="173"/>
      <c r="M24" s="173"/>
      <c r="N24" s="173"/>
      <c r="O24" s="173"/>
      <c r="P24" s="173"/>
      <c r="Q24" s="210"/>
      <c r="R24" s="173"/>
      <c r="S24" s="173"/>
      <c r="T24" s="173"/>
    </row>
    <row r="25" spans="1:27" x14ac:dyDescent="0.25">
      <c r="H25" s="208"/>
      <c r="I25" s="173"/>
      <c r="J25" s="173"/>
      <c r="K25" s="173"/>
      <c r="L25" s="173"/>
      <c r="M25" s="173"/>
      <c r="N25" s="173"/>
      <c r="O25" s="173"/>
      <c r="P25" s="173"/>
      <c r="Q25" s="210"/>
      <c r="R25" s="173"/>
      <c r="S25" s="173"/>
      <c r="T25" s="173"/>
    </row>
    <row r="26" spans="1:27" x14ac:dyDescent="0.25">
      <c r="O26" s="203"/>
    </row>
  </sheetData>
  <mergeCells count="6">
    <mergeCell ref="A8:A9"/>
    <mergeCell ref="B8:B9"/>
    <mergeCell ref="B1:E1"/>
    <mergeCell ref="B2:E2"/>
    <mergeCell ref="B3:E3"/>
    <mergeCell ref="C9:E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3" workbookViewId="0">
      <selection activeCell="J11" sqref="J11"/>
    </sheetView>
  </sheetViews>
  <sheetFormatPr defaultRowHeight="15" x14ac:dyDescent="0.25"/>
  <cols>
    <col min="1" max="1" width="12" style="135" customWidth="1"/>
    <col min="2" max="2" width="30.85546875" customWidth="1"/>
    <col min="3" max="3" width="17.5703125" bestFit="1" customWidth="1"/>
    <col min="4" max="4" width="16.7109375" customWidth="1"/>
    <col min="5" max="5" width="13.28515625" customWidth="1"/>
    <col min="6" max="6" width="11.85546875" customWidth="1"/>
    <col min="7" max="7" width="11.42578125" customWidth="1"/>
    <col min="8" max="8" width="13.85546875" customWidth="1"/>
  </cols>
  <sheetData>
    <row r="1" spans="1:8" ht="15.75" x14ac:dyDescent="0.25">
      <c r="B1" s="274" t="s">
        <v>20</v>
      </c>
      <c r="C1" s="274"/>
      <c r="D1" s="274"/>
      <c r="E1" s="274"/>
      <c r="F1" s="274"/>
      <c r="G1" s="274"/>
      <c r="H1" s="274"/>
    </row>
    <row r="2" spans="1:8" x14ac:dyDescent="0.25">
      <c r="B2" s="257" t="s">
        <v>604</v>
      </c>
      <c r="C2" s="257"/>
      <c r="D2" s="257"/>
      <c r="E2" s="257"/>
      <c r="F2" s="257"/>
      <c r="G2" s="257"/>
      <c r="H2" s="257"/>
    </row>
    <row r="4" spans="1:8" x14ac:dyDescent="0.25">
      <c r="H4" s="164" t="s">
        <v>193</v>
      </c>
    </row>
    <row r="5" spans="1:8" x14ac:dyDescent="0.25">
      <c r="D5" s="125"/>
      <c r="E5" s="125"/>
      <c r="F5" s="125"/>
      <c r="G5" s="125"/>
      <c r="H5" s="165" t="s">
        <v>596</v>
      </c>
    </row>
    <row r="6" spans="1:8" x14ac:dyDescent="0.25">
      <c r="C6" s="118"/>
      <c r="D6" s="118"/>
      <c r="E6" s="118"/>
      <c r="F6" s="118"/>
      <c r="G6" s="118"/>
      <c r="H6" s="126"/>
    </row>
    <row r="7" spans="1:8" s="4" customFormat="1" ht="41.25" customHeight="1" x14ac:dyDescent="0.25">
      <c r="A7" s="267" t="s">
        <v>281</v>
      </c>
      <c r="B7" s="275" t="s">
        <v>1</v>
      </c>
      <c r="C7" s="160" t="s">
        <v>298</v>
      </c>
      <c r="D7" s="160" t="s">
        <v>299</v>
      </c>
      <c r="E7" s="160" t="s">
        <v>300</v>
      </c>
      <c r="F7" s="160" t="s">
        <v>301</v>
      </c>
      <c r="G7" s="160" t="s">
        <v>489</v>
      </c>
      <c r="H7" s="69" t="s">
        <v>153</v>
      </c>
    </row>
    <row r="8" spans="1:8" s="4" customFormat="1" ht="37.5" customHeight="1" x14ac:dyDescent="0.25">
      <c r="A8" s="267"/>
      <c r="B8" s="276"/>
      <c r="C8" s="68" t="s">
        <v>474</v>
      </c>
      <c r="D8" s="68" t="s">
        <v>474</v>
      </c>
      <c r="E8" s="68" t="s">
        <v>474</v>
      </c>
      <c r="F8" s="68" t="s">
        <v>474</v>
      </c>
      <c r="G8" s="68" t="s">
        <v>474</v>
      </c>
      <c r="H8" s="68" t="s">
        <v>474</v>
      </c>
    </row>
    <row r="9" spans="1:8" x14ac:dyDescent="0.25">
      <c r="A9" s="168" t="s">
        <v>282</v>
      </c>
      <c r="B9" s="22" t="s">
        <v>101</v>
      </c>
      <c r="C9" s="22">
        <v>685000</v>
      </c>
      <c r="D9" s="22">
        <v>60000</v>
      </c>
      <c r="E9" s="22">
        <v>4495000</v>
      </c>
      <c r="F9" s="22">
        <v>0</v>
      </c>
      <c r="G9" s="22">
        <v>1725754</v>
      </c>
      <c r="H9" s="169">
        <f>SUM(C9:G9)</f>
        <v>6965754</v>
      </c>
    </row>
    <row r="10" spans="1:8" x14ac:dyDescent="0.25">
      <c r="A10" s="166" t="s">
        <v>283</v>
      </c>
      <c r="B10" s="22" t="s">
        <v>102</v>
      </c>
      <c r="C10" s="22">
        <v>580000</v>
      </c>
      <c r="D10" s="22">
        <v>80000</v>
      </c>
      <c r="E10" s="22">
        <v>1260000</v>
      </c>
      <c r="F10" s="22">
        <v>100000</v>
      </c>
      <c r="G10" s="22">
        <v>762000</v>
      </c>
      <c r="H10" s="169">
        <f t="shared" ref="H10:H24" si="0">SUM(C10:G10)</f>
        <v>2782000</v>
      </c>
    </row>
    <row r="11" spans="1:8" x14ac:dyDescent="0.25">
      <c r="A11" s="166" t="s">
        <v>285</v>
      </c>
      <c r="B11" s="22" t="s">
        <v>103</v>
      </c>
      <c r="C11" s="22">
        <v>45000</v>
      </c>
      <c r="D11" s="22">
        <v>35000</v>
      </c>
      <c r="E11" s="22">
        <v>287000</v>
      </c>
      <c r="F11" s="22">
        <v>60000</v>
      </c>
      <c r="G11" s="22">
        <v>95000</v>
      </c>
      <c r="H11" s="169">
        <f t="shared" si="0"/>
        <v>522000</v>
      </c>
    </row>
    <row r="12" spans="1:8" x14ac:dyDescent="0.25">
      <c r="A12" s="166">
        <v>107052</v>
      </c>
      <c r="B12" s="22" t="s">
        <v>58</v>
      </c>
      <c r="C12" s="22">
        <v>212000</v>
      </c>
      <c r="D12" s="22">
        <v>0</v>
      </c>
      <c r="E12" s="22">
        <v>0</v>
      </c>
      <c r="F12" s="22">
        <v>0</v>
      </c>
      <c r="G12" s="22">
        <v>57000</v>
      </c>
      <c r="H12" s="169">
        <f t="shared" si="0"/>
        <v>269000</v>
      </c>
    </row>
    <row r="13" spans="1:8" x14ac:dyDescent="0.25">
      <c r="A13" s="166">
        <v>107055</v>
      </c>
      <c r="B13" s="22" t="s">
        <v>104</v>
      </c>
      <c r="C13" s="22">
        <v>732000</v>
      </c>
      <c r="D13" s="22">
        <v>35000</v>
      </c>
      <c r="E13" s="22">
        <v>370000</v>
      </c>
      <c r="F13" s="22">
        <v>0</v>
      </c>
      <c r="G13" s="22">
        <v>229000</v>
      </c>
      <c r="H13" s="169">
        <f t="shared" si="0"/>
        <v>1366000</v>
      </c>
    </row>
    <row r="14" spans="1:8" x14ac:dyDescent="0.25">
      <c r="A14" s="167" t="s">
        <v>284</v>
      </c>
      <c r="B14" s="22" t="s">
        <v>105</v>
      </c>
      <c r="C14" s="22">
        <v>185000</v>
      </c>
      <c r="D14" s="22">
        <v>40000</v>
      </c>
      <c r="E14" s="22">
        <v>2188000</v>
      </c>
      <c r="F14" s="22">
        <v>0</v>
      </c>
      <c r="G14" s="22">
        <v>617000</v>
      </c>
      <c r="H14" s="169">
        <f t="shared" si="0"/>
        <v>3030000</v>
      </c>
    </row>
    <row r="15" spans="1:8" x14ac:dyDescent="0.25">
      <c r="A15" s="136" t="s">
        <v>475</v>
      </c>
      <c r="B15" s="22" t="s">
        <v>106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1">
        <f t="shared" si="0"/>
        <v>0</v>
      </c>
    </row>
    <row r="16" spans="1:8" x14ac:dyDescent="0.25">
      <c r="A16" s="136" t="s">
        <v>475</v>
      </c>
      <c r="B16" s="22" t="s">
        <v>107</v>
      </c>
      <c r="C16" s="22">
        <v>8550000</v>
      </c>
      <c r="D16" s="22">
        <v>45000</v>
      </c>
      <c r="E16" s="22">
        <v>1950000</v>
      </c>
      <c r="F16" s="22">
        <v>40000</v>
      </c>
      <c r="G16" s="22">
        <v>2750000</v>
      </c>
      <c r="H16" s="169">
        <f t="shared" si="0"/>
        <v>13335000</v>
      </c>
    </row>
    <row r="17" spans="1:8" x14ac:dyDescent="0.25">
      <c r="A17" s="178" t="s">
        <v>476</v>
      </c>
      <c r="B17" s="22" t="s">
        <v>113</v>
      </c>
      <c r="C17" s="22">
        <v>250000</v>
      </c>
      <c r="D17" s="22">
        <v>0</v>
      </c>
      <c r="E17" s="22">
        <v>914000</v>
      </c>
      <c r="F17" s="22">
        <v>0</v>
      </c>
      <c r="G17" s="22">
        <v>308000</v>
      </c>
      <c r="H17" s="169">
        <f t="shared" si="0"/>
        <v>1472000</v>
      </c>
    </row>
    <row r="18" spans="1:8" x14ac:dyDescent="0.25">
      <c r="A18" s="178" t="s">
        <v>477</v>
      </c>
      <c r="B18" s="22" t="s">
        <v>114</v>
      </c>
      <c r="C18" s="22">
        <v>35000</v>
      </c>
      <c r="D18" s="22">
        <v>0</v>
      </c>
      <c r="E18" s="22">
        <v>125000</v>
      </c>
      <c r="F18" s="22">
        <v>0</v>
      </c>
      <c r="G18" s="22">
        <v>43000</v>
      </c>
      <c r="H18" s="169">
        <f t="shared" si="0"/>
        <v>203000</v>
      </c>
    </row>
    <row r="19" spans="1:8" x14ac:dyDescent="0.25">
      <c r="A19" s="178" t="s">
        <v>486</v>
      </c>
      <c r="B19" s="22" t="s">
        <v>116</v>
      </c>
      <c r="C19" s="22">
        <v>0</v>
      </c>
      <c r="D19" s="22">
        <v>0</v>
      </c>
      <c r="E19" s="22">
        <v>3252000</v>
      </c>
      <c r="F19" s="22">
        <v>0</v>
      </c>
      <c r="G19" s="22">
        <v>878000</v>
      </c>
      <c r="H19" s="169">
        <f t="shared" si="0"/>
        <v>4130000</v>
      </c>
    </row>
    <row r="20" spans="1:8" x14ac:dyDescent="0.25">
      <c r="A20" s="178" t="s">
        <v>487</v>
      </c>
      <c r="B20" s="22" t="s">
        <v>120</v>
      </c>
      <c r="C20" s="22">
        <v>1400000</v>
      </c>
      <c r="D20" s="22">
        <v>0</v>
      </c>
      <c r="E20" s="22">
        <v>178000</v>
      </c>
      <c r="F20" s="22">
        <v>0</v>
      </c>
      <c r="G20" s="22">
        <v>425000</v>
      </c>
      <c r="H20" s="169">
        <f t="shared" si="0"/>
        <v>2003000</v>
      </c>
    </row>
    <row r="21" spans="1:8" x14ac:dyDescent="0.25">
      <c r="A21" s="178" t="s">
        <v>633</v>
      </c>
      <c r="B21" s="22" t="s">
        <v>548</v>
      </c>
      <c r="C21" s="22">
        <v>55000</v>
      </c>
      <c r="D21" s="22">
        <v>0</v>
      </c>
      <c r="E21" s="22">
        <v>1727000</v>
      </c>
      <c r="F21" s="22">
        <v>0</v>
      </c>
      <c r="G21" s="22">
        <v>397000</v>
      </c>
      <c r="H21" s="169">
        <f t="shared" si="0"/>
        <v>2179000</v>
      </c>
    </row>
    <row r="22" spans="1:8" x14ac:dyDescent="0.25">
      <c r="A22" s="178" t="s">
        <v>488</v>
      </c>
      <c r="B22" s="22" t="s">
        <v>121</v>
      </c>
      <c r="C22" s="22">
        <v>180000</v>
      </c>
      <c r="D22" s="22">
        <v>0</v>
      </c>
      <c r="E22" s="22">
        <v>315000</v>
      </c>
      <c r="F22" s="22">
        <v>0</v>
      </c>
      <c r="G22" s="22">
        <v>90000</v>
      </c>
      <c r="H22" s="169">
        <f t="shared" si="0"/>
        <v>585000</v>
      </c>
    </row>
    <row r="23" spans="1:8" x14ac:dyDescent="0.25">
      <c r="A23" s="178" t="s">
        <v>287</v>
      </c>
      <c r="B23" s="22" t="s">
        <v>122</v>
      </c>
      <c r="C23" s="22">
        <v>200000</v>
      </c>
      <c r="D23" s="22">
        <v>0</v>
      </c>
      <c r="E23" s="22">
        <v>507000</v>
      </c>
      <c r="F23" s="22">
        <v>0</v>
      </c>
      <c r="G23" s="22">
        <v>180000</v>
      </c>
      <c r="H23" s="169">
        <f t="shared" si="0"/>
        <v>887000</v>
      </c>
    </row>
    <row r="24" spans="1:8" x14ac:dyDescent="0.25">
      <c r="A24" s="272" t="s">
        <v>153</v>
      </c>
      <c r="B24" s="273"/>
      <c r="C24" s="28">
        <f>SUM(C9:C23)</f>
        <v>13109000</v>
      </c>
      <c r="D24" s="28">
        <f t="shared" ref="D24:G24" si="1">SUM(D9:D23)</f>
        <v>295000</v>
      </c>
      <c r="E24" s="28">
        <f t="shared" si="1"/>
        <v>17568000</v>
      </c>
      <c r="F24" s="28">
        <f t="shared" si="1"/>
        <v>200000</v>
      </c>
      <c r="G24" s="28">
        <f t="shared" si="1"/>
        <v>8556754</v>
      </c>
      <c r="H24" s="2">
        <f t="shared" si="0"/>
        <v>39728754</v>
      </c>
    </row>
    <row r="28" spans="1:8" x14ac:dyDescent="0.25">
      <c r="A28" s="137"/>
    </row>
    <row r="29" spans="1:8" x14ac:dyDescent="0.25">
      <c r="A29" s="137"/>
    </row>
    <row r="30" spans="1:8" x14ac:dyDescent="0.25">
      <c r="A30" s="137">
        <v>13320</v>
      </c>
    </row>
    <row r="31" spans="1:8" x14ac:dyDescent="0.25">
      <c r="A31" s="138">
        <v>13350</v>
      </c>
    </row>
    <row r="32" spans="1:8" x14ac:dyDescent="0.25">
      <c r="A32" s="138">
        <v>16010</v>
      </c>
    </row>
    <row r="33" spans="1:1" x14ac:dyDescent="0.25">
      <c r="A33" s="137">
        <v>16020</v>
      </c>
    </row>
    <row r="34" spans="1:1" x14ac:dyDescent="0.25">
      <c r="A34" s="137">
        <v>45120</v>
      </c>
    </row>
    <row r="35" spans="1:1" x14ac:dyDescent="0.25">
      <c r="A35" s="137">
        <v>64010</v>
      </c>
    </row>
    <row r="36" spans="1:1" x14ac:dyDescent="0.25">
      <c r="A36" s="137">
        <v>66010</v>
      </c>
    </row>
    <row r="37" spans="1:1" x14ac:dyDescent="0.25">
      <c r="A37" s="137">
        <v>66020</v>
      </c>
    </row>
    <row r="38" spans="1:1" x14ac:dyDescent="0.25">
      <c r="A38" s="137" t="s">
        <v>285</v>
      </c>
    </row>
    <row r="39" spans="1:1" x14ac:dyDescent="0.25">
      <c r="A39" s="137" t="s">
        <v>286</v>
      </c>
    </row>
    <row r="40" spans="1:1" x14ac:dyDescent="0.25">
      <c r="A40" s="137" t="s">
        <v>287</v>
      </c>
    </row>
    <row r="41" spans="1:1" x14ac:dyDescent="0.25">
      <c r="A41" s="137" t="s">
        <v>283</v>
      </c>
    </row>
    <row r="42" spans="1:1" x14ac:dyDescent="0.25">
      <c r="A42" s="137" t="s">
        <v>288</v>
      </c>
    </row>
    <row r="43" spans="1:1" x14ac:dyDescent="0.25">
      <c r="A43" s="137" t="s">
        <v>289</v>
      </c>
    </row>
    <row r="44" spans="1:1" x14ac:dyDescent="0.25">
      <c r="A44" s="137" t="s">
        <v>290</v>
      </c>
    </row>
    <row r="45" spans="1:1" x14ac:dyDescent="0.25">
      <c r="A45" s="137">
        <v>107051</v>
      </c>
    </row>
    <row r="46" spans="1:1" x14ac:dyDescent="0.25">
      <c r="A46" s="137">
        <v>107052</v>
      </c>
    </row>
    <row r="47" spans="1:1" x14ac:dyDescent="0.25">
      <c r="A47" s="137">
        <v>107055</v>
      </c>
    </row>
    <row r="48" spans="1:1" x14ac:dyDescent="0.25">
      <c r="A48" s="137">
        <v>106020</v>
      </c>
    </row>
    <row r="49" spans="1:1" x14ac:dyDescent="0.25">
      <c r="A49" s="137" t="s">
        <v>291</v>
      </c>
    </row>
    <row r="50" spans="1:1" x14ac:dyDescent="0.25">
      <c r="A50" s="137" t="s">
        <v>292</v>
      </c>
    </row>
    <row r="51" spans="1:1" x14ac:dyDescent="0.25">
      <c r="A51" s="137" t="s">
        <v>293</v>
      </c>
    </row>
    <row r="52" spans="1:1" x14ac:dyDescent="0.25">
      <c r="A52" s="137" t="s">
        <v>294</v>
      </c>
    </row>
    <row r="53" spans="1:1" x14ac:dyDescent="0.25">
      <c r="A53" s="137" t="s">
        <v>295</v>
      </c>
    </row>
    <row r="54" spans="1:1" x14ac:dyDescent="0.25">
      <c r="A54" s="137" t="s">
        <v>296</v>
      </c>
    </row>
    <row r="55" spans="1:1" x14ac:dyDescent="0.25">
      <c r="A55" s="138" t="s">
        <v>284</v>
      </c>
    </row>
  </sheetData>
  <mergeCells count="5">
    <mergeCell ref="A24:B24"/>
    <mergeCell ref="B1:H1"/>
    <mergeCell ref="B2:H2"/>
    <mergeCell ref="B7:B8"/>
    <mergeCell ref="A7:A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5" workbookViewId="0">
      <selection activeCell="I44" sqref="I44"/>
    </sheetView>
  </sheetViews>
  <sheetFormatPr defaultRowHeight="15" x14ac:dyDescent="0.25"/>
  <cols>
    <col min="1" max="1" width="12" customWidth="1"/>
    <col min="2" max="2" width="30.85546875" customWidth="1"/>
    <col min="3" max="3" width="14.42578125" customWidth="1"/>
    <col min="4" max="4" width="10.5703125" customWidth="1"/>
  </cols>
  <sheetData>
    <row r="1" spans="1:6" ht="15.75" x14ac:dyDescent="0.25">
      <c r="A1" s="274" t="s">
        <v>20</v>
      </c>
      <c r="B1" s="274"/>
      <c r="C1" s="274"/>
      <c r="D1" s="274"/>
      <c r="E1" s="274"/>
    </row>
    <row r="2" spans="1:6" x14ac:dyDescent="0.25">
      <c r="A2" s="257" t="s">
        <v>617</v>
      </c>
      <c r="B2" s="257"/>
      <c r="C2" s="257"/>
      <c r="D2" s="257"/>
      <c r="E2" s="257"/>
    </row>
    <row r="3" spans="1:6" x14ac:dyDescent="0.25">
      <c r="B3" s="21"/>
      <c r="C3" s="21"/>
    </row>
    <row r="4" spans="1:6" x14ac:dyDescent="0.25">
      <c r="B4" s="21"/>
      <c r="C4" s="8" t="s">
        <v>207</v>
      </c>
    </row>
    <row r="5" spans="1:6" x14ac:dyDescent="0.25">
      <c r="B5" s="7"/>
      <c r="C5" s="8" t="s">
        <v>596</v>
      </c>
    </row>
    <row r="6" spans="1:6" ht="31.5" x14ac:dyDescent="0.25">
      <c r="A6" s="259" t="s">
        <v>1</v>
      </c>
      <c r="B6" s="260"/>
      <c r="C6" s="76" t="s">
        <v>180</v>
      </c>
    </row>
    <row r="7" spans="1:6" x14ac:dyDescent="0.25">
      <c r="A7" s="145" t="s">
        <v>482</v>
      </c>
      <c r="B7" s="22" t="s">
        <v>209</v>
      </c>
      <c r="C7" s="22">
        <v>650000</v>
      </c>
    </row>
    <row r="8" spans="1:6" x14ac:dyDescent="0.25">
      <c r="A8" s="145" t="s">
        <v>432</v>
      </c>
      <c r="B8" s="22" t="s">
        <v>210</v>
      </c>
      <c r="C8" s="22">
        <v>7631000</v>
      </c>
    </row>
    <row r="9" spans="1:6" x14ac:dyDescent="0.25">
      <c r="A9" s="147" t="s">
        <v>433</v>
      </c>
      <c r="B9" s="28" t="s">
        <v>91</v>
      </c>
      <c r="C9" s="28">
        <f>SUM(C7:C8)</f>
        <v>8281000</v>
      </c>
    </row>
    <row r="10" spans="1:6" x14ac:dyDescent="0.25">
      <c r="A10" s="145" t="s">
        <v>530</v>
      </c>
      <c r="B10" s="22" t="s">
        <v>644</v>
      </c>
      <c r="C10" s="22">
        <v>5361000</v>
      </c>
    </row>
    <row r="11" spans="1:6" ht="45" x14ac:dyDescent="0.25">
      <c r="A11" s="145" t="s">
        <v>438</v>
      </c>
      <c r="B11" s="16" t="s">
        <v>211</v>
      </c>
      <c r="C11" s="22">
        <v>2606000</v>
      </c>
      <c r="F11" s="173"/>
    </row>
    <row r="12" spans="1:6" x14ac:dyDescent="0.25">
      <c r="A12" s="147" t="s">
        <v>440</v>
      </c>
      <c r="B12" s="28" t="s">
        <v>28</v>
      </c>
      <c r="C12" s="28">
        <f>C10+C11</f>
        <v>7967000</v>
      </c>
    </row>
    <row r="15" spans="1:6" x14ac:dyDescent="0.25">
      <c r="A15" s="267" t="s">
        <v>281</v>
      </c>
      <c r="B15" s="275" t="s">
        <v>1</v>
      </c>
      <c r="C15" s="280" t="s">
        <v>433</v>
      </c>
      <c r="D15" s="279" t="s">
        <v>440</v>
      </c>
    </row>
    <row r="16" spans="1:6" x14ac:dyDescent="0.25">
      <c r="A16" s="267"/>
      <c r="B16" s="276"/>
      <c r="C16" s="280"/>
      <c r="D16" s="279"/>
    </row>
    <row r="17" spans="1:4" x14ac:dyDescent="0.25">
      <c r="A17" s="168" t="s">
        <v>282</v>
      </c>
      <c r="B17" s="22" t="s">
        <v>101</v>
      </c>
      <c r="C17" s="145">
        <v>650000</v>
      </c>
      <c r="D17" s="145">
        <v>5361000</v>
      </c>
    </row>
    <row r="18" spans="1:4" x14ac:dyDescent="0.25">
      <c r="A18" s="166" t="s">
        <v>283</v>
      </c>
      <c r="B18" s="22" t="s">
        <v>102</v>
      </c>
      <c r="C18" s="145"/>
      <c r="D18" s="145"/>
    </row>
    <row r="19" spans="1:4" x14ac:dyDescent="0.25">
      <c r="A19" s="166" t="s">
        <v>285</v>
      </c>
      <c r="B19" s="22" t="s">
        <v>103</v>
      </c>
      <c r="C19" s="22"/>
      <c r="D19" s="145"/>
    </row>
    <row r="20" spans="1:4" x14ac:dyDescent="0.25">
      <c r="A20" s="166">
        <v>107052</v>
      </c>
      <c r="B20" s="22" t="s">
        <v>58</v>
      </c>
      <c r="C20" s="22"/>
      <c r="D20" s="145"/>
    </row>
    <row r="21" spans="1:4" x14ac:dyDescent="0.25">
      <c r="A21" s="166">
        <v>107055</v>
      </c>
      <c r="B21" s="22" t="s">
        <v>104</v>
      </c>
      <c r="C21" s="145"/>
      <c r="D21" s="145">
        <v>21000</v>
      </c>
    </row>
    <row r="22" spans="1:4" x14ac:dyDescent="0.25">
      <c r="A22" s="167" t="s">
        <v>284</v>
      </c>
      <c r="B22" s="22" t="s">
        <v>105</v>
      </c>
      <c r="C22" s="145"/>
      <c r="D22" s="145"/>
    </row>
    <row r="23" spans="1:4" x14ac:dyDescent="0.25">
      <c r="A23" s="136" t="s">
        <v>475</v>
      </c>
      <c r="B23" s="22" t="s">
        <v>106</v>
      </c>
      <c r="C23" s="145"/>
      <c r="D23" s="145"/>
    </row>
    <row r="24" spans="1:4" x14ac:dyDescent="0.25">
      <c r="A24" s="136" t="s">
        <v>475</v>
      </c>
      <c r="B24" s="22" t="s">
        <v>107</v>
      </c>
      <c r="C24" s="145"/>
      <c r="D24" s="145"/>
    </row>
    <row r="25" spans="1:4" x14ac:dyDescent="0.25">
      <c r="A25" s="178" t="s">
        <v>476</v>
      </c>
      <c r="B25" s="22" t="s">
        <v>113</v>
      </c>
      <c r="C25" s="145"/>
      <c r="D25" s="145"/>
    </row>
    <row r="26" spans="1:4" x14ac:dyDescent="0.25">
      <c r="A26" s="178" t="s">
        <v>477</v>
      </c>
      <c r="B26" s="22" t="s">
        <v>114</v>
      </c>
      <c r="C26" s="145"/>
      <c r="D26" s="145"/>
    </row>
    <row r="27" spans="1:4" x14ac:dyDescent="0.25">
      <c r="A27" s="178" t="s">
        <v>486</v>
      </c>
      <c r="B27" s="22" t="s">
        <v>116</v>
      </c>
      <c r="C27" s="145"/>
      <c r="D27" s="145"/>
    </row>
    <row r="28" spans="1:4" x14ac:dyDescent="0.25">
      <c r="A28" s="178" t="s">
        <v>487</v>
      </c>
      <c r="B28" s="22" t="s">
        <v>120</v>
      </c>
      <c r="C28" s="145"/>
      <c r="D28" s="145"/>
    </row>
    <row r="29" spans="1:4" x14ac:dyDescent="0.25">
      <c r="A29" s="178" t="s">
        <v>633</v>
      </c>
      <c r="B29" s="22" t="s">
        <v>548</v>
      </c>
      <c r="C29" s="145"/>
      <c r="D29" s="145"/>
    </row>
    <row r="30" spans="1:4" x14ac:dyDescent="0.25">
      <c r="A30" s="178" t="s">
        <v>488</v>
      </c>
      <c r="B30" s="22" t="s">
        <v>121</v>
      </c>
      <c r="C30" s="145"/>
      <c r="D30" s="145"/>
    </row>
    <row r="31" spans="1:4" x14ac:dyDescent="0.25">
      <c r="A31" s="178" t="s">
        <v>287</v>
      </c>
      <c r="B31" s="22" t="s">
        <v>122</v>
      </c>
      <c r="C31" s="145"/>
      <c r="D31" s="145">
        <v>500000</v>
      </c>
    </row>
    <row r="32" spans="1:4" x14ac:dyDescent="0.25">
      <c r="A32" s="239" t="s">
        <v>634</v>
      </c>
      <c r="B32" s="108" t="s">
        <v>637</v>
      </c>
      <c r="C32" s="145"/>
      <c r="D32" s="145"/>
    </row>
    <row r="33" spans="1:4" x14ac:dyDescent="0.25">
      <c r="A33" s="239" t="s">
        <v>635</v>
      </c>
      <c r="B33" s="108" t="s">
        <v>638</v>
      </c>
      <c r="C33" s="145"/>
      <c r="D33" s="145"/>
    </row>
    <row r="34" spans="1:4" x14ac:dyDescent="0.25">
      <c r="A34" s="239" t="s">
        <v>636</v>
      </c>
      <c r="B34" s="108" t="s">
        <v>639</v>
      </c>
      <c r="C34" s="145"/>
      <c r="D34" s="145">
        <v>2085000</v>
      </c>
    </row>
    <row r="35" spans="1:4" ht="45" x14ac:dyDescent="0.25">
      <c r="A35" s="239" t="s">
        <v>645</v>
      </c>
      <c r="B35" s="176" t="s">
        <v>646</v>
      </c>
      <c r="C35" s="1">
        <v>900000</v>
      </c>
      <c r="D35" s="1"/>
    </row>
    <row r="36" spans="1:4" x14ac:dyDescent="0.25">
      <c r="A36" s="239">
        <v>106020</v>
      </c>
      <c r="B36" s="108" t="s">
        <v>647</v>
      </c>
      <c r="C36" s="1">
        <v>3000000</v>
      </c>
      <c r="D36" s="1"/>
    </row>
    <row r="37" spans="1:4" x14ac:dyDescent="0.25">
      <c r="A37" s="239">
        <v>107060</v>
      </c>
      <c r="B37" s="108" t="s">
        <v>648</v>
      </c>
      <c r="C37" s="1">
        <v>3731000</v>
      </c>
      <c r="D37" s="1"/>
    </row>
    <row r="38" spans="1:4" x14ac:dyDescent="0.25">
      <c r="A38" s="277" t="s">
        <v>153</v>
      </c>
      <c r="B38" s="278"/>
      <c r="C38" s="169">
        <f>SUM(C17:C37)</f>
        <v>8281000</v>
      </c>
      <c r="D38" s="169">
        <f>SUM(D17:D37)</f>
        <v>7967000</v>
      </c>
    </row>
  </sheetData>
  <mergeCells count="8">
    <mergeCell ref="A38:B38"/>
    <mergeCell ref="D15:D16"/>
    <mergeCell ref="A2:E2"/>
    <mergeCell ref="A1:E1"/>
    <mergeCell ref="A6:B6"/>
    <mergeCell ref="A15:A16"/>
    <mergeCell ref="B15:B16"/>
    <mergeCell ref="C15:C16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sqref="A1:F47"/>
    </sheetView>
  </sheetViews>
  <sheetFormatPr defaultRowHeight="15" x14ac:dyDescent="0.25"/>
  <cols>
    <col min="1" max="1" width="12" customWidth="1"/>
    <col min="2" max="2" width="30.85546875" customWidth="1"/>
    <col min="3" max="3" width="13.28515625" customWidth="1"/>
    <col min="4" max="4" width="12.140625" customWidth="1"/>
    <col min="5" max="5" width="12.42578125" customWidth="1"/>
    <col min="6" max="6" width="14.28515625" customWidth="1"/>
  </cols>
  <sheetData>
    <row r="1" spans="1:4" ht="15.75" x14ac:dyDescent="0.25">
      <c r="A1" s="274" t="s">
        <v>20</v>
      </c>
      <c r="B1" s="274"/>
      <c r="C1" s="274"/>
      <c r="D1" s="274"/>
    </row>
    <row r="2" spans="1:4" x14ac:dyDescent="0.25">
      <c r="A2" s="257" t="s">
        <v>609</v>
      </c>
      <c r="B2" s="257"/>
      <c r="C2" s="257"/>
      <c r="D2" s="257"/>
    </row>
    <row r="3" spans="1:4" x14ac:dyDescent="0.25">
      <c r="A3" s="257"/>
      <c r="B3" s="257"/>
    </row>
    <row r="4" spans="1:4" ht="15" customHeight="1" x14ac:dyDescent="0.25">
      <c r="A4" s="159"/>
      <c r="D4" s="162" t="s">
        <v>483</v>
      </c>
    </row>
    <row r="5" spans="1:4" ht="15" customHeight="1" x14ac:dyDescent="0.25">
      <c r="A5" s="7"/>
      <c r="D5" s="162" t="s">
        <v>596</v>
      </c>
    </row>
    <row r="6" spans="1:4" ht="15" customHeight="1" x14ac:dyDescent="0.25">
      <c r="A6" s="7"/>
      <c r="B6" s="162"/>
    </row>
    <row r="7" spans="1:4" ht="29.25" customHeight="1" x14ac:dyDescent="0.25">
      <c r="A7" s="255" t="s">
        <v>1</v>
      </c>
      <c r="B7" s="256"/>
      <c r="C7" s="163" t="s">
        <v>180</v>
      </c>
    </row>
    <row r="8" spans="1:4" ht="13.5" customHeight="1" x14ac:dyDescent="0.25">
      <c r="A8" s="175" t="s">
        <v>441</v>
      </c>
      <c r="B8" s="174" t="s">
        <v>29</v>
      </c>
      <c r="C8" s="177">
        <v>1000000</v>
      </c>
    </row>
    <row r="9" spans="1:4" ht="15" customHeight="1" x14ac:dyDescent="0.25">
      <c r="A9" s="158" t="s">
        <v>443</v>
      </c>
      <c r="B9" s="16" t="s">
        <v>444</v>
      </c>
      <c r="C9" s="145">
        <v>829410</v>
      </c>
    </row>
    <row r="10" spans="1:4" ht="15" customHeight="1" x14ac:dyDescent="0.25">
      <c r="A10" s="158" t="s">
        <v>445</v>
      </c>
      <c r="B10" s="16" t="s">
        <v>31</v>
      </c>
      <c r="C10" s="145">
        <v>223941</v>
      </c>
    </row>
    <row r="11" spans="1:4" ht="15" customHeight="1" x14ac:dyDescent="0.25">
      <c r="A11" s="147" t="s">
        <v>446</v>
      </c>
      <c r="B11" s="27" t="s">
        <v>32</v>
      </c>
      <c r="C11" s="147">
        <f>SUM(C8:C10)</f>
        <v>2053351</v>
      </c>
    </row>
    <row r="12" spans="1:4" ht="15" customHeight="1" x14ac:dyDescent="0.25">
      <c r="A12" s="145" t="s">
        <v>447</v>
      </c>
      <c r="B12" s="16" t="s">
        <v>33</v>
      </c>
      <c r="C12" s="145">
        <v>11033284</v>
      </c>
    </row>
    <row r="13" spans="1:4" ht="15" customHeight="1" x14ac:dyDescent="0.25">
      <c r="A13" s="145" t="s">
        <v>448</v>
      </c>
      <c r="B13" s="16" t="s">
        <v>34</v>
      </c>
      <c r="C13" s="145">
        <v>0</v>
      </c>
    </row>
    <row r="14" spans="1:4" ht="15" customHeight="1" x14ac:dyDescent="0.25">
      <c r="A14" s="145" t="s">
        <v>449</v>
      </c>
      <c r="B14" s="16" t="s">
        <v>35</v>
      </c>
      <c r="C14" s="145">
        <v>0</v>
      </c>
    </row>
    <row r="15" spans="1:4" ht="15" customHeight="1" x14ac:dyDescent="0.25">
      <c r="A15" s="145" t="s">
        <v>450</v>
      </c>
      <c r="B15" s="16" t="s">
        <v>36</v>
      </c>
      <c r="C15" s="145">
        <v>2897986</v>
      </c>
    </row>
    <row r="16" spans="1:4" ht="15" customHeight="1" x14ac:dyDescent="0.25">
      <c r="A16" s="147" t="s">
        <v>451</v>
      </c>
      <c r="B16" s="27" t="s">
        <v>37</v>
      </c>
      <c r="C16" s="147">
        <f>SUM(C12:C15)</f>
        <v>13931270</v>
      </c>
    </row>
    <row r="17" spans="1:6" ht="15" customHeight="1" x14ac:dyDescent="0.25">
      <c r="A17" s="145" t="s">
        <v>454</v>
      </c>
      <c r="B17" s="176" t="s">
        <v>485</v>
      </c>
      <c r="C17" s="145">
        <v>3808526</v>
      </c>
    </row>
    <row r="18" spans="1:6" ht="15" customHeight="1" x14ac:dyDescent="0.25">
      <c r="A18" s="145" t="s">
        <v>457</v>
      </c>
      <c r="B18" s="16" t="s">
        <v>87</v>
      </c>
      <c r="C18" s="145">
        <v>22565000</v>
      </c>
    </row>
    <row r="19" spans="1:6" ht="15" customHeight="1" x14ac:dyDescent="0.25">
      <c r="A19" s="145" t="s">
        <v>456</v>
      </c>
      <c r="B19" s="16" t="s">
        <v>88</v>
      </c>
      <c r="C19" s="145">
        <v>44396000</v>
      </c>
    </row>
    <row r="20" spans="1:6" ht="15" customHeight="1" x14ac:dyDescent="0.25">
      <c r="A20" s="145" t="s">
        <v>458</v>
      </c>
      <c r="B20" s="29" t="s">
        <v>39</v>
      </c>
      <c r="C20" s="145">
        <f>SUM(C18:C19)</f>
        <v>66961000</v>
      </c>
    </row>
    <row r="21" spans="1:6" ht="15" customHeight="1" x14ac:dyDescent="0.25">
      <c r="A21" s="146" t="s">
        <v>459</v>
      </c>
      <c r="B21" s="29" t="s">
        <v>40</v>
      </c>
      <c r="C21" s="145">
        <v>0</v>
      </c>
    </row>
    <row r="22" spans="1:6" ht="15" customHeight="1" x14ac:dyDescent="0.25">
      <c r="A22" s="146" t="s">
        <v>460</v>
      </c>
      <c r="B22" s="29" t="s">
        <v>42</v>
      </c>
      <c r="C22" s="145">
        <v>0</v>
      </c>
    </row>
    <row r="23" spans="1:6" ht="15" customHeight="1" x14ac:dyDescent="0.25">
      <c r="A23" s="147" t="s">
        <v>461</v>
      </c>
      <c r="B23" s="27" t="s">
        <v>41</v>
      </c>
      <c r="C23" s="147">
        <f>C17+C20+C21+C22</f>
        <v>70769526</v>
      </c>
    </row>
    <row r="24" spans="1:6" ht="15" customHeight="1" x14ac:dyDescent="0.25">
      <c r="A24" s="147" t="s">
        <v>484</v>
      </c>
      <c r="B24" s="27" t="s">
        <v>43</v>
      </c>
      <c r="C24" s="147">
        <f>C23</f>
        <v>70769526</v>
      </c>
    </row>
    <row r="27" spans="1:6" x14ac:dyDescent="0.25">
      <c r="A27" s="267" t="s">
        <v>281</v>
      </c>
      <c r="B27" s="275" t="s">
        <v>1</v>
      </c>
      <c r="C27" s="281" t="s">
        <v>640</v>
      </c>
      <c r="D27" s="279" t="s">
        <v>641</v>
      </c>
      <c r="E27" s="279" t="s">
        <v>643</v>
      </c>
      <c r="F27" s="279" t="s">
        <v>642</v>
      </c>
    </row>
    <row r="28" spans="1:6" ht="45" customHeight="1" x14ac:dyDescent="0.25">
      <c r="A28" s="267"/>
      <c r="B28" s="276"/>
      <c r="C28" s="282"/>
      <c r="D28" s="279"/>
      <c r="E28" s="279"/>
      <c r="F28" s="279"/>
    </row>
    <row r="29" spans="1:6" x14ac:dyDescent="0.25">
      <c r="A29" s="168" t="s">
        <v>282</v>
      </c>
      <c r="B29" s="22" t="s">
        <v>101</v>
      </c>
      <c r="C29" s="145">
        <v>1000000</v>
      </c>
      <c r="D29" s="145"/>
      <c r="E29" s="145"/>
      <c r="F29" s="145"/>
    </row>
    <row r="30" spans="1:6" x14ac:dyDescent="0.25">
      <c r="A30" s="166" t="s">
        <v>283</v>
      </c>
      <c r="B30" s="22" t="s">
        <v>102</v>
      </c>
      <c r="C30" s="145"/>
      <c r="D30" s="145"/>
      <c r="E30" s="145"/>
      <c r="F30" s="145"/>
    </row>
    <row r="31" spans="1:6" x14ac:dyDescent="0.25">
      <c r="A31" s="166" t="s">
        <v>285</v>
      </c>
      <c r="B31" s="22" t="s">
        <v>103</v>
      </c>
      <c r="C31" s="145"/>
      <c r="D31" s="145"/>
      <c r="E31" s="145"/>
      <c r="F31" s="145"/>
    </row>
    <row r="32" spans="1:6" x14ac:dyDescent="0.25">
      <c r="A32" s="166">
        <v>107052</v>
      </c>
      <c r="B32" s="22" t="s">
        <v>58</v>
      </c>
      <c r="C32" s="145"/>
      <c r="D32" s="145"/>
      <c r="E32" s="145"/>
      <c r="F32" s="145"/>
    </row>
    <row r="33" spans="1:6" x14ac:dyDescent="0.25">
      <c r="A33" s="166">
        <v>107055</v>
      </c>
      <c r="B33" s="22" t="s">
        <v>104</v>
      </c>
      <c r="C33" s="145"/>
      <c r="D33" s="145"/>
      <c r="E33" s="145"/>
      <c r="F33" s="145"/>
    </row>
    <row r="34" spans="1:6" x14ac:dyDescent="0.25">
      <c r="A34" s="167" t="s">
        <v>284</v>
      </c>
      <c r="B34" s="22" t="s">
        <v>105</v>
      </c>
      <c r="C34" s="145"/>
      <c r="D34" s="145"/>
      <c r="E34" s="145"/>
      <c r="F34" s="145"/>
    </row>
    <row r="35" spans="1:6" x14ac:dyDescent="0.25">
      <c r="A35" s="136" t="s">
        <v>475</v>
      </c>
      <c r="B35" s="22" t="s">
        <v>106</v>
      </c>
      <c r="C35" s="145"/>
      <c r="D35" s="145"/>
      <c r="E35" s="145"/>
      <c r="F35" s="145"/>
    </row>
    <row r="36" spans="1:6" x14ac:dyDescent="0.25">
      <c r="A36" s="136" t="s">
        <v>475</v>
      </c>
      <c r="B36" s="22" t="s">
        <v>107</v>
      </c>
      <c r="C36" s="145"/>
      <c r="D36" s="145"/>
      <c r="E36" s="145"/>
      <c r="F36" s="145"/>
    </row>
    <row r="37" spans="1:6" x14ac:dyDescent="0.25">
      <c r="A37" s="178" t="s">
        <v>476</v>
      </c>
      <c r="B37" s="22" t="s">
        <v>113</v>
      </c>
      <c r="C37" s="145">
        <v>1053351</v>
      </c>
      <c r="D37" s="145">
        <v>13931270</v>
      </c>
      <c r="E37" s="145"/>
      <c r="F37" s="145"/>
    </row>
    <row r="38" spans="1:6" x14ac:dyDescent="0.25">
      <c r="A38" s="178" t="s">
        <v>477</v>
      </c>
      <c r="B38" s="22" t="s">
        <v>114</v>
      </c>
      <c r="C38" s="145"/>
      <c r="D38" s="145"/>
      <c r="E38" s="145"/>
      <c r="F38" s="145"/>
    </row>
    <row r="39" spans="1:6" x14ac:dyDescent="0.25">
      <c r="A39" s="178" t="s">
        <v>486</v>
      </c>
      <c r="B39" s="22" t="s">
        <v>116</v>
      </c>
      <c r="C39" s="145"/>
      <c r="D39" s="145"/>
      <c r="E39" s="145"/>
      <c r="F39" s="145"/>
    </row>
    <row r="40" spans="1:6" x14ac:dyDescent="0.25">
      <c r="A40" s="178" t="s">
        <v>487</v>
      </c>
      <c r="B40" s="22" t="s">
        <v>120</v>
      </c>
      <c r="C40" s="145"/>
      <c r="D40" s="145"/>
      <c r="E40" s="145"/>
      <c r="F40" s="145"/>
    </row>
    <row r="41" spans="1:6" x14ac:dyDescent="0.25">
      <c r="A41" s="178" t="s">
        <v>633</v>
      </c>
      <c r="B41" s="22" t="s">
        <v>548</v>
      </c>
      <c r="C41" s="145"/>
      <c r="D41" s="145"/>
      <c r="E41" s="145"/>
      <c r="F41" s="145"/>
    </row>
    <row r="42" spans="1:6" x14ac:dyDescent="0.25">
      <c r="A42" s="178" t="s">
        <v>488</v>
      </c>
      <c r="B42" s="22" t="s">
        <v>121</v>
      </c>
      <c r="C42" s="145"/>
      <c r="D42" s="145"/>
      <c r="E42" s="145"/>
      <c r="F42" s="145"/>
    </row>
    <row r="43" spans="1:6" x14ac:dyDescent="0.25">
      <c r="A43" s="178" t="s">
        <v>287</v>
      </c>
      <c r="B43" s="22" t="s">
        <v>122</v>
      </c>
      <c r="C43" s="145"/>
      <c r="D43" s="145"/>
      <c r="E43" s="145"/>
      <c r="F43" s="145"/>
    </row>
    <row r="44" spans="1:6" x14ac:dyDescent="0.25">
      <c r="A44" s="239" t="s">
        <v>634</v>
      </c>
      <c r="B44" s="108" t="s">
        <v>637</v>
      </c>
      <c r="C44" s="145"/>
      <c r="D44" s="145"/>
      <c r="E44" s="145"/>
      <c r="F44" s="145">
        <v>3808526</v>
      </c>
    </row>
    <row r="45" spans="1:6" x14ac:dyDescent="0.25">
      <c r="A45" s="239" t="s">
        <v>635</v>
      </c>
      <c r="B45" s="108" t="s">
        <v>638</v>
      </c>
      <c r="C45" s="145"/>
      <c r="D45" s="145"/>
      <c r="E45" s="145"/>
      <c r="F45" s="145">
        <v>66961000</v>
      </c>
    </row>
    <row r="46" spans="1:6" x14ac:dyDescent="0.25">
      <c r="A46" s="239" t="s">
        <v>636</v>
      </c>
      <c r="B46" s="108" t="s">
        <v>639</v>
      </c>
      <c r="C46" s="145"/>
      <c r="D46" s="145"/>
      <c r="E46" s="145"/>
      <c r="F46" s="145"/>
    </row>
    <row r="47" spans="1:6" x14ac:dyDescent="0.25">
      <c r="A47" s="283" t="s">
        <v>44</v>
      </c>
      <c r="B47" s="284"/>
      <c r="C47" s="169">
        <f>SUM(C29:C46)</f>
        <v>2053351</v>
      </c>
      <c r="D47" s="169">
        <f t="shared" ref="D47:F47" si="0">SUM(D29:D46)</f>
        <v>13931270</v>
      </c>
      <c r="E47" s="169">
        <f t="shared" si="0"/>
        <v>0</v>
      </c>
      <c r="F47" s="169">
        <f t="shared" si="0"/>
        <v>70769526</v>
      </c>
    </row>
  </sheetData>
  <mergeCells count="11">
    <mergeCell ref="A47:B47"/>
    <mergeCell ref="D27:D28"/>
    <mergeCell ref="E27:E28"/>
    <mergeCell ref="F27:F28"/>
    <mergeCell ref="A2:D2"/>
    <mergeCell ref="A1:D1"/>
    <mergeCell ref="A7:B7"/>
    <mergeCell ref="A3:B3"/>
    <mergeCell ref="A27:A28"/>
    <mergeCell ref="B27:B28"/>
    <mergeCell ref="C27:C2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</vt:i4>
      </vt:variant>
    </vt:vector>
  </HeadingPairs>
  <TitlesOfParts>
    <vt:vector size="34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Munka2</vt:lpstr>
      <vt:lpstr>4.1 Óvoda</vt:lpstr>
      <vt:lpstr>4.2 Közös Hivatal</vt:lpstr>
      <vt:lpstr>4.3 Szakmár</vt:lpstr>
      <vt:lpstr>4.4 Öregcsertő</vt:lpstr>
      <vt:lpstr>4.5 Újtelek</vt:lpstr>
      <vt:lpstr>4.6 Jegyző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Munka1</vt:lpstr>
      <vt:lpstr>Munka3</vt:lpstr>
      <vt:lpstr>Bevétel</vt:lpstr>
      <vt:lpstr>Kiadás</vt:lpstr>
      <vt:lpstr>R-1,2,3</vt:lpstr>
      <vt:lpstr>Várható támogatások</vt:lpstr>
      <vt:lpstr>R-3.1</vt:lpstr>
      <vt:lpstr>R-3.2</vt:lpstr>
      <vt:lpstr>R3.3</vt:lpstr>
      <vt:lpstr>R3.4</vt:lpstr>
      <vt:lpstr>R.4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2016-03-07T10:54:38Z</cp:lastPrinted>
  <dcterms:created xsi:type="dcterms:W3CDTF">2014-03-20T09:53:46Z</dcterms:created>
  <dcterms:modified xsi:type="dcterms:W3CDTF">2017-08-14T09:02:18Z</dcterms:modified>
</cp:coreProperties>
</file>