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17085" windowHeight="7965" activeTab="5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'5'!$A$1:$K$40</definedName>
    <definedName name="_xlnm.Print_Area" localSheetId="1">'5A'!$A$1:$L$51</definedName>
    <definedName name="_xlnm.Print_Area" localSheetId="2">'5B'!$A$1:$G$21</definedName>
    <definedName name="_xlnm.Print_Area" localSheetId="3">'5C'!$A$1:$K$20</definedName>
    <definedName name="_xlnm.Print_Area" localSheetId="4">'5D'!$A$1:$J$20</definedName>
  </definedNames>
  <calcPr fullCalcOnLoad="1"/>
</workbook>
</file>

<file path=xl/sharedStrings.xml><?xml version="1.0" encoding="utf-8"?>
<sst xmlns="http://schemas.openxmlformats.org/spreadsheetml/2006/main" count="260" uniqueCount="166">
  <si>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</si>
  <si>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</si>
  <si>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</si>
  <si>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</si>
  <si>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</si>
  <si>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</si>
  <si>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</si>
  <si>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</si>
  <si>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</si>
  <si>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</si>
  <si>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</si>
  <si>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</si>
  <si>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</si>
  <si>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</si>
  <si>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</si>
  <si>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</si>
  <si>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</si>
  <si>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Háztartásoknak nyújtott egyéb felhalmozási célú támogatási kölcsön visszatérülése /társasházak/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</si>
  <si>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</si>
  <si>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</si>
  <si>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</si>
  <si>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</si>
  <si>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</si>
  <si>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</si>
  <si>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</si>
  <si>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</si>
  <si>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</si>
  <si>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</si>
  <si>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</si>
  <si>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</si>
  <si>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</si>
  <si>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</si>
  <si>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</si>
  <si>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Családsegítés</t>
  </si>
  <si>
    <t xml:space="preserve">   Gyermekjóléti szolgálat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</si>
  <si>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</si>
  <si>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</si>
  <si>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</si>
  <si>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</si>
  <si>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</si>
  <si>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</si>
  <si>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</si>
  <si>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</si>
  <si>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</si>
  <si>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</si>
  <si>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</si>
  <si>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</si>
  <si>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</si>
  <si>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</si>
  <si>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</si>
  <si>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</si>
  <si>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</si>
  <si>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 xml:space="preserve">   Szociális bentlakásos intézményi ellátásokhoz kapcs.bértámogatás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</si>
  <si>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</si>
  <si>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</si>
  <si>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</si>
  <si>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</si>
  <si>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</si>
  <si>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 xml:space="preserve">   - Idegenforgalmi adó differenciált kiegészítése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</si>
  <si>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</si>
  <si>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</si>
  <si>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</si>
  <si>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</si>
  <si>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</si>
  <si>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</si>
  <si>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</si>
  <si>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</si>
  <si>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</si>
  <si>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</si>
  <si>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</si>
  <si>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</si>
  <si>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</si>
  <si>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</si>
  <si>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Egyéb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</si>
  <si>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</si>
  <si>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</si>
  <si>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</si>
  <si>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</si>
  <si>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</si>
  <si>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</si>
  <si>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</si>
  <si>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</si>
  <si>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</si>
  <si>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</si>
  <si>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</si>
  <si>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</si>
  <si>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</si>
  <si>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</si>
  <si>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</si>
  <si>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</si>
  <si>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</si>
  <si>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</si>
  <si>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</si>
  <si>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</si>
  <si>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</si>
  <si>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</si>
  <si>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pénzeszközátvétel egyéb vállalkozástól a Szervita tér megújításához</t>
  </si>
  <si>
    <t>FELHALMOZÁSI CÉLÚ ÁTVETT PÉNZESZKÖZÖK ÖSSZESEN</t>
  </si>
  <si>
    <t>Működési célú központosított támogatás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</si>
  <si>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</si>
  <si>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</si>
  <si>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</si>
  <si>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</si>
  <si>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</si>
  <si>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</si>
  <si>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</si>
  <si>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</si>
  <si>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</si>
  <si>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</si>
  <si>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</si>
  <si>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</si>
  <si>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</si>
  <si>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</si>
  <si>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</si>
  <si>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</si>
  <si>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</si>
  <si>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</si>
  <si>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</si>
  <si>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</si>
  <si>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</si>
  <si>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</si>
  <si>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</si>
  <si>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</si>
  <si>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</si>
  <si>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</si>
  <si>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</si>
  <si>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Önkormányzatok működési támogatása ( 1/1.- 1/4.)</t>
  </si>
  <si>
    <t>Helyi önkormányzattól működési támogatás</t>
  </si>
  <si>
    <t xml:space="preserve">    - Szervita tér megújításához Fővárosi támogatás (fordított áfa rész)</t>
  </si>
  <si>
    <t>3/4.</t>
  </si>
  <si>
    <t>Belváros-Lipótváros Önkormányzata 2015. évre tervezett államháztartáson kívülről átvett felhalmozási célú pénzeszközeinek részletezése</t>
  </si>
  <si>
    <t xml:space="preserve">Belváros-  Lipótváros Önkormányzata 2015. évre </t>
  </si>
  <si>
    <t>Belváros- Lipótváros Önkormányzata 2015. évi államháztartáson belülről kapott felhalmozási célú támogatásainak részletezése</t>
  </si>
  <si>
    <t>Belváros-Lipótváros Önkormányzata 2015. évre tervezett működési bevételeinek részletezése</t>
  </si>
  <si>
    <t>Belváros-Lipótváros Önkormányzata 2015. évre tervezett közhatalmi bevételeinek részletezése</t>
  </si>
  <si>
    <t>Belváros-Lipótváros Önkormányzata 2015. évre tervezett bevételei</t>
  </si>
  <si>
    <t xml:space="preserve">     Nem lakáscélú helyiség értékesítése</t>
  </si>
  <si>
    <t xml:space="preserve"> </t>
  </si>
  <si>
    <t xml:space="preserve">   Zöldterület gazdálkodással kapcs. Feladatok ellátásának támogatása</t>
  </si>
  <si>
    <t xml:space="preserve">   Közutak fenntartása</t>
  </si>
  <si>
    <t xml:space="preserve">   Kiegészítő tám. az óvodapedag. min.-ből adódó többletkiadásokhoz</t>
  </si>
  <si>
    <t xml:space="preserve">   Gyermekétkeztetésben résztvevő dolgozók bértámogatása</t>
  </si>
  <si>
    <t xml:space="preserve">   Gyermekétkeztetés üzemeltetési támogatása</t>
  </si>
  <si>
    <t xml:space="preserve">   - Főváros Kormányhivataltól kapott támog.a közfoglalkoztatottak kiad-hoz</t>
  </si>
  <si>
    <t>Belváros- Lipótváros Önkormányzata 2015. évi államháztartáson belülről kapott működési célú támogatásainak részletezése</t>
  </si>
  <si>
    <t>Gazdasági szervezettel rendelkező kölstégvetési szervek</t>
  </si>
  <si>
    <t>Gazdasági szervezettel nem rendelkező költségvetési szervek</t>
  </si>
  <si>
    <t>Önkormányzat</t>
  </si>
  <si>
    <t>érvényes</t>
  </si>
  <si>
    <t>mód.</t>
  </si>
  <si>
    <t>Érvényes ei.</t>
  </si>
  <si>
    <t>Mód.ei.</t>
  </si>
  <si>
    <t xml:space="preserve">   Egyes jövedelempótló támogatások kiegészítése</t>
  </si>
  <si>
    <t xml:space="preserve">   - Kiegészítő gyermekvédelmi támogatás </t>
  </si>
  <si>
    <t>Költségvetési maradvány</t>
  </si>
  <si>
    <t>2015.évi bérkompenzáció</t>
  </si>
  <si>
    <t>Nyári gyermekétkeztetés támogatása</t>
  </si>
  <si>
    <t>Prémium évek program támogatása</t>
  </si>
  <si>
    <t xml:space="preserve">   Szociális ágazati pótlék</t>
  </si>
  <si>
    <t xml:space="preserve">   Szociális ágazatban dolgozók kiegészítő pótléka</t>
  </si>
  <si>
    <t>EU-s programokhoz kapcsolódó bevételek</t>
  </si>
  <si>
    <t xml:space="preserve">   - Déli Belváros megújítása projekthez</t>
  </si>
  <si>
    <t xml:space="preserve">   - Főutca II. projekthez</t>
  </si>
  <si>
    <t xml:space="preserve">   2014.évi bérkompenzáció</t>
  </si>
  <si>
    <t>Önkormányzat felhalmozási célú költségvetési támogatása</t>
  </si>
  <si>
    <t xml:space="preserve">   Közművelődési érdekeltségnövelő támogatás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</si>
</sst>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6" fontId="4" fillId="0" borderId="17" xfId="0" applyNumberFormat="1" applyFont="1" applyBorder="1" applyAlignment="1">
      <alignment horizontal="left" vertical="center"/>
    </xf>
    <xf numFmtId="16" fontId="4" fillId="0" borderId="18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" fontId="4" fillId="0" borderId="16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vertical="center"/>
    </xf>
    <xf numFmtId="0" fontId="3" fillId="0" borderId="26" xfId="0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3" fontId="7" fillId="0" borderId="16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wrapText="1"/>
    </xf>
    <xf numFmtId="0" fontId="4" fillId="0" borderId="32" xfId="0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9" xfId="0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22" xfId="0" applyFont="1" applyBorder="1" applyAlignment="1">
      <alignment horizontal="left" wrapText="1"/>
    </xf>
    <xf numFmtId="49" fontId="3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3" fillId="0" borderId="28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2" fontId="3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34" xfId="0" applyNumberFormat="1" applyFont="1" applyBorder="1" applyAlignment="1">
      <alignment horizontal="center"/>
    </xf>
    <xf numFmtId="3" fontId="4" fillId="0" borderId="34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/>
    </xf>
    <xf numFmtId="3" fontId="3" fillId="0" borderId="33" xfId="0" applyNumberFormat="1" applyFont="1" applyBorder="1" applyAlignment="1">
      <alignment vertical="center"/>
    </xf>
    <xf numFmtId="49" fontId="3" fillId="0" borderId="35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3" fillId="0" borderId="35" xfId="0" applyFont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3" fontId="4" fillId="0" borderId="32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horizontal="right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4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wrapText="1"/>
    </xf>
    <xf numFmtId="0" fontId="4" fillId="0" borderId="29" xfId="0" applyFont="1" applyBorder="1" applyAlignment="1">
      <alignment/>
    </xf>
    <xf numFmtId="0" fontId="7" fillId="0" borderId="37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0" fillId="0" borderId="0" xfId="0" applyFont="1" applyAlignment="1">
      <alignment horizontal="right" vertical="top" wrapText="1"/>
    </xf>
    <xf numFmtId="0" fontId="3" fillId="0" borderId="27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4" fillId="0" borderId="3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4">
      <selection activeCell="I33" sqref="I33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4" width="10.375" style="6" customWidth="1"/>
    <col min="5" max="5" width="10.75390625" style="6" customWidth="1"/>
    <col min="6" max="7" width="11.75390625" style="20" customWidth="1"/>
    <col min="8" max="9" width="11.875" style="6" customWidth="1"/>
    <col min="10" max="10" width="13.375" style="53" customWidth="1"/>
    <col min="11" max="11" width="10.875" style="2" customWidth="1"/>
    <col min="12" max="12" width="9.75390625" style="2" bestFit="1" customWidth="1"/>
    <col min="13" max="16384" width="9.125" style="2" customWidth="1"/>
  </cols>
  <sheetData>
    <row r="1" spans="6:10" ht="18" customHeight="1">
      <c r="F1" s="285" t="s">
        <v>42</v>
      </c>
      <c r="G1" s="285"/>
      <c r="H1" s="285"/>
      <c r="I1" s="285"/>
      <c r="J1" s="285"/>
    </row>
    <row r="2" spans="1:10" s="1" customFormat="1" ht="15.75">
      <c r="A2" s="292" t="s">
        <v>135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2:10" ht="13.5" customHeight="1" thickBot="1">
      <c r="B3" s="3"/>
      <c r="H3" s="293" t="s">
        <v>0</v>
      </c>
      <c r="I3" s="293"/>
      <c r="J3" s="294"/>
    </row>
    <row r="4" spans="1:11" s="5" customFormat="1" ht="27.75" customHeight="1">
      <c r="A4" s="288" t="s">
        <v>1</v>
      </c>
      <c r="B4" s="289"/>
      <c r="C4" s="289"/>
      <c r="D4" s="295" t="s">
        <v>19</v>
      </c>
      <c r="E4" s="296"/>
      <c r="F4" s="295" t="s">
        <v>145</v>
      </c>
      <c r="G4" s="296"/>
      <c r="H4" s="295" t="s">
        <v>146</v>
      </c>
      <c r="I4" s="296"/>
      <c r="J4" s="299" t="s">
        <v>20</v>
      </c>
      <c r="K4" s="300"/>
    </row>
    <row r="5" spans="1:11" s="5" customFormat="1" ht="44.25" customHeight="1" thickBot="1">
      <c r="A5" s="290"/>
      <c r="B5" s="291"/>
      <c r="C5" s="291"/>
      <c r="D5" s="297"/>
      <c r="E5" s="298"/>
      <c r="F5" s="297"/>
      <c r="G5" s="298"/>
      <c r="H5" s="297"/>
      <c r="I5" s="298"/>
      <c r="J5" s="301"/>
      <c r="K5" s="302"/>
    </row>
    <row r="6" spans="1:11" ht="13.5" thickBot="1">
      <c r="A6" s="286">
        <v>1</v>
      </c>
      <c r="B6" s="287"/>
      <c r="C6" s="287"/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252">
        <v>8</v>
      </c>
      <c r="K6" s="245">
        <v>9</v>
      </c>
    </row>
    <row r="7" spans="1:11" ht="13.5" customHeight="1">
      <c r="A7" s="38"/>
      <c r="B7" s="26"/>
      <c r="C7" s="57" t="s">
        <v>28</v>
      </c>
      <c r="D7" s="24">
        <f>SUM(5A!E13)</f>
        <v>1691745</v>
      </c>
      <c r="E7" s="24">
        <f>SUM(5A!F13)</f>
        <v>1691745</v>
      </c>
      <c r="F7" s="24"/>
      <c r="G7" s="24"/>
      <c r="H7" s="24"/>
      <c r="I7" s="24"/>
      <c r="J7" s="253">
        <f>SUM(D7,F7,H7)</f>
        <v>1691745</v>
      </c>
      <c r="K7" s="253">
        <f>SUM(E7,G7,I7)</f>
        <v>1691745</v>
      </c>
    </row>
    <row r="8" spans="1:11" ht="13.5" customHeight="1">
      <c r="A8" s="38"/>
      <c r="B8" s="27"/>
      <c r="C8" s="56" t="s">
        <v>53</v>
      </c>
      <c r="D8" s="24">
        <f>SUM(5A!E18)</f>
        <v>271020</v>
      </c>
      <c r="E8" s="24">
        <f>SUM(5A!F18)</f>
        <v>271020</v>
      </c>
      <c r="F8" s="76"/>
      <c r="G8" s="76"/>
      <c r="H8" s="28"/>
      <c r="I8" s="28"/>
      <c r="J8" s="62">
        <f aca="true" t="shared" si="0" ref="J8:J37">SUM(D8,F8,H8)</f>
        <v>271020</v>
      </c>
      <c r="K8" s="62">
        <f aca="true" t="shared" si="1" ref="K8:K37">SUM(E8,G8,I8)</f>
        <v>271020</v>
      </c>
    </row>
    <row r="9" spans="1:11" ht="13.5" customHeight="1">
      <c r="A9" s="38"/>
      <c r="B9" s="27"/>
      <c r="C9" s="56" t="s">
        <v>123</v>
      </c>
      <c r="D9" s="24">
        <f>SUM(5A!E32)</f>
        <v>287520</v>
      </c>
      <c r="E9" s="24">
        <f>SUM(5A!F32)</f>
        <v>292541</v>
      </c>
      <c r="F9" s="76"/>
      <c r="G9" s="76"/>
      <c r="H9" s="28"/>
      <c r="I9" s="28"/>
      <c r="J9" s="62">
        <f t="shared" si="0"/>
        <v>287520</v>
      </c>
      <c r="K9" s="62">
        <f t="shared" si="1"/>
        <v>292541</v>
      </c>
    </row>
    <row r="10" spans="1:11" ht="13.5" customHeight="1">
      <c r="A10" s="38"/>
      <c r="B10" s="27"/>
      <c r="C10" s="56" t="s">
        <v>54</v>
      </c>
      <c r="D10" s="24">
        <f>SUM(5A!E33)</f>
        <v>10508</v>
      </c>
      <c r="E10" s="24">
        <f>SUM(5A!F33)</f>
        <v>10508</v>
      </c>
      <c r="F10" s="76"/>
      <c r="G10" s="76"/>
      <c r="H10" s="28"/>
      <c r="I10" s="28"/>
      <c r="J10" s="62">
        <f t="shared" si="0"/>
        <v>10508</v>
      </c>
      <c r="K10" s="62">
        <f t="shared" si="1"/>
        <v>10508</v>
      </c>
    </row>
    <row r="11" spans="1:11" ht="13.5" customHeight="1" thickBot="1">
      <c r="A11" s="38"/>
      <c r="B11" s="72"/>
      <c r="C11" s="63" t="s">
        <v>98</v>
      </c>
      <c r="D11" s="25">
        <f>SUM(5A!E35:E37)</f>
        <v>17960</v>
      </c>
      <c r="E11" s="25">
        <f>SUM(5A!F35:F37)</f>
        <v>26980</v>
      </c>
      <c r="F11" s="29"/>
      <c r="G11" s="29"/>
      <c r="H11" s="73"/>
      <c r="I11" s="73"/>
      <c r="J11" s="254">
        <f t="shared" si="0"/>
        <v>17960</v>
      </c>
      <c r="K11" s="254">
        <f t="shared" si="1"/>
        <v>26980</v>
      </c>
    </row>
    <row r="12" spans="1:11" ht="13.5" customHeight="1" thickBot="1">
      <c r="A12" s="38"/>
      <c r="B12" s="80" t="s">
        <v>2</v>
      </c>
      <c r="C12" s="81" t="s">
        <v>99</v>
      </c>
      <c r="D12" s="93">
        <f>SUM(D7:D11)</f>
        <v>2278753</v>
      </c>
      <c r="E12" s="93">
        <f>SUM(E7:E11)</f>
        <v>2292794</v>
      </c>
      <c r="F12" s="93">
        <f>SUM(F7:F9)</f>
        <v>0</v>
      </c>
      <c r="G12" s="93"/>
      <c r="H12" s="93">
        <f>SUM(H7:H9)</f>
        <v>0</v>
      </c>
      <c r="I12" s="93"/>
      <c r="J12" s="54">
        <f t="shared" si="0"/>
        <v>2278753</v>
      </c>
      <c r="K12" s="54">
        <f t="shared" si="1"/>
        <v>2292794</v>
      </c>
    </row>
    <row r="13" spans="1:11" ht="13.5" customHeight="1" thickBot="1">
      <c r="A13" s="38"/>
      <c r="B13" s="82" t="s">
        <v>3</v>
      </c>
      <c r="C13" s="83" t="s">
        <v>56</v>
      </c>
      <c r="D13" s="78"/>
      <c r="E13" s="78"/>
      <c r="F13" s="78"/>
      <c r="G13" s="78"/>
      <c r="H13" s="78"/>
      <c r="I13" s="78"/>
      <c r="J13" s="54">
        <f t="shared" si="0"/>
        <v>0</v>
      </c>
      <c r="K13" s="54">
        <f t="shared" si="1"/>
        <v>0</v>
      </c>
    </row>
    <row r="14" spans="1:11" ht="13.5" thickBot="1">
      <c r="A14" s="38"/>
      <c r="B14" s="80" t="s">
        <v>4</v>
      </c>
      <c r="C14" s="84" t="s">
        <v>100</v>
      </c>
      <c r="D14" s="94">
        <f>SUM(5A!E49)</f>
        <v>603787</v>
      </c>
      <c r="E14" s="94">
        <f>SUM(5A!F49)</f>
        <v>604014</v>
      </c>
      <c r="F14" s="94">
        <f>SUM(5A!G49)</f>
        <v>790177</v>
      </c>
      <c r="G14" s="94">
        <f>SUM(5A!H49)</f>
        <v>790177</v>
      </c>
      <c r="H14" s="94">
        <f>SUM(5A!I49)</f>
        <v>10178</v>
      </c>
      <c r="I14" s="94">
        <f>SUM(5A!J49)</f>
        <v>28681</v>
      </c>
      <c r="J14" s="54">
        <f t="shared" si="0"/>
        <v>1404142</v>
      </c>
      <c r="K14" s="54">
        <f t="shared" si="1"/>
        <v>1422872</v>
      </c>
    </row>
    <row r="15" spans="1:11" ht="13.5" thickBot="1">
      <c r="A15" s="38"/>
      <c r="B15" s="70" t="s">
        <v>5</v>
      </c>
      <c r="C15" s="74" t="s">
        <v>101</v>
      </c>
      <c r="D15" s="75">
        <f aca="true" t="shared" si="2" ref="D15:I15">SUM(D12:D14)</f>
        <v>2882540</v>
      </c>
      <c r="E15" s="75">
        <f t="shared" si="2"/>
        <v>2896808</v>
      </c>
      <c r="F15" s="65">
        <f t="shared" si="2"/>
        <v>790177</v>
      </c>
      <c r="G15" s="65">
        <f t="shared" si="2"/>
        <v>790177</v>
      </c>
      <c r="H15" s="65">
        <f t="shared" si="2"/>
        <v>10178</v>
      </c>
      <c r="I15" s="65">
        <f t="shared" si="2"/>
        <v>28681</v>
      </c>
      <c r="J15" s="277">
        <f t="shared" si="0"/>
        <v>3682895</v>
      </c>
      <c r="K15" s="277">
        <f t="shared" si="1"/>
        <v>3715666</v>
      </c>
    </row>
    <row r="16" spans="1:11" ht="13.5" thickBot="1">
      <c r="A16" s="38"/>
      <c r="B16" s="85" t="s">
        <v>2</v>
      </c>
      <c r="C16" s="86" t="s">
        <v>10</v>
      </c>
      <c r="D16" s="77">
        <f>SUM(5B!D13)</f>
        <v>5037848</v>
      </c>
      <c r="E16" s="77">
        <v>5037848</v>
      </c>
      <c r="F16" s="91"/>
      <c r="G16" s="91"/>
      <c r="H16" s="91"/>
      <c r="I16" s="91"/>
      <c r="J16" s="54">
        <f t="shared" si="0"/>
        <v>5037848</v>
      </c>
      <c r="K16" s="54">
        <f t="shared" si="1"/>
        <v>5037848</v>
      </c>
    </row>
    <row r="17" spans="1:11" ht="13.5" thickBot="1">
      <c r="A17" s="38"/>
      <c r="B17" s="85" t="s">
        <v>3</v>
      </c>
      <c r="C17" s="86" t="s">
        <v>102</v>
      </c>
      <c r="D17" s="77">
        <f>SUM(5B!D20)</f>
        <v>275100</v>
      </c>
      <c r="E17" s="77">
        <v>275100</v>
      </c>
      <c r="F17" s="77"/>
      <c r="G17" s="77"/>
      <c r="H17" s="77"/>
      <c r="I17" s="77"/>
      <c r="J17" s="54">
        <f t="shared" si="0"/>
        <v>275100</v>
      </c>
      <c r="K17" s="54">
        <f t="shared" si="1"/>
        <v>275100</v>
      </c>
    </row>
    <row r="18" spans="1:11" ht="13.5" customHeight="1" thickBot="1">
      <c r="A18" s="38"/>
      <c r="B18" s="30" t="s">
        <v>6</v>
      </c>
      <c r="C18" s="79" t="s">
        <v>46</v>
      </c>
      <c r="D18" s="65">
        <f>SUM(D16:D17)</f>
        <v>5312948</v>
      </c>
      <c r="E18" s="65">
        <f>SUM(E16:E17)</f>
        <v>5312948</v>
      </c>
      <c r="F18" s="65">
        <f>SUM(F16:F17)</f>
        <v>0</v>
      </c>
      <c r="G18" s="65"/>
      <c r="H18" s="65">
        <f>SUM(H16:H17)</f>
        <v>0</v>
      </c>
      <c r="I18" s="65"/>
      <c r="J18" s="54">
        <f t="shared" si="0"/>
        <v>5312948</v>
      </c>
      <c r="K18" s="54">
        <f t="shared" si="1"/>
        <v>5312948</v>
      </c>
    </row>
    <row r="19" spans="1:12" ht="13.5" customHeight="1" thickBot="1">
      <c r="A19" s="38"/>
      <c r="B19" s="30" t="s">
        <v>40</v>
      </c>
      <c r="C19" s="66" t="s">
        <v>103</v>
      </c>
      <c r="D19" s="65">
        <f>SUM(5C!D20)</f>
        <v>5121249</v>
      </c>
      <c r="E19" s="65">
        <f>SUM(5C!E20)</f>
        <v>5241249</v>
      </c>
      <c r="F19" s="65">
        <f>SUM(5C!F20)</f>
        <v>609060</v>
      </c>
      <c r="G19" s="65">
        <f>SUM(5C!G20)</f>
        <v>619269</v>
      </c>
      <c r="H19" s="65">
        <f>SUM(5C!H20)</f>
        <v>107560</v>
      </c>
      <c r="I19" s="65">
        <f>SUM(5C!I20)</f>
        <v>107560</v>
      </c>
      <c r="J19" s="277">
        <f t="shared" si="0"/>
        <v>5837869</v>
      </c>
      <c r="K19" s="277">
        <f t="shared" si="1"/>
        <v>5968078</v>
      </c>
      <c r="L19" s="4"/>
    </row>
    <row r="20" spans="1:11" ht="26.25" customHeight="1" thickBot="1">
      <c r="A20" s="38"/>
      <c r="B20" s="80" t="s">
        <v>2</v>
      </c>
      <c r="C20" s="84" t="s">
        <v>104</v>
      </c>
      <c r="D20" s="224"/>
      <c r="E20" s="224"/>
      <c r="F20" s="78"/>
      <c r="G20" s="78"/>
      <c r="H20" s="78"/>
      <c r="I20" s="78"/>
      <c r="J20" s="54">
        <f t="shared" si="0"/>
        <v>0</v>
      </c>
      <c r="K20" s="54">
        <f t="shared" si="1"/>
        <v>0</v>
      </c>
    </row>
    <row r="21" spans="1:11" ht="13.5" customHeight="1" thickBot="1">
      <c r="A21" s="38"/>
      <c r="B21" s="80" t="s">
        <v>3</v>
      </c>
      <c r="C21" s="81" t="s">
        <v>105</v>
      </c>
      <c r="D21" s="65"/>
      <c r="E21" s="65"/>
      <c r="F21" s="65">
        <v>165</v>
      </c>
      <c r="G21" s="65">
        <v>50</v>
      </c>
      <c r="H21" s="65"/>
      <c r="I21" s="65"/>
      <c r="J21" s="54">
        <f t="shared" si="0"/>
        <v>165</v>
      </c>
      <c r="K21" s="54">
        <f t="shared" si="1"/>
        <v>50</v>
      </c>
    </row>
    <row r="22" spans="1:11" ht="13.5" customHeight="1" thickBot="1">
      <c r="A22" s="38"/>
      <c r="B22" s="30" t="s">
        <v>41</v>
      </c>
      <c r="C22" s="66" t="s">
        <v>106</v>
      </c>
      <c r="D22" s="65">
        <f>SUM(D20:D21)</f>
        <v>0</v>
      </c>
      <c r="E22" s="65"/>
      <c r="F22" s="65">
        <f>SUM(F20:F21)</f>
        <v>165</v>
      </c>
      <c r="G22" s="65">
        <f>SUM(G21)</f>
        <v>50</v>
      </c>
      <c r="H22" s="65">
        <f>SUM(H20:H21)</f>
        <v>0</v>
      </c>
      <c r="I22" s="65"/>
      <c r="J22" s="54">
        <f t="shared" si="0"/>
        <v>165</v>
      </c>
      <c r="K22" s="54">
        <f t="shared" si="1"/>
        <v>50</v>
      </c>
    </row>
    <row r="23" spans="1:11" s="1" customFormat="1" ht="13.5" customHeight="1" thickBot="1">
      <c r="A23" s="101" t="s">
        <v>5</v>
      </c>
      <c r="B23" s="303" t="s">
        <v>107</v>
      </c>
      <c r="C23" s="304"/>
      <c r="D23" s="65">
        <f aca="true" t="shared" si="3" ref="D23:I23">SUM(D15,D18,D19,D22)</f>
        <v>13316737</v>
      </c>
      <c r="E23" s="65">
        <f t="shared" si="3"/>
        <v>13451005</v>
      </c>
      <c r="F23" s="65">
        <f t="shared" si="3"/>
        <v>1399402</v>
      </c>
      <c r="G23" s="65">
        <f t="shared" si="3"/>
        <v>1409496</v>
      </c>
      <c r="H23" s="65">
        <f t="shared" si="3"/>
        <v>117738</v>
      </c>
      <c r="I23" s="65">
        <f t="shared" si="3"/>
        <v>136241</v>
      </c>
      <c r="J23" s="54">
        <f t="shared" si="0"/>
        <v>14833877</v>
      </c>
      <c r="K23" s="54">
        <f t="shared" si="1"/>
        <v>14996742</v>
      </c>
    </row>
    <row r="24" spans="1:11" s="1" customFormat="1" ht="13.5" customHeight="1" thickBot="1">
      <c r="A24" s="68"/>
      <c r="B24" s="30" t="s">
        <v>55</v>
      </c>
      <c r="C24" s="55" t="s">
        <v>48</v>
      </c>
      <c r="D24" s="65">
        <f>SUM(5D!C20)</f>
        <v>315544</v>
      </c>
      <c r="E24" s="65">
        <f>SUM(5D!D20)</f>
        <v>331097</v>
      </c>
      <c r="F24" s="65">
        <f>SUM(5D!E20)</f>
        <v>0</v>
      </c>
      <c r="G24" s="65"/>
      <c r="H24" s="65">
        <f>SUM(5D!G20)</f>
        <v>0</v>
      </c>
      <c r="I24" s="65"/>
      <c r="J24" s="54">
        <f t="shared" si="0"/>
        <v>315544</v>
      </c>
      <c r="K24" s="54">
        <f t="shared" si="1"/>
        <v>331097</v>
      </c>
    </row>
    <row r="25" spans="1:11" s="1" customFormat="1" ht="13.5" customHeight="1" thickBot="1">
      <c r="A25" s="68"/>
      <c r="B25" s="30" t="s">
        <v>108</v>
      </c>
      <c r="C25" s="55" t="s">
        <v>23</v>
      </c>
      <c r="D25" s="65">
        <f>SUM(5E!D17)</f>
        <v>1411000</v>
      </c>
      <c r="E25" s="65">
        <f>SUM(5E!E17)</f>
        <v>1411000</v>
      </c>
      <c r="F25" s="65">
        <f>SUM(5E!F17)</f>
        <v>50</v>
      </c>
      <c r="G25" s="65">
        <f>SUM(5E!G15)</f>
        <v>180</v>
      </c>
      <c r="H25" s="65">
        <f>SUM(5E!H17)</f>
        <v>0</v>
      </c>
      <c r="I25" s="65"/>
      <c r="J25" s="54">
        <f t="shared" si="0"/>
        <v>1411050</v>
      </c>
      <c r="K25" s="54">
        <f t="shared" si="1"/>
        <v>1411180</v>
      </c>
    </row>
    <row r="26" spans="1:11" ht="24" customHeight="1">
      <c r="A26" s="23"/>
      <c r="B26" s="87" t="s">
        <v>2</v>
      </c>
      <c r="C26" s="88" t="s">
        <v>109</v>
      </c>
      <c r="D26" s="91">
        <f>SUM(5F!D14)</f>
        <v>24164</v>
      </c>
      <c r="E26" s="91">
        <v>24164</v>
      </c>
      <c r="F26" s="91">
        <f>SUM(5F!E14)</f>
        <v>0</v>
      </c>
      <c r="G26" s="91"/>
      <c r="H26" s="91">
        <f>SUM(5F!F14)</f>
        <v>0</v>
      </c>
      <c r="I26" s="91"/>
      <c r="J26" s="54">
        <f t="shared" si="0"/>
        <v>24164</v>
      </c>
      <c r="K26" s="54">
        <f t="shared" si="1"/>
        <v>24164</v>
      </c>
    </row>
    <row r="27" spans="1:11" ht="13.5" customHeight="1" thickBot="1">
      <c r="A27" s="23"/>
      <c r="B27" s="89" t="s">
        <v>3</v>
      </c>
      <c r="C27" s="90" t="s">
        <v>110</v>
      </c>
      <c r="D27" s="92">
        <f>SUM(5F!D16)</f>
        <v>49000</v>
      </c>
      <c r="E27" s="92">
        <v>49000</v>
      </c>
      <c r="F27" s="92">
        <f>SUM(5F!E16)</f>
        <v>0</v>
      </c>
      <c r="G27" s="92"/>
      <c r="H27" s="92">
        <f>SUM(5F!F16)</f>
        <v>0</v>
      </c>
      <c r="I27" s="92"/>
      <c r="J27" s="254">
        <f t="shared" si="0"/>
        <v>49000</v>
      </c>
      <c r="K27" s="254">
        <f t="shared" si="1"/>
        <v>49000</v>
      </c>
    </row>
    <row r="28" spans="1:12" ht="13.5" customHeight="1" thickBot="1">
      <c r="A28" s="23"/>
      <c r="B28" s="21" t="s">
        <v>111</v>
      </c>
      <c r="C28" s="55" t="s">
        <v>112</v>
      </c>
      <c r="D28" s="37">
        <f>SUM(D26:D27)</f>
        <v>73164</v>
      </c>
      <c r="E28" s="37">
        <f>SUM(E26:E27)</f>
        <v>73164</v>
      </c>
      <c r="F28" s="37">
        <f>SUM(F26:F27)</f>
        <v>0</v>
      </c>
      <c r="G28" s="37"/>
      <c r="H28" s="37">
        <f>SUM(H26:H27)</f>
        <v>0</v>
      </c>
      <c r="I28" s="37"/>
      <c r="J28" s="54">
        <f t="shared" si="0"/>
        <v>73164</v>
      </c>
      <c r="K28" s="54">
        <f t="shared" si="1"/>
        <v>73164</v>
      </c>
      <c r="L28" s="4"/>
    </row>
    <row r="29" spans="1:12" ht="13.5" customHeight="1" thickBot="1">
      <c r="A29" s="97" t="s">
        <v>6</v>
      </c>
      <c r="B29" s="299" t="s">
        <v>113</v>
      </c>
      <c r="C29" s="300"/>
      <c r="D29" s="37">
        <f aca="true" t="shared" si="4" ref="D29:I29">SUM(D24,D25,D28)</f>
        <v>1799708</v>
      </c>
      <c r="E29" s="37">
        <f t="shared" si="4"/>
        <v>1815261</v>
      </c>
      <c r="F29" s="37">
        <f t="shared" si="4"/>
        <v>50</v>
      </c>
      <c r="G29" s="37">
        <f t="shared" si="4"/>
        <v>180</v>
      </c>
      <c r="H29" s="37">
        <f t="shared" si="4"/>
        <v>0</v>
      </c>
      <c r="I29" s="37">
        <f t="shared" si="4"/>
        <v>0</v>
      </c>
      <c r="J29" s="277">
        <f t="shared" si="0"/>
        <v>1799758</v>
      </c>
      <c r="K29" s="277">
        <f t="shared" si="1"/>
        <v>1815441</v>
      </c>
      <c r="L29" s="4"/>
    </row>
    <row r="30" spans="1:11" s="1" customFormat="1" ht="13.5" customHeight="1" thickBot="1">
      <c r="A30" s="303" t="s">
        <v>114</v>
      </c>
      <c r="B30" s="307"/>
      <c r="C30" s="304"/>
      <c r="D30" s="22">
        <f aca="true" t="shared" si="5" ref="D30:I30">SUM(D23,D29)</f>
        <v>15116445</v>
      </c>
      <c r="E30" s="22">
        <f t="shared" si="5"/>
        <v>15266266</v>
      </c>
      <c r="F30" s="22">
        <f t="shared" si="5"/>
        <v>1399452</v>
      </c>
      <c r="G30" s="22">
        <f t="shared" si="5"/>
        <v>1409676</v>
      </c>
      <c r="H30" s="22">
        <f t="shared" si="5"/>
        <v>117738</v>
      </c>
      <c r="I30" s="22">
        <f t="shared" si="5"/>
        <v>136241</v>
      </c>
      <c r="J30" s="277">
        <f t="shared" si="0"/>
        <v>16633635</v>
      </c>
      <c r="K30" s="277">
        <f t="shared" si="1"/>
        <v>16812183</v>
      </c>
    </row>
    <row r="31" spans="1:11" ht="12.75">
      <c r="A31" s="98"/>
      <c r="B31" s="105" t="s">
        <v>2</v>
      </c>
      <c r="C31" s="103" t="s">
        <v>154</v>
      </c>
      <c r="D31" s="31">
        <v>259824</v>
      </c>
      <c r="E31" s="31">
        <v>259824</v>
      </c>
      <c r="F31" s="31">
        <v>198256</v>
      </c>
      <c r="G31" s="31">
        <v>198256</v>
      </c>
      <c r="H31" s="31">
        <v>40919</v>
      </c>
      <c r="I31" s="31">
        <v>40919</v>
      </c>
      <c r="J31" s="253">
        <f t="shared" si="0"/>
        <v>498999</v>
      </c>
      <c r="K31" s="253">
        <f t="shared" si="1"/>
        <v>498999</v>
      </c>
    </row>
    <row r="32" spans="1:12" ht="13.5" thickBot="1">
      <c r="A32" s="23"/>
      <c r="B32" s="282" t="s">
        <v>3</v>
      </c>
      <c r="C32" s="283" t="s">
        <v>115</v>
      </c>
      <c r="D32" s="265"/>
      <c r="E32" s="265"/>
      <c r="F32" s="265">
        <v>3361137</v>
      </c>
      <c r="G32" s="265">
        <v>3368034</v>
      </c>
      <c r="H32" s="265">
        <v>1235423</v>
      </c>
      <c r="I32" s="265">
        <v>1260915</v>
      </c>
      <c r="J32" s="284">
        <f t="shared" si="0"/>
        <v>4596560</v>
      </c>
      <c r="K32" s="284">
        <f t="shared" si="1"/>
        <v>4628949</v>
      </c>
      <c r="L32" s="4"/>
    </row>
    <row r="33" spans="1:11" ht="13.5" thickBot="1">
      <c r="A33" s="96" t="s">
        <v>40</v>
      </c>
      <c r="B33" s="308" t="s">
        <v>116</v>
      </c>
      <c r="C33" s="308"/>
      <c r="D33" s="37">
        <f aca="true" t="shared" si="6" ref="D33:I33">SUM(D31:D32)</f>
        <v>259824</v>
      </c>
      <c r="E33" s="37">
        <f t="shared" si="6"/>
        <v>259824</v>
      </c>
      <c r="F33" s="37">
        <f t="shared" si="6"/>
        <v>3559393</v>
      </c>
      <c r="G33" s="37">
        <f t="shared" si="6"/>
        <v>3566290</v>
      </c>
      <c r="H33" s="37">
        <f t="shared" si="6"/>
        <v>1276342</v>
      </c>
      <c r="I33" s="37">
        <f t="shared" si="6"/>
        <v>1301834</v>
      </c>
      <c r="J33" s="277">
        <f t="shared" si="0"/>
        <v>5095559</v>
      </c>
      <c r="K33" s="277">
        <f t="shared" si="1"/>
        <v>5127948</v>
      </c>
    </row>
    <row r="34" spans="1:11" ht="12.75">
      <c r="A34" s="98"/>
      <c r="B34" s="105" t="s">
        <v>2</v>
      </c>
      <c r="C34" s="103" t="s">
        <v>154</v>
      </c>
      <c r="D34" s="31">
        <v>3486255</v>
      </c>
      <c r="E34" s="31">
        <v>3486255</v>
      </c>
      <c r="F34" s="31">
        <v>40322</v>
      </c>
      <c r="G34" s="31">
        <v>40322</v>
      </c>
      <c r="H34" s="31"/>
      <c r="I34" s="31">
        <v>0</v>
      </c>
      <c r="J34" s="253">
        <f t="shared" si="0"/>
        <v>3526577</v>
      </c>
      <c r="K34" s="253">
        <f t="shared" si="1"/>
        <v>3526577</v>
      </c>
    </row>
    <row r="35" spans="1:11" ht="13.5" thickBot="1">
      <c r="A35" s="100"/>
      <c r="B35" s="106" t="s">
        <v>3</v>
      </c>
      <c r="C35" s="104" t="s">
        <v>115</v>
      </c>
      <c r="D35" s="99"/>
      <c r="E35" s="99"/>
      <c r="F35" s="99">
        <v>117790</v>
      </c>
      <c r="G35" s="99">
        <v>117790</v>
      </c>
      <c r="H35" s="99">
        <v>11863</v>
      </c>
      <c r="I35" s="99">
        <v>12308</v>
      </c>
      <c r="J35" s="255">
        <f t="shared" si="0"/>
        <v>129653</v>
      </c>
      <c r="K35" s="255">
        <f t="shared" si="1"/>
        <v>130098</v>
      </c>
    </row>
    <row r="36" spans="1:11" ht="13.5" thickBot="1">
      <c r="A36" s="96" t="s">
        <v>41</v>
      </c>
      <c r="B36" s="308" t="s">
        <v>117</v>
      </c>
      <c r="C36" s="308"/>
      <c r="D36" s="37">
        <f aca="true" t="shared" si="7" ref="D36:I36">SUM(D34:D35)</f>
        <v>3486255</v>
      </c>
      <c r="E36" s="37">
        <f t="shared" si="7"/>
        <v>3486255</v>
      </c>
      <c r="F36" s="37">
        <f t="shared" si="7"/>
        <v>158112</v>
      </c>
      <c r="G36" s="37">
        <f t="shared" si="7"/>
        <v>158112</v>
      </c>
      <c r="H36" s="37">
        <f t="shared" si="7"/>
        <v>11863</v>
      </c>
      <c r="I36" s="37">
        <f t="shared" si="7"/>
        <v>12308</v>
      </c>
      <c r="J36" s="54">
        <f t="shared" si="0"/>
        <v>3656230</v>
      </c>
      <c r="K36" s="54">
        <f t="shared" si="1"/>
        <v>3656675</v>
      </c>
    </row>
    <row r="37" spans="1:11" s="71" customFormat="1" ht="13.5" thickBot="1">
      <c r="A37" s="305" t="s">
        <v>118</v>
      </c>
      <c r="B37" s="306"/>
      <c r="C37" s="309"/>
      <c r="D37" s="37">
        <f aca="true" t="shared" si="8" ref="D37:I37">SUM(D30,D33,D36)</f>
        <v>18862524</v>
      </c>
      <c r="E37" s="37">
        <f t="shared" si="8"/>
        <v>19012345</v>
      </c>
      <c r="F37" s="37">
        <f t="shared" si="8"/>
        <v>5116957</v>
      </c>
      <c r="G37" s="37">
        <f t="shared" si="8"/>
        <v>5134078</v>
      </c>
      <c r="H37" s="37">
        <f t="shared" si="8"/>
        <v>1405943</v>
      </c>
      <c r="I37" s="37">
        <f t="shared" si="8"/>
        <v>1450383</v>
      </c>
      <c r="J37" s="54">
        <f t="shared" si="0"/>
        <v>25385424</v>
      </c>
      <c r="K37" s="54">
        <f t="shared" si="1"/>
        <v>25596806</v>
      </c>
    </row>
    <row r="38" spans="1:11" ht="13.5" thickBot="1">
      <c r="A38" s="102"/>
      <c r="B38" s="287" t="s">
        <v>119</v>
      </c>
      <c r="C38" s="287"/>
      <c r="D38" s="67">
        <f>-SUM(D32,D35)</f>
        <v>0</v>
      </c>
      <c r="E38" s="67"/>
      <c r="F38" s="67"/>
      <c r="G38" s="67"/>
      <c r="H38" s="67"/>
      <c r="I38" s="67"/>
      <c r="J38" s="54">
        <f>-SUM(J32,J35)</f>
        <v>-4726213</v>
      </c>
      <c r="K38" s="54">
        <f>-SUM(K32,K35)</f>
        <v>-4759047</v>
      </c>
    </row>
    <row r="39" spans="1:11" ht="13.5" thickBot="1">
      <c r="A39" s="102"/>
      <c r="B39" s="287" t="s">
        <v>122</v>
      </c>
      <c r="C39" s="310"/>
      <c r="D39" s="67"/>
      <c r="E39" s="67"/>
      <c r="F39" s="67"/>
      <c r="G39" s="67"/>
      <c r="H39" s="67"/>
      <c r="I39" s="67"/>
      <c r="J39" s="54">
        <v>-355000</v>
      </c>
      <c r="K39" s="54">
        <v>-355000</v>
      </c>
    </row>
    <row r="40" spans="1:11" s="71" customFormat="1" ht="13.5" thickBot="1">
      <c r="A40" s="305" t="s">
        <v>120</v>
      </c>
      <c r="B40" s="306"/>
      <c r="C40" s="306"/>
      <c r="D40" s="37">
        <f aca="true" t="shared" si="9" ref="D40:I40">SUM(D37:D38)</f>
        <v>18862524</v>
      </c>
      <c r="E40" s="37">
        <f t="shared" si="9"/>
        <v>19012345</v>
      </c>
      <c r="F40" s="37">
        <f t="shared" si="9"/>
        <v>5116957</v>
      </c>
      <c r="G40" s="37">
        <f t="shared" si="9"/>
        <v>5134078</v>
      </c>
      <c r="H40" s="37">
        <f t="shared" si="9"/>
        <v>1405943</v>
      </c>
      <c r="I40" s="37">
        <f t="shared" si="9"/>
        <v>1450383</v>
      </c>
      <c r="J40" s="256">
        <f>SUM(J37:J39)</f>
        <v>20304211</v>
      </c>
      <c r="K40" s="256">
        <f>SUM(K37:K39)</f>
        <v>20482759</v>
      </c>
    </row>
    <row r="41" spans="1:10" s="71" customFormat="1" ht="12.75">
      <c r="A41" s="108"/>
      <c r="B41" s="108"/>
      <c r="C41" s="108"/>
      <c r="D41" s="107"/>
      <c r="E41" s="107"/>
      <c r="F41" s="107"/>
      <c r="G41" s="107"/>
      <c r="H41" s="107"/>
      <c r="I41" s="107"/>
      <c r="J41" s="107"/>
    </row>
    <row r="42" ht="12.75">
      <c r="B42" s="3"/>
    </row>
    <row r="43" ht="12.75">
      <c r="B43" s="3"/>
    </row>
    <row r="44" spans="2:10" ht="12.75">
      <c r="B44" s="3"/>
      <c r="J44" s="216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</sheetData>
  <sheetProtection/>
  <mergeCells count="18">
    <mergeCell ref="B23:C23"/>
    <mergeCell ref="B29:C29"/>
    <mergeCell ref="A40:C40"/>
    <mergeCell ref="A30:C30"/>
    <mergeCell ref="B33:C33"/>
    <mergeCell ref="B36:C36"/>
    <mergeCell ref="A37:C37"/>
    <mergeCell ref="B38:C38"/>
    <mergeCell ref="B39:C39"/>
    <mergeCell ref="F1:J1"/>
    <mergeCell ref="A6:C6"/>
    <mergeCell ref="A4:C5"/>
    <mergeCell ref="A2:J2"/>
    <mergeCell ref="H3:J3"/>
    <mergeCell ref="D4:E5"/>
    <mergeCell ref="F4:G5"/>
    <mergeCell ref="H4:I5"/>
    <mergeCell ref="J4:K5"/>
  </mergeCells>
  <printOptions/>
  <pageMargins left="0.8661417322834646" right="0.15748031496062992" top="0.2755905511811024" bottom="0.2755905511811024" header="0.6299212598425197" footer="0.27559055118110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2">
      <selection activeCell="L49" sqref="L49"/>
    </sheetView>
  </sheetViews>
  <sheetFormatPr defaultColWidth="9.00390625" defaultRowHeight="12.75"/>
  <cols>
    <col min="1" max="1" width="5.125" style="2" customWidth="1"/>
    <col min="2" max="2" width="58.75390625" style="2" customWidth="1"/>
    <col min="3" max="3" width="8.25390625" style="2" customWidth="1"/>
    <col min="4" max="4" width="6.75390625" style="2" customWidth="1"/>
    <col min="5" max="12" width="9.875" style="2" customWidth="1"/>
    <col min="13" max="16384" width="9.125" style="2" customWidth="1"/>
  </cols>
  <sheetData>
    <row r="1" spans="9:12" ht="12.75">
      <c r="I1" s="318" t="s">
        <v>121</v>
      </c>
      <c r="J1" s="318"/>
      <c r="K1" s="318"/>
      <c r="L1" s="318"/>
    </row>
    <row r="2" spans="1:12" ht="21" customHeight="1">
      <c r="A2" s="320" t="s">
        <v>144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15" customHeight="1" thickBot="1">
      <c r="A3" s="18"/>
      <c r="B3" s="18"/>
      <c r="C3" s="18"/>
      <c r="D3" s="18"/>
      <c r="E3" s="18"/>
      <c r="F3" s="18"/>
      <c r="G3" s="18"/>
      <c r="H3" s="18"/>
      <c r="I3" s="319" t="s">
        <v>0</v>
      </c>
      <c r="J3" s="319"/>
      <c r="K3" s="319"/>
      <c r="L3" s="319"/>
    </row>
    <row r="4" spans="1:12" ht="15" customHeight="1" thickBot="1">
      <c r="A4" s="288" t="s">
        <v>1</v>
      </c>
      <c r="B4" s="314"/>
      <c r="C4" s="295" t="s">
        <v>147</v>
      </c>
      <c r="D4" s="321"/>
      <c r="E4" s="321"/>
      <c r="F4" s="296"/>
      <c r="G4" s="295" t="s">
        <v>145</v>
      </c>
      <c r="H4" s="296"/>
      <c r="I4" s="295" t="s">
        <v>146</v>
      </c>
      <c r="J4" s="296"/>
      <c r="K4" s="299" t="s">
        <v>20</v>
      </c>
      <c r="L4" s="300"/>
    </row>
    <row r="5" spans="1:12" ht="28.5" customHeight="1" thickBot="1">
      <c r="A5" s="315"/>
      <c r="B5" s="316"/>
      <c r="C5" s="322" t="s">
        <v>49</v>
      </c>
      <c r="D5" s="323"/>
      <c r="E5" s="311" t="s">
        <v>50</v>
      </c>
      <c r="F5" s="312"/>
      <c r="G5" s="297"/>
      <c r="H5" s="298"/>
      <c r="I5" s="297"/>
      <c r="J5" s="298"/>
      <c r="K5" s="301"/>
      <c r="L5" s="302"/>
    </row>
    <row r="6" spans="1:12" ht="17.25" customHeight="1" thickBot="1">
      <c r="A6" s="290"/>
      <c r="B6" s="317"/>
      <c r="C6" s="240" t="s">
        <v>148</v>
      </c>
      <c r="D6" s="239" t="s">
        <v>149</v>
      </c>
      <c r="E6" s="128" t="s">
        <v>148</v>
      </c>
      <c r="F6" s="238" t="s">
        <v>149</v>
      </c>
      <c r="G6" s="128" t="s">
        <v>148</v>
      </c>
      <c r="H6" s="238" t="s">
        <v>149</v>
      </c>
      <c r="I6" s="128" t="s">
        <v>148</v>
      </c>
      <c r="J6" s="238" t="s">
        <v>149</v>
      </c>
      <c r="K6" s="128" t="s">
        <v>148</v>
      </c>
      <c r="L6" s="238" t="s">
        <v>149</v>
      </c>
    </row>
    <row r="7" spans="1:12" s="52" customFormat="1" ht="15" customHeight="1" thickBot="1">
      <c r="A7" s="313">
        <v>1</v>
      </c>
      <c r="B7" s="313"/>
      <c r="C7" s="111">
        <v>2</v>
      </c>
      <c r="D7" s="111">
        <v>3</v>
      </c>
      <c r="E7" s="112">
        <v>4</v>
      </c>
      <c r="F7" s="112">
        <v>5</v>
      </c>
      <c r="G7" s="112">
        <v>6</v>
      </c>
      <c r="H7" s="112">
        <v>7</v>
      </c>
      <c r="I7" s="112">
        <v>8</v>
      </c>
      <c r="J7" s="112">
        <v>9</v>
      </c>
      <c r="K7" s="242">
        <v>10</v>
      </c>
      <c r="L7" s="249">
        <v>11</v>
      </c>
    </row>
    <row r="8" spans="1:12" s="52" customFormat="1" ht="13.5" customHeight="1">
      <c r="A8" s="232"/>
      <c r="B8" s="226" t="s">
        <v>51</v>
      </c>
      <c r="C8" s="227">
        <v>71.08</v>
      </c>
      <c r="D8" s="227"/>
      <c r="E8" s="228">
        <v>325546</v>
      </c>
      <c r="F8" s="228">
        <v>325546</v>
      </c>
      <c r="G8" s="229"/>
      <c r="H8" s="229"/>
      <c r="I8" s="230"/>
      <c r="J8" s="230"/>
      <c r="K8" s="278">
        <f aca="true" t="shared" si="0" ref="K8:L12">SUM(E8,G8,I8)</f>
        <v>325546</v>
      </c>
      <c r="L8" s="278">
        <f t="shared" si="0"/>
        <v>325546</v>
      </c>
    </row>
    <row r="9" spans="1:12" s="52" customFormat="1" ht="13.5" customHeight="1">
      <c r="A9" s="113"/>
      <c r="B9" s="114" t="s">
        <v>138</v>
      </c>
      <c r="C9" s="115" t="s">
        <v>137</v>
      </c>
      <c r="D9" s="115"/>
      <c r="E9" s="225">
        <v>5775</v>
      </c>
      <c r="F9" s="225">
        <v>5775</v>
      </c>
      <c r="G9" s="117"/>
      <c r="H9" s="117"/>
      <c r="I9" s="118"/>
      <c r="J9" s="118"/>
      <c r="K9" s="138">
        <f t="shared" si="0"/>
        <v>5775</v>
      </c>
      <c r="L9" s="138">
        <f t="shared" si="0"/>
        <v>5775</v>
      </c>
    </row>
    <row r="10" spans="1:12" s="52" customFormat="1" ht="13.5" customHeight="1">
      <c r="A10" s="217"/>
      <c r="B10" s="218" t="s">
        <v>139</v>
      </c>
      <c r="C10" s="219"/>
      <c r="D10" s="219"/>
      <c r="E10" s="231">
        <v>11214</v>
      </c>
      <c r="F10" s="231">
        <v>11214</v>
      </c>
      <c r="G10" s="220"/>
      <c r="H10" s="220"/>
      <c r="I10" s="221"/>
      <c r="J10" s="221"/>
      <c r="K10" s="138">
        <f t="shared" si="0"/>
        <v>11214</v>
      </c>
      <c r="L10" s="138">
        <f t="shared" si="0"/>
        <v>11214</v>
      </c>
    </row>
    <row r="11" spans="1:12" s="52" customFormat="1" ht="13.5" customHeight="1">
      <c r="A11" s="217"/>
      <c r="B11" s="280" t="s">
        <v>125</v>
      </c>
      <c r="C11" s="219"/>
      <c r="D11" s="219"/>
      <c r="E11" s="231">
        <v>1346829</v>
      </c>
      <c r="F11" s="231">
        <v>1346829</v>
      </c>
      <c r="G11" s="220"/>
      <c r="H11" s="220"/>
      <c r="I11" s="221"/>
      <c r="J11" s="221"/>
      <c r="K11" s="119">
        <f t="shared" si="0"/>
        <v>1346829</v>
      </c>
      <c r="L11" s="119">
        <f t="shared" si="0"/>
        <v>1346829</v>
      </c>
    </row>
    <row r="12" spans="1:12" s="52" customFormat="1" ht="13.5" customHeight="1" thickBot="1">
      <c r="A12" s="222"/>
      <c r="B12" s="281" t="s">
        <v>163</v>
      </c>
      <c r="C12" s="121"/>
      <c r="D12" s="121"/>
      <c r="E12" s="223">
        <v>2381</v>
      </c>
      <c r="F12" s="223">
        <v>2381</v>
      </c>
      <c r="G12" s="122"/>
      <c r="H12" s="122"/>
      <c r="I12" s="123"/>
      <c r="J12" s="123"/>
      <c r="K12" s="279">
        <v>2381</v>
      </c>
      <c r="L12" s="279">
        <f t="shared" si="0"/>
        <v>2381</v>
      </c>
    </row>
    <row r="13" spans="1:12" s="52" customFormat="1" ht="13.5" customHeight="1" thickBot="1">
      <c r="A13" s="124" t="s">
        <v>66</v>
      </c>
      <c r="B13" s="125" t="s">
        <v>28</v>
      </c>
      <c r="C13" s="126"/>
      <c r="D13" s="126"/>
      <c r="E13" s="127">
        <f>SUM(E8:E12)</f>
        <v>1691745</v>
      </c>
      <c r="F13" s="127">
        <f>SUM(F8:F12)</f>
        <v>1691745</v>
      </c>
      <c r="G13" s="109"/>
      <c r="H13" s="109"/>
      <c r="I13" s="128"/>
      <c r="J13" s="128"/>
      <c r="K13" s="129">
        <f>SUM(K8:K12)</f>
        <v>1691745</v>
      </c>
      <c r="L13" s="129">
        <f>SUM(L8:L12)</f>
        <v>1691745</v>
      </c>
    </row>
    <row r="14" spans="1:12" s="52" customFormat="1" ht="13.5" customHeight="1">
      <c r="A14" s="130"/>
      <c r="B14" s="131" t="s">
        <v>30</v>
      </c>
      <c r="C14" s="115">
        <v>42</v>
      </c>
      <c r="D14" s="115"/>
      <c r="E14" s="116">
        <v>176024</v>
      </c>
      <c r="F14" s="116">
        <v>176024</v>
      </c>
      <c r="G14" s="117"/>
      <c r="H14" s="117"/>
      <c r="I14" s="118"/>
      <c r="J14" s="118"/>
      <c r="K14" s="119">
        <f aca="true" t="shared" si="1" ref="K14:L17">SUM(E14,G14,I14)</f>
        <v>176024</v>
      </c>
      <c r="L14" s="119">
        <f t="shared" si="1"/>
        <v>176024</v>
      </c>
    </row>
    <row r="15" spans="1:12" s="52" customFormat="1" ht="13.5" customHeight="1">
      <c r="A15" s="132"/>
      <c r="B15" s="133" t="s">
        <v>31</v>
      </c>
      <c r="C15" s="134">
        <v>30</v>
      </c>
      <c r="D15" s="134"/>
      <c r="E15" s="135">
        <v>54000</v>
      </c>
      <c r="F15" s="135">
        <v>54000</v>
      </c>
      <c r="G15" s="136"/>
      <c r="H15" s="136"/>
      <c r="I15" s="137"/>
      <c r="J15" s="137"/>
      <c r="K15" s="138">
        <f t="shared" si="1"/>
        <v>54000</v>
      </c>
      <c r="L15" s="138">
        <f t="shared" si="1"/>
        <v>54000</v>
      </c>
    </row>
    <row r="16" spans="1:12" s="52" customFormat="1" ht="13.5" customHeight="1">
      <c r="A16" s="132"/>
      <c r="B16" s="233" t="s">
        <v>32</v>
      </c>
      <c r="C16" s="234">
        <v>469</v>
      </c>
      <c r="D16" s="234"/>
      <c r="E16" s="235">
        <v>32806</v>
      </c>
      <c r="F16" s="235">
        <v>32806</v>
      </c>
      <c r="G16" s="236"/>
      <c r="H16" s="236"/>
      <c r="I16" s="237"/>
      <c r="J16" s="237"/>
      <c r="K16" s="138">
        <f t="shared" si="1"/>
        <v>32806</v>
      </c>
      <c r="L16" s="138">
        <f t="shared" si="1"/>
        <v>32806</v>
      </c>
    </row>
    <row r="17" spans="1:12" s="52" customFormat="1" ht="13.5" customHeight="1" thickBot="1">
      <c r="A17" s="185"/>
      <c r="B17" s="233" t="s">
        <v>140</v>
      </c>
      <c r="C17" s="234">
        <v>5</v>
      </c>
      <c r="D17" s="234"/>
      <c r="E17" s="235">
        <v>8190</v>
      </c>
      <c r="F17" s="235">
        <v>8190</v>
      </c>
      <c r="G17" s="236"/>
      <c r="H17" s="236"/>
      <c r="I17" s="237"/>
      <c r="J17" s="118"/>
      <c r="K17" s="119">
        <f t="shared" si="1"/>
        <v>8190</v>
      </c>
      <c r="L17" s="119">
        <f t="shared" si="1"/>
        <v>8190</v>
      </c>
    </row>
    <row r="18" spans="1:12" s="52" customFormat="1" ht="13.5" customHeight="1" thickBot="1">
      <c r="A18" s="124" t="s">
        <v>67</v>
      </c>
      <c r="B18" s="125" t="s">
        <v>53</v>
      </c>
      <c r="C18" s="126"/>
      <c r="D18" s="126"/>
      <c r="E18" s="127">
        <f>SUM(E14:E17)</f>
        <v>271020</v>
      </c>
      <c r="F18" s="127">
        <f>SUM(F14:F17)</f>
        <v>271020</v>
      </c>
      <c r="G18" s="139"/>
      <c r="H18" s="139"/>
      <c r="I18" s="112"/>
      <c r="J18" s="112"/>
      <c r="K18" s="129">
        <f>SUM(K14:K17)</f>
        <v>271020</v>
      </c>
      <c r="L18" s="129">
        <f>SUM(F18:J18)</f>
        <v>271020</v>
      </c>
    </row>
    <row r="19" spans="1:12" s="52" customFormat="1" ht="13.5" customHeight="1">
      <c r="A19" s="140"/>
      <c r="B19" s="141" t="s">
        <v>33</v>
      </c>
      <c r="C19" s="134">
        <v>26270</v>
      </c>
      <c r="D19" s="134"/>
      <c r="E19" s="135">
        <v>10377</v>
      </c>
      <c r="F19" s="135">
        <v>10377</v>
      </c>
      <c r="G19" s="136"/>
      <c r="H19" s="136"/>
      <c r="I19" s="137"/>
      <c r="J19" s="137"/>
      <c r="K19" s="138">
        <f>SUM(E19,G19,I19)</f>
        <v>10377</v>
      </c>
      <c r="L19" s="138">
        <f>SUM(F19,H19,J19)</f>
        <v>10377</v>
      </c>
    </row>
    <row r="20" spans="1:12" s="52" customFormat="1" ht="13.5" customHeight="1">
      <c r="A20" s="140"/>
      <c r="B20" s="141" t="s">
        <v>34</v>
      </c>
      <c r="C20" s="134">
        <v>26270</v>
      </c>
      <c r="D20" s="134"/>
      <c r="E20" s="135">
        <v>10377</v>
      </c>
      <c r="F20" s="135">
        <v>10377</v>
      </c>
      <c r="G20" s="136"/>
      <c r="H20" s="136"/>
      <c r="I20" s="137"/>
      <c r="J20" s="137"/>
      <c r="K20" s="138">
        <f aca="true" t="shared" si="2" ref="K20:K31">SUM(E20,G20,I20)</f>
        <v>10377</v>
      </c>
      <c r="L20" s="138">
        <f aca="true" t="shared" si="3" ref="L20:L31">SUM(F20,H20,J20)</f>
        <v>10377</v>
      </c>
    </row>
    <row r="21" spans="1:12" s="52" customFormat="1" ht="13.5" customHeight="1">
      <c r="A21" s="140"/>
      <c r="B21" s="142" t="s">
        <v>35</v>
      </c>
      <c r="C21" s="134">
        <v>550</v>
      </c>
      <c r="D21" s="134"/>
      <c r="E21" s="135">
        <v>30448</v>
      </c>
      <c r="F21" s="135">
        <v>30448</v>
      </c>
      <c r="G21" s="136"/>
      <c r="H21" s="136"/>
      <c r="I21" s="137"/>
      <c r="J21" s="137"/>
      <c r="K21" s="138">
        <f t="shared" si="2"/>
        <v>30448</v>
      </c>
      <c r="L21" s="138">
        <f t="shared" si="3"/>
        <v>30448</v>
      </c>
    </row>
    <row r="22" spans="1:12" s="52" customFormat="1" ht="13.5" customHeight="1">
      <c r="A22" s="140"/>
      <c r="B22" s="250" t="s">
        <v>152</v>
      </c>
      <c r="C22" s="134"/>
      <c r="D22" s="134"/>
      <c r="E22" s="135">
        <f>10690+2411</f>
        <v>13101</v>
      </c>
      <c r="F22" s="135">
        <f>10690+2411+466</f>
        <v>13567</v>
      </c>
      <c r="G22" s="136"/>
      <c r="H22" s="136"/>
      <c r="I22" s="137"/>
      <c r="J22" s="137"/>
      <c r="K22" s="138">
        <f t="shared" si="2"/>
        <v>13101</v>
      </c>
      <c r="L22" s="138">
        <f t="shared" si="3"/>
        <v>13567</v>
      </c>
    </row>
    <row r="23" spans="1:12" s="52" customFormat="1" ht="13.5" customHeight="1">
      <c r="A23" s="140"/>
      <c r="B23" s="250" t="s">
        <v>158</v>
      </c>
      <c r="C23" s="134"/>
      <c r="D23" s="134"/>
      <c r="E23" s="135">
        <v>13072</v>
      </c>
      <c r="F23" s="135">
        <f>13072+4555</f>
        <v>17627</v>
      </c>
      <c r="G23" s="136"/>
      <c r="H23" s="136"/>
      <c r="I23" s="137"/>
      <c r="J23" s="137"/>
      <c r="K23" s="138">
        <v>13072</v>
      </c>
      <c r="L23" s="138">
        <f t="shared" si="3"/>
        <v>17627</v>
      </c>
    </row>
    <row r="24" spans="1:12" s="52" customFormat="1" ht="13.5" customHeight="1">
      <c r="A24" s="140"/>
      <c r="B24" s="250" t="s">
        <v>159</v>
      </c>
      <c r="C24" s="134"/>
      <c r="D24" s="134"/>
      <c r="E24" s="135">
        <v>11668</v>
      </c>
      <c r="F24" s="135">
        <v>11668</v>
      </c>
      <c r="G24" s="136"/>
      <c r="H24" s="136"/>
      <c r="I24" s="137"/>
      <c r="J24" s="137"/>
      <c r="K24" s="138">
        <v>11668</v>
      </c>
      <c r="L24" s="138">
        <f t="shared" si="3"/>
        <v>11668</v>
      </c>
    </row>
    <row r="25" spans="1:12" s="52" customFormat="1" ht="13.5" customHeight="1">
      <c r="A25" s="143"/>
      <c r="B25" s="133" t="s">
        <v>36</v>
      </c>
      <c r="C25" s="134">
        <v>88</v>
      </c>
      <c r="D25" s="134"/>
      <c r="E25" s="135">
        <v>12760</v>
      </c>
      <c r="F25" s="135">
        <v>12760</v>
      </c>
      <c r="G25" s="136"/>
      <c r="H25" s="136"/>
      <c r="I25" s="137"/>
      <c r="J25" s="137"/>
      <c r="K25" s="138">
        <f t="shared" si="2"/>
        <v>12760</v>
      </c>
      <c r="L25" s="138">
        <f t="shared" si="3"/>
        <v>12760</v>
      </c>
    </row>
    <row r="26" spans="1:12" s="52" customFormat="1" ht="13.5" customHeight="1">
      <c r="A26" s="143"/>
      <c r="B26" s="133" t="s">
        <v>37</v>
      </c>
      <c r="C26" s="134">
        <v>300</v>
      </c>
      <c r="D26" s="134"/>
      <c r="E26" s="135">
        <v>32700</v>
      </c>
      <c r="F26" s="135">
        <v>32700</v>
      </c>
      <c r="G26" s="136"/>
      <c r="H26" s="136"/>
      <c r="I26" s="137"/>
      <c r="J26" s="137"/>
      <c r="K26" s="138">
        <f t="shared" si="2"/>
        <v>32700</v>
      </c>
      <c r="L26" s="138">
        <f t="shared" si="3"/>
        <v>32700</v>
      </c>
    </row>
    <row r="27" spans="1:12" s="52" customFormat="1" ht="13.5" customHeight="1">
      <c r="A27" s="143"/>
      <c r="B27" s="133" t="s">
        <v>38</v>
      </c>
      <c r="C27" s="134">
        <v>115</v>
      </c>
      <c r="D27" s="134"/>
      <c r="E27" s="135">
        <v>56822</v>
      </c>
      <c r="F27" s="135">
        <v>56822</v>
      </c>
      <c r="G27" s="136"/>
      <c r="H27" s="136"/>
      <c r="I27" s="137"/>
      <c r="J27" s="137"/>
      <c r="K27" s="138">
        <f t="shared" si="2"/>
        <v>56822</v>
      </c>
      <c r="L27" s="138">
        <f t="shared" si="3"/>
        <v>56822</v>
      </c>
    </row>
    <row r="28" spans="1:12" s="52" customFormat="1" ht="13.5" customHeight="1">
      <c r="A28" s="143"/>
      <c r="B28" s="144" t="s">
        <v>52</v>
      </c>
      <c r="C28" s="134">
        <v>4</v>
      </c>
      <c r="D28" s="134"/>
      <c r="E28" s="135">
        <v>10424</v>
      </c>
      <c r="F28" s="135">
        <v>10424</v>
      </c>
      <c r="G28" s="136"/>
      <c r="H28" s="136"/>
      <c r="I28" s="137"/>
      <c r="J28" s="137"/>
      <c r="K28" s="138">
        <f t="shared" si="2"/>
        <v>10424</v>
      </c>
      <c r="L28" s="138">
        <f t="shared" si="3"/>
        <v>10424</v>
      </c>
    </row>
    <row r="29" spans="1:12" s="52" customFormat="1" ht="13.5" customHeight="1">
      <c r="A29" s="143"/>
      <c r="B29" s="120" t="s">
        <v>39</v>
      </c>
      <c r="C29" s="134">
        <v>14</v>
      </c>
      <c r="D29" s="134"/>
      <c r="E29" s="135">
        <v>10648</v>
      </c>
      <c r="F29" s="135">
        <v>10648</v>
      </c>
      <c r="G29" s="136"/>
      <c r="H29" s="136"/>
      <c r="I29" s="137"/>
      <c r="J29" s="137"/>
      <c r="K29" s="138">
        <f t="shared" si="2"/>
        <v>10648</v>
      </c>
      <c r="L29" s="138">
        <f t="shared" si="3"/>
        <v>10648</v>
      </c>
    </row>
    <row r="30" spans="1:12" s="52" customFormat="1" ht="13.5" customHeight="1">
      <c r="A30" s="143"/>
      <c r="B30" s="120" t="s">
        <v>141</v>
      </c>
      <c r="C30" s="134">
        <v>36.78</v>
      </c>
      <c r="D30" s="134"/>
      <c r="E30" s="135">
        <v>60025</v>
      </c>
      <c r="F30" s="135">
        <v>60025</v>
      </c>
      <c r="G30" s="136"/>
      <c r="H30" s="136"/>
      <c r="I30" s="137"/>
      <c r="J30" s="137"/>
      <c r="K30" s="138">
        <f t="shared" si="2"/>
        <v>60025</v>
      </c>
      <c r="L30" s="138">
        <f t="shared" si="3"/>
        <v>60025</v>
      </c>
    </row>
    <row r="31" spans="1:12" s="52" customFormat="1" ht="13.5" customHeight="1" thickBot="1">
      <c r="A31" s="145"/>
      <c r="B31" s="146" t="s">
        <v>142</v>
      </c>
      <c r="C31" s="115"/>
      <c r="D31" s="115"/>
      <c r="E31" s="116">
        <v>15098</v>
      </c>
      <c r="F31" s="116">
        <v>15098</v>
      </c>
      <c r="G31" s="117"/>
      <c r="H31" s="117"/>
      <c r="I31" s="118"/>
      <c r="J31" s="118"/>
      <c r="K31" s="138">
        <f t="shared" si="2"/>
        <v>15098</v>
      </c>
      <c r="L31" s="138">
        <f t="shared" si="3"/>
        <v>15098</v>
      </c>
    </row>
    <row r="32" spans="1:12" s="52" customFormat="1" ht="13.5" customHeight="1" thickBot="1">
      <c r="A32" s="124" t="s">
        <v>68</v>
      </c>
      <c r="B32" s="147" t="s">
        <v>124</v>
      </c>
      <c r="C32" s="126"/>
      <c r="D32" s="126"/>
      <c r="E32" s="127">
        <f>SUM(E19:E31)</f>
        <v>287520</v>
      </c>
      <c r="F32" s="127">
        <f>SUM(F19:F31)</f>
        <v>292541</v>
      </c>
      <c r="G32" s="139"/>
      <c r="H32" s="139"/>
      <c r="I32" s="112"/>
      <c r="J32" s="112"/>
      <c r="K32" s="129">
        <f>SUM(K19:K31)</f>
        <v>287520</v>
      </c>
      <c r="L32" s="129">
        <f>SUM(L19:L31)</f>
        <v>292541</v>
      </c>
    </row>
    <row r="33" spans="1:12" s="52" customFormat="1" ht="13.5" customHeight="1" thickBot="1">
      <c r="A33" s="148" t="s">
        <v>69</v>
      </c>
      <c r="B33" s="149" t="s">
        <v>54</v>
      </c>
      <c r="C33" s="126">
        <v>26270</v>
      </c>
      <c r="D33" s="126"/>
      <c r="E33" s="150">
        <v>10508</v>
      </c>
      <c r="F33" s="150">
        <v>10508</v>
      </c>
      <c r="G33" s="139"/>
      <c r="H33" s="139"/>
      <c r="I33" s="112"/>
      <c r="J33" s="112"/>
      <c r="K33" s="151">
        <f>SUM(E33,G33,I33)</f>
        <v>10508</v>
      </c>
      <c r="L33" s="151">
        <f>SUM(F33,H33,J33)</f>
        <v>10508</v>
      </c>
    </row>
    <row r="34" spans="1:12" s="52" customFormat="1" ht="13.5" customHeight="1" thickBot="1">
      <c r="A34" s="152"/>
      <c r="B34" s="153" t="s">
        <v>29</v>
      </c>
      <c r="C34" s="126"/>
      <c r="D34" s="126"/>
      <c r="E34" s="127">
        <f>SUM(E18,E32,E33)</f>
        <v>569048</v>
      </c>
      <c r="F34" s="127">
        <f>SUM(F18,F32,F33)</f>
        <v>574069</v>
      </c>
      <c r="G34" s="139"/>
      <c r="H34" s="139"/>
      <c r="I34" s="112"/>
      <c r="J34" s="112"/>
      <c r="K34" s="129">
        <f>SUM(K18,K32,K33)</f>
        <v>569048</v>
      </c>
      <c r="L34" s="129">
        <f>SUM(L18,L32,L33)</f>
        <v>574069</v>
      </c>
    </row>
    <row r="35" spans="1:12" s="52" customFormat="1" ht="13.5" customHeight="1" thickBot="1">
      <c r="A35" s="152"/>
      <c r="B35" s="153" t="s">
        <v>155</v>
      </c>
      <c r="C35" s="126"/>
      <c r="D35" s="126"/>
      <c r="E35" s="127">
        <v>15252</v>
      </c>
      <c r="F35" s="127">
        <f>15252+7198</f>
        <v>22450</v>
      </c>
      <c r="G35" s="139"/>
      <c r="H35" s="139"/>
      <c r="I35" s="112"/>
      <c r="J35" s="112"/>
      <c r="K35" s="129">
        <v>15252</v>
      </c>
      <c r="L35" s="129">
        <f>SUM(F35)</f>
        <v>22450</v>
      </c>
    </row>
    <row r="36" spans="1:12" s="52" customFormat="1" ht="13.5" customHeight="1" thickBot="1">
      <c r="A36" s="152"/>
      <c r="B36" s="153" t="s">
        <v>156</v>
      </c>
      <c r="C36" s="126"/>
      <c r="D36" s="126"/>
      <c r="E36" s="127">
        <v>886</v>
      </c>
      <c r="F36" s="127">
        <v>886</v>
      </c>
      <c r="G36" s="139"/>
      <c r="H36" s="139"/>
      <c r="I36" s="112"/>
      <c r="J36" s="112"/>
      <c r="K36" s="129">
        <v>886</v>
      </c>
      <c r="L36" s="129">
        <f>SUM(F36)</f>
        <v>886</v>
      </c>
    </row>
    <row r="37" spans="1:12" s="52" customFormat="1" ht="13.5" customHeight="1" thickBot="1">
      <c r="A37" s="152"/>
      <c r="B37" s="153" t="s">
        <v>157</v>
      </c>
      <c r="C37" s="126"/>
      <c r="D37" s="126"/>
      <c r="E37" s="127">
        <v>1822</v>
      </c>
      <c r="F37" s="127">
        <f>1822+911+911</f>
        <v>3644</v>
      </c>
      <c r="G37" s="139"/>
      <c r="H37" s="139"/>
      <c r="I37" s="112"/>
      <c r="J37" s="112"/>
      <c r="K37" s="129">
        <v>1822</v>
      </c>
      <c r="L37" s="129">
        <f>SUM(F37)</f>
        <v>3644</v>
      </c>
    </row>
    <row r="38" spans="1:12" s="52" customFormat="1" ht="13.5" customHeight="1" thickBot="1">
      <c r="A38" s="124" t="s">
        <v>2</v>
      </c>
      <c r="B38" s="154" t="s">
        <v>126</v>
      </c>
      <c r="C38" s="126"/>
      <c r="D38" s="126"/>
      <c r="E38" s="127">
        <f>SUM(E13,E34,E35,E36,E37)</f>
        <v>2278753</v>
      </c>
      <c r="F38" s="127">
        <f>SUM(F13,F34,F35,F36,F37)</f>
        <v>2292794</v>
      </c>
      <c r="G38" s="139"/>
      <c r="H38" s="139"/>
      <c r="I38" s="112"/>
      <c r="J38" s="112"/>
      <c r="K38" s="129">
        <f>SUM(K13,K34,K35,K36,K37)</f>
        <v>2278753</v>
      </c>
      <c r="L38" s="129">
        <f>SUM(L13,L34,L35,L36,L37)</f>
        <v>2292794</v>
      </c>
    </row>
    <row r="39" spans="1:12" s="52" customFormat="1" ht="13.5" customHeight="1" thickBot="1">
      <c r="A39" s="110" t="s">
        <v>3</v>
      </c>
      <c r="B39" s="155" t="s">
        <v>56</v>
      </c>
      <c r="C39" s="110"/>
      <c r="D39" s="110"/>
      <c r="E39" s="127"/>
      <c r="F39" s="127"/>
      <c r="G39" s="109"/>
      <c r="H39" s="109"/>
      <c r="I39" s="128"/>
      <c r="J39" s="128"/>
      <c r="K39" s="129"/>
      <c r="L39" s="244"/>
    </row>
    <row r="40" spans="1:12" s="52" customFormat="1" ht="13.5" customHeight="1">
      <c r="A40" s="156" t="s">
        <v>62</v>
      </c>
      <c r="B40" s="157" t="s">
        <v>57</v>
      </c>
      <c r="C40" s="158"/>
      <c r="D40" s="158"/>
      <c r="E40" s="116"/>
      <c r="F40" s="116"/>
      <c r="G40" s="117"/>
      <c r="H40" s="117"/>
      <c r="I40" s="118"/>
      <c r="J40" s="118"/>
      <c r="K40" s="119"/>
      <c r="L40" s="243"/>
    </row>
    <row r="41" spans="1:12" s="52" customFormat="1" ht="13.5" customHeight="1">
      <c r="A41" s="159"/>
      <c r="B41" s="160" t="s">
        <v>58</v>
      </c>
      <c r="C41" s="161"/>
      <c r="D41" s="161"/>
      <c r="E41" s="135">
        <v>18478</v>
      </c>
      <c r="F41" s="135">
        <v>18478</v>
      </c>
      <c r="G41" s="136"/>
      <c r="H41" s="136"/>
      <c r="I41" s="137"/>
      <c r="J41" s="137"/>
      <c r="K41" s="138">
        <f>SUM(E41,G41,I41)</f>
        <v>18478</v>
      </c>
      <c r="L41" s="138">
        <f>SUM(F41,H41,J41)</f>
        <v>18478</v>
      </c>
    </row>
    <row r="42" spans="1:12" s="52" customFormat="1" ht="13.5" customHeight="1">
      <c r="A42" s="159"/>
      <c r="B42" s="160" t="s">
        <v>143</v>
      </c>
      <c r="C42" s="161"/>
      <c r="D42" s="161"/>
      <c r="E42" s="135"/>
      <c r="F42" s="135"/>
      <c r="G42" s="136"/>
      <c r="H42" s="136"/>
      <c r="I42" s="138">
        <v>10178</v>
      </c>
      <c r="J42" s="138">
        <v>28681</v>
      </c>
      <c r="K42" s="138">
        <f aca="true" t="shared" si="4" ref="K42:K48">SUM(E42,G42,I42)</f>
        <v>10178</v>
      </c>
      <c r="L42" s="138">
        <f aca="true" t="shared" si="5" ref="K42:L48">SUM(F42,H42,J42)</f>
        <v>28681</v>
      </c>
    </row>
    <row r="43" spans="1:12" s="52" customFormat="1" ht="13.5" customHeight="1">
      <c r="A43" s="159"/>
      <c r="B43" s="160" t="s">
        <v>153</v>
      </c>
      <c r="C43" s="161"/>
      <c r="D43" s="161"/>
      <c r="E43" s="135">
        <v>270</v>
      </c>
      <c r="F43" s="135">
        <f>31+239+227</f>
        <v>497</v>
      </c>
      <c r="G43" s="136"/>
      <c r="H43" s="136"/>
      <c r="I43" s="138"/>
      <c r="J43" s="138"/>
      <c r="K43" s="138">
        <f t="shared" si="5"/>
        <v>270</v>
      </c>
      <c r="L43" s="138">
        <f t="shared" si="5"/>
        <v>497</v>
      </c>
    </row>
    <row r="44" spans="1:12" s="52" customFormat="1" ht="13.5" customHeight="1">
      <c r="A44" s="159" t="s">
        <v>63</v>
      </c>
      <c r="B44" s="160" t="s">
        <v>59</v>
      </c>
      <c r="C44" s="161"/>
      <c r="D44" s="161"/>
      <c r="E44" s="135"/>
      <c r="F44" s="135"/>
      <c r="G44" s="135">
        <v>790177</v>
      </c>
      <c r="H44" s="135">
        <v>790177</v>
      </c>
      <c r="I44" s="137"/>
      <c r="J44" s="137"/>
      <c r="K44" s="138">
        <f t="shared" si="4"/>
        <v>790177</v>
      </c>
      <c r="L44" s="138">
        <f t="shared" si="5"/>
        <v>790177</v>
      </c>
    </row>
    <row r="45" spans="1:12" s="52" customFormat="1" ht="13.5" customHeight="1">
      <c r="A45" s="159" t="s">
        <v>64</v>
      </c>
      <c r="B45" s="160" t="s">
        <v>127</v>
      </c>
      <c r="C45" s="161"/>
      <c r="D45" s="161"/>
      <c r="E45" s="135"/>
      <c r="F45" s="135"/>
      <c r="G45" s="135"/>
      <c r="H45" s="135"/>
      <c r="I45" s="137"/>
      <c r="J45" s="137"/>
      <c r="K45" s="138">
        <f t="shared" si="4"/>
        <v>0</v>
      </c>
      <c r="L45" s="138">
        <f t="shared" si="5"/>
        <v>0</v>
      </c>
    </row>
    <row r="46" spans="1:12" s="52" customFormat="1" ht="13.5" customHeight="1">
      <c r="A46" s="159"/>
      <c r="B46" s="160" t="s">
        <v>128</v>
      </c>
      <c r="C46" s="161"/>
      <c r="D46" s="161"/>
      <c r="E46" s="135">
        <v>85039</v>
      </c>
      <c r="F46" s="135">
        <v>85039</v>
      </c>
      <c r="G46" s="135"/>
      <c r="H46" s="135"/>
      <c r="I46" s="137"/>
      <c r="J46" s="137"/>
      <c r="K46" s="138">
        <f t="shared" si="4"/>
        <v>85039</v>
      </c>
      <c r="L46" s="138">
        <f t="shared" si="5"/>
        <v>85039</v>
      </c>
    </row>
    <row r="47" spans="1:12" ht="13.5" customHeight="1">
      <c r="A47" s="159" t="s">
        <v>129</v>
      </c>
      <c r="B47" s="160" t="s">
        <v>60</v>
      </c>
      <c r="C47" s="162"/>
      <c r="D47" s="162"/>
      <c r="E47" s="163"/>
      <c r="F47" s="163"/>
      <c r="G47" s="64"/>
      <c r="H47" s="64"/>
      <c r="I47" s="76"/>
      <c r="J47" s="76"/>
      <c r="K47" s="138">
        <f t="shared" si="4"/>
        <v>0</v>
      </c>
      <c r="L47" s="138">
        <f t="shared" si="5"/>
        <v>0</v>
      </c>
    </row>
    <row r="48" spans="1:12" ht="13.5" customHeight="1" thickBot="1">
      <c r="A48" s="165"/>
      <c r="B48" s="166" t="s">
        <v>61</v>
      </c>
      <c r="C48" s="167"/>
      <c r="D48" s="167"/>
      <c r="E48" s="168">
        <v>500000</v>
      </c>
      <c r="F48" s="168">
        <v>500000</v>
      </c>
      <c r="G48" s="169"/>
      <c r="H48" s="169"/>
      <c r="I48" s="169"/>
      <c r="J48" s="169"/>
      <c r="K48" s="138">
        <f t="shared" si="4"/>
        <v>500000</v>
      </c>
      <c r="L48" s="138">
        <f t="shared" si="5"/>
        <v>500000</v>
      </c>
    </row>
    <row r="49" spans="1:12" ht="13.5" thickBot="1">
      <c r="A49" s="61" t="s">
        <v>4</v>
      </c>
      <c r="B49" s="35" t="s">
        <v>65</v>
      </c>
      <c r="C49" s="35"/>
      <c r="D49" s="35"/>
      <c r="E49" s="170">
        <f aca="true" t="shared" si="6" ref="E49:J49">SUM(E40:E48)</f>
        <v>603787</v>
      </c>
      <c r="F49" s="170">
        <f t="shared" si="6"/>
        <v>604014</v>
      </c>
      <c r="G49" s="170">
        <f t="shared" si="6"/>
        <v>790177</v>
      </c>
      <c r="H49" s="170">
        <f t="shared" si="6"/>
        <v>790177</v>
      </c>
      <c r="I49" s="170">
        <f t="shared" si="6"/>
        <v>10178</v>
      </c>
      <c r="J49" s="170">
        <f t="shared" si="6"/>
        <v>28681</v>
      </c>
      <c r="K49" s="170">
        <f>SUM(K41:K48)</f>
        <v>1404142</v>
      </c>
      <c r="L49" s="170">
        <f>SUM(L41:L48)</f>
        <v>1422872</v>
      </c>
    </row>
    <row r="50" spans="1:16" ht="13.5" thickBot="1">
      <c r="A50" s="101" t="s">
        <v>5</v>
      </c>
      <c r="B50" s="171" t="s">
        <v>70</v>
      </c>
      <c r="C50" s="172"/>
      <c r="D50" s="171"/>
      <c r="E50" s="22">
        <f>SUM(E38,E39,E49)</f>
        <v>2882540</v>
      </c>
      <c r="F50" s="173">
        <f aca="true" t="shared" si="7" ref="F50:L50">SUM(F38,F39,F49)</f>
        <v>2896808</v>
      </c>
      <c r="G50" s="22">
        <f t="shared" si="7"/>
        <v>790177</v>
      </c>
      <c r="H50" s="22">
        <f t="shared" si="7"/>
        <v>790177</v>
      </c>
      <c r="I50" s="22">
        <f t="shared" si="7"/>
        <v>10178</v>
      </c>
      <c r="J50" s="22">
        <f t="shared" si="7"/>
        <v>28681</v>
      </c>
      <c r="K50" s="22">
        <f t="shared" si="7"/>
        <v>3682895</v>
      </c>
      <c r="L50" s="22">
        <f t="shared" si="7"/>
        <v>3715666</v>
      </c>
      <c r="P50" s="4"/>
    </row>
    <row r="51" ht="12.75">
      <c r="K51" s="4"/>
    </row>
    <row r="52" spans="10:11" ht="12.75">
      <c r="J52" s="4"/>
      <c r="K52" s="4"/>
    </row>
    <row r="53" ht="12.75">
      <c r="L53" s="4"/>
    </row>
  </sheetData>
  <sheetProtection/>
  <mergeCells count="11">
    <mergeCell ref="I1:L1"/>
    <mergeCell ref="I3:L3"/>
    <mergeCell ref="A2:L2"/>
    <mergeCell ref="C4:F4"/>
    <mergeCell ref="C5:D5"/>
    <mergeCell ref="E5:F5"/>
    <mergeCell ref="G4:H5"/>
    <mergeCell ref="I4:J5"/>
    <mergeCell ref="K4:L5"/>
    <mergeCell ref="A7:B7"/>
    <mergeCell ref="A4:B6"/>
  </mergeCells>
  <printOptions/>
  <pageMargins left="0.7086614173228347" right="0.1968503937007874" top="0" bottom="0.03937007874015748" header="0.7480314960629921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F32" sqref="F32"/>
    </sheetView>
  </sheetViews>
  <sheetFormatPr defaultColWidth="9.00390625" defaultRowHeight="12.75"/>
  <cols>
    <col min="1" max="1" width="3.625" style="13" customWidth="1"/>
    <col min="2" max="2" width="3.00390625" style="0" customWidth="1"/>
    <col min="3" max="3" width="36.625" style="0" customWidth="1"/>
    <col min="4" max="4" width="13.00390625" style="14" customWidth="1"/>
    <col min="5" max="5" width="11.875" style="0" customWidth="1"/>
    <col min="6" max="6" width="11.75390625" style="0" customWidth="1"/>
    <col min="7" max="7" width="12.75390625" style="0" bestFit="1" customWidth="1"/>
  </cols>
  <sheetData>
    <row r="1" spans="1:7" ht="25.5" customHeight="1">
      <c r="A1" s="328"/>
      <c r="B1" s="328"/>
      <c r="C1" s="328"/>
      <c r="D1" s="5"/>
      <c r="E1" s="332" t="s">
        <v>43</v>
      </c>
      <c r="F1" s="332"/>
      <c r="G1" s="332"/>
    </row>
    <row r="2" spans="1:6" ht="25.5" customHeight="1">
      <c r="A2" s="5"/>
      <c r="B2" s="5"/>
      <c r="C2" s="5"/>
      <c r="D2" s="5"/>
      <c r="E2" s="32"/>
      <c r="F2" s="32"/>
    </row>
    <row r="3" spans="1:7" ht="33" customHeight="1">
      <c r="A3" s="329" t="s">
        <v>134</v>
      </c>
      <c r="B3" s="329"/>
      <c r="C3" s="329"/>
      <c r="D3" s="329"/>
      <c r="E3" s="329"/>
      <c r="F3" s="329"/>
      <c r="G3" s="329"/>
    </row>
    <row r="4" spans="1:5" ht="25.5" customHeight="1">
      <c r="A4" s="5"/>
      <c r="B4" s="5"/>
      <c r="C4" s="5"/>
      <c r="D4" s="7"/>
      <c r="E4" s="5"/>
    </row>
    <row r="5" spans="1:7" ht="17.25" customHeight="1" thickBot="1">
      <c r="A5" s="5"/>
      <c r="B5" s="5"/>
      <c r="C5" s="5"/>
      <c r="D5" s="7"/>
      <c r="E5" s="5"/>
      <c r="F5" s="334" t="s">
        <v>0</v>
      </c>
      <c r="G5" s="334"/>
    </row>
    <row r="6" spans="1:7" ht="26.25" customHeight="1">
      <c r="A6" s="288" t="s">
        <v>1</v>
      </c>
      <c r="B6" s="289"/>
      <c r="C6" s="314"/>
      <c r="D6" s="296" t="s">
        <v>19</v>
      </c>
      <c r="E6" s="296" t="s">
        <v>145</v>
      </c>
      <c r="F6" s="296" t="s">
        <v>146</v>
      </c>
      <c r="G6" s="300" t="s">
        <v>20</v>
      </c>
    </row>
    <row r="7" spans="1:7" ht="51" customHeight="1" thickBot="1">
      <c r="A7" s="290"/>
      <c r="B7" s="291"/>
      <c r="C7" s="317"/>
      <c r="D7" s="298"/>
      <c r="E7" s="298"/>
      <c r="F7" s="298"/>
      <c r="G7" s="302"/>
    </row>
    <row r="8" spans="1:7" ht="13.5" customHeight="1" thickBot="1">
      <c r="A8" s="303" t="s">
        <v>2</v>
      </c>
      <c r="B8" s="307"/>
      <c r="C8" s="304"/>
      <c r="D8" s="112">
        <v>2</v>
      </c>
      <c r="E8" s="112">
        <v>3</v>
      </c>
      <c r="F8" s="112">
        <v>4</v>
      </c>
      <c r="G8" s="112">
        <v>5</v>
      </c>
    </row>
    <row r="9" spans="1:7" ht="12.75">
      <c r="A9" s="174"/>
      <c r="B9" s="335" t="s">
        <v>8</v>
      </c>
      <c r="C9" s="336"/>
      <c r="D9" s="175">
        <v>2323000</v>
      </c>
      <c r="E9" s="175"/>
      <c r="F9" s="175"/>
      <c r="G9" s="176">
        <f>SUM(D9,E9,F9)</f>
        <v>2323000</v>
      </c>
    </row>
    <row r="10" spans="1:7" ht="12.75">
      <c r="A10" s="177"/>
      <c r="B10" s="337" t="s">
        <v>9</v>
      </c>
      <c r="C10" s="338"/>
      <c r="D10" s="176">
        <f>1428298-3450</f>
        <v>1424848</v>
      </c>
      <c r="E10" s="176"/>
      <c r="F10" s="176"/>
      <c r="G10" s="176">
        <f>SUM(D10,E10,F10)</f>
        <v>1424848</v>
      </c>
    </row>
    <row r="11" spans="1:7" ht="12.75">
      <c r="A11" s="178"/>
      <c r="B11" s="338" t="s">
        <v>11</v>
      </c>
      <c r="C11" s="340"/>
      <c r="D11" s="176">
        <v>128000</v>
      </c>
      <c r="E11" s="176"/>
      <c r="F11" s="176"/>
      <c r="G11" s="176">
        <f>SUM(D11,E11,F11)</f>
        <v>128000</v>
      </c>
    </row>
    <row r="12" spans="1:7" ht="13.5" thickBot="1">
      <c r="A12" s="178"/>
      <c r="B12" s="338" t="s">
        <v>18</v>
      </c>
      <c r="C12" s="339"/>
      <c r="D12" s="176">
        <v>1162000</v>
      </c>
      <c r="E12" s="176"/>
      <c r="F12" s="176"/>
      <c r="G12" s="176">
        <f>SUM(D12,E12,F12)</f>
        <v>1162000</v>
      </c>
    </row>
    <row r="13" spans="1:7" s="8" customFormat="1" ht="13.5" thickBot="1">
      <c r="A13" s="124" t="s">
        <v>2</v>
      </c>
      <c r="B13" s="324" t="s">
        <v>10</v>
      </c>
      <c r="C13" s="325"/>
      <c r="D13" s="179">
        <f>SUM(D9:D12)</f>
        <v>5037848</v>
      </c>
      <c r="E13" s="179">
        <f>SUM(E9:E12)</f>
        <v>0</v>
      </c>
      <c r="F13" s="179">
        <f>SUM(F9:F12)</f>
        <v>0</v>
      </c>
      <c r="G13" s="179">
        <f>SUM(G9:G12)</f>
        <v>5037848</v>
      </c>
    </row>
    <row r="14" spans="1:7" s="8" customFormat="1" ht="12.75">
      <c r="A14" s="180"/>
      <c r="B14" s="330" t="s">
        <v>71</v>
      </c>
      <c r="C14" s="331"/>
      <c r="D14" s="181">
        <v>2000</v>
      </c>
      <c r="E14" s="182"/>
      <c r="F14" s="182"/>
      <c r="G14" s="182">
        <f aca="true" t="shared" si="0" ref="G14:G19">SUM(D14:F14)</f>
        <v>2000</v>
      </c>
    </row>
    <row r="15" spans="1:7" s="8" customFormat="1" ht="12.75">
      <c r="A15" s="132"/>
      <c r="B15" s="326" t="s">
        <v>72</v>
      </c>
      <c r="C15" s="327"/>
      <c r="D15" s="183"/>
      <c r="E15" s="184"/>
      <c r="F15" s="184"/>
      <c r="G15" s="184">
        <f t="shared" si="0"/>
        <v>0</v>
      </c>
    </row>
    <row r="16" spans="1:7" s="8" customFormat="1" ht="12.75">
      <c r="A16" s="185"/>
      <c r="B16" s="326" t="s">
        <v>74</v>
      </c>
      <c r="C16" s="327"/>
      <c r="D16" s="186">
        <f>145000+10000</f>
        <v>155000</v>
      </c>
      <c r="E16" s="187"/>
      <c r="F16" s="187"/>
      <c r="G16" s="187">
        <f t="shared" si="0"/>
        <v>155000</v>
      </c>
    </row>
    <row r="17" spans="1:7" s="8" customFormat="1" ht="12.75">
      <c r="A17" s="185"/>
      <c r="B17" s="326" t="s">
        <v>73</v>
      </c>
      <c r="C17" s="327"/>
      <c r="D17" s="186">
        <f>60000+6900</f>
        <v>66900</v>
      </c>
      <c r="E17" s="187"/>
      <c r="F17" s="187"/>
      <c r="G17" s="187">
        <f t="shared" si="0"/>
        <v>66900</v>
      </c>
    </row>
    <row r="18" spans="1:7" s="8" customFormat="1" ht="12.75">
      <c r="A18" s="185"/>
      <c r="B18" s="326" t="s">
        <v>75</v>
      </c>
      <c r="C18" s="327"/>
      <c r="D18" s="186">
        <v>51000</v>
      </c>
      <c r="E18" s="187"/>
      <c r="F18" s="187"/>
      <c r="G18" s="187">
        <f t="shared" si="0"/>
        <v>51000</v>
      </c>
    </row>
    <row r="19" spans="1:7" s="8" customFormat="1" ht="13.5" thickBot="1">
      <c r="A19" s="185"/>
      <c r="B19" s="326" t="s">
        <v>76</v>
      </c>
      <c r="C19" s="327"/>
      <c r="D19" s="186">
        <v>200</v>
      </c>
      <c r="E19" s="187"/>
      <c r="F19" s="187"/>
      <c r="G19" s="187">
        <f t="shared" si="0"/>
        <v>200</v>
      </c>
    </row>
    <row r="20" spans="1:7" ht="13.5" thickBot="1">
      <c r="A20" s="124" t="s">
        <v>3</v>
      </c>
      <c r="B20" s="324" t="s">
        <v>77</v>
      </c>
      <c r="C20" s="325"/>
      <c r="D20" s="179">
        <f>SUM(D14:D19)</f>
        <v>275100</v>
      </c>
      <c r="E20" s="179">
        <f>SUM(E14:E19)</f>
        <v>0</v>
      </c>
      <c r="F20" s="179">
        <f>SUM(F14:F19)</f>
        <v>0</v>
      </c>
      <c r="G20" s="179">
        <f>SUM(G14:G19)</f>
        <v>275100</v>
      </c>
    </row>
    <row r="21" spans="1:7" ht="22.5" customHeight="1" thickBot="1">
      <c r="A21" s="124" t="s">
        <v>6</v>
      </c>
      <c r="B21" s="325" t="s">
        <v>78</v>
      </c>
      <c r="C21" s="333"/>
      <c r="D21" s="188">
        <f>SUM(D13,D20)</f>
        <v>5312948</v>
      </c>
      <c r="E21" s="188">
        <f>SUM(E13,E20)</f>
        <v>0</v>
      </c>
      <c r="F21" s="188">
        <f>SUM(F13,F20)</f>
        <v>0</v>
      </c>
      <c r="G21" s="188">
        <f>SUM(G13,G20)</f>
        <v>5312948</v>
      </c>
    </row>
    <row r="22" spans="1:5" ht="12.75">
      <c r="A22" s="9"/>
      <c r="B22" s="10"/>
      <c r="C22" s="10"/>
      <c r="D22" s="11"/>
      <c r="E22" s="12"/>
    </row>
  </sheetData>
  <sheetProtection/>
  <mergeCells count="23">
    <mergeCell ref="B16:C16"/>
    <mergeCell ref="B12:C12"/>
    <mergeCell ref="B11:C11"/>
    <mergeCell ref="E6:E7"/>
    <mergeCell ref="F6:F7"/>
    <mergeCell ref="G6:G7"/>
    <mergeCell ref="B21:C21"/>
    <mergeCell ref="F5:G5"/>
    <mergeCell ref="B19:C19"/>
    <mergeCell ref="A8:C8"/>
    <mergeCell ref="B18:C18"/>
    <mergeCell ref="B9:C9"/>
    <mergeCell ref="B10:C10"/>
    <mergeCell ref="B20:C20"/>
    <mergeCell ref="B15:C15"/>
    <mergeCell ref="B17:C17"/>
    <mergeCell ref="B13:C13"/>
    <mergeCell ref="A1:C1"/>
    <mergeCell ref="A6:C7"/>
    <mergeCell ref="A3:G3"/>
    <mergeCell ref="B14:C14"/>
    <mergeCell ref="E1:G1"/>
    <mergeCell ref="D6:D7"/>
  </mergeCells>
  <printOptions/>
  <pageMargins left="0.75" right="0.17" top="0.5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S25" sqref="S25"/>
    </sheetView>
  </sheetViews>
  <sheetFormatPr defaultColWidth="9.00390625" defaultRowHeight="12.75"/>
  <cols>
    <col min="1" max="1" width="3.625" style="13" customWidth="1"/>
    <col min="2" max="2" width="4.375" style="0" customWidth="1"/>
    <col min="3" max="3" width="28.75390625" style="0" customWidth="1"/>
    <col min="4" max="5" width="9.875" style="14" customWidth="1"/>
    <col min="6" max="11" width="9.875" style="0" customWidth="1"/>
  </cols>
  <sheetData>
    <row r="1" spans="1:11" ht="25.5" customHeight="1">
      <c r="A1" s="328"/>
      <c r="B1" s="328"/>
      <c r="C1" s="328"/>
      <c r="D1" s="5"/>
      <c r="E1" s="5"/>
      <c r="F1" s="351" t="s">
        <v>24</v>
      </c>
      <c r="G1" s="351"/>
      <c r="H1" s="351"/>
      <c r="I1" s="351"/>
      <c r="J1" s="351"/>
      <c r="K1" s="351"/>
    </row>
    <row r="2" spans="1:9" ht="25.5" customHeight="1">
      <c r="A2" s="5"/>
      <c r="B2" s="5"/>
      <c r="C2" s="5"/>
      <c r="D2" s="5"/>
      <c r="E2" s="5"/>
      <c r="F2" s="32"/>
      <c r="G2" s="32"/>
      <c r="H2" s="32"/>
      <c r="I2" s="32"/>
    </row>
    <row r="3" spans="1:11" ht="33" customHeight="1">
      <c r="A3" s="329" t="s">
        <v>133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7" ht="25.5" customHeight="1">
      <c r="A4" s="5"/>
      <c r="B4" s="5"/>
      <c r="C4" s="5"/>
      <c r="D4" s="7"/>
      <c r="E4" s="7"/>
      <c r="F4" s="5"/>
      <c r="G4" s="5"/>
    </row>
    <row r="5" spans="1:11" ht="17.25" customHeight="1" thickBot="1">
      <c r="A5" s="5"/>
      <c r="B5" s="5"/>
      <c r="C5" s="5"/>
      <c r="D5" s="7"/>
      <c r="E5" s="7"/>
      <c r="F5" s="5"/>
      <c r="G5" s="5"/>
      <c r="H5" s="334" t="s">
        <v>0</v>
      </c>
      <c r="I5" s="334"/>
      <c r="J5" s="334"/>
      <c r="K5" s="334"/>
    </row>
    <row r="6" spans="1:11" ht="26.25" customHeight="1">
      <c r="A6" s="288" t="s">
        <v>1</v>
      </c>
      <c r="B6" s="289"/>
      <c r="C6" s="314"/>
      <c r="D6" s="295" t="s">
        <v>19</v>
      </c>
      <c r="E6" s="296"/>
      <c r="F6" s="295" t="s">
        <v>145</v>
      </c>
      <c r="G6" s="296"/>
      <c r="H6" s="295" t="s">
        <v>146</v>
      </c>
      <c r="I6" s="321"/>
      <c r="J6" s="299" t="s">
        <v>20</v>
      </c>
      <c r="K6" s="300"/>
    </row>
    <row r="7" spans="1:11" ht="41.25" customHeight="1" thickBot="1">
      <c r="A7" s="315"/>
      <c r="B7" s="350"/>
      <c r="C7" s="316"/>
      <c r="D7" s="297"/>
      <c r="E7" s="298"/>
      <c r="F7" s="297"/>
      <c r="G7" s="298"/>
      <c r="H7" s="297"/>
      <c r="I7" s="352"/>
      <c r="J7" s="301"/>
      <c r="K7" s="302"/>
    </row>
    <row r="8" spans="1:11" ht="41.25" customHeight="1" thickBot="1">
      <c r="A8" s="290"/>
      <c r="B8" s="291"/>
      <c r="C8" s="317"/>
      <c r="D8" s="241" t="s">
        <v>150</v>
      </c>
      <c r="E8" s="128" t="s">
        <v>151</v>
      </c>
      <c r="F8" s="241" t="s">
        <v>150</v>
      </c>
      <c r="G8" s="128" t="s">
        <v>151</v>
      </c>
      <c r="H8" s="241" t="s">
        <v>150</v>
      </c>
      <c r="I8" s="128" t="s">
        <v>151</v>
      </c>
      <c r="J8" s="241" t="s">
        <v>150</v>
      </c>
      <c r="K8" s="128" t="s">
        <v>151</v>
      </c>
    </row>
    <row r="9" spans="1:11" ht="13.5" customHeight="1" thickBot="1">
      <c r="A9" s="286">
        <v>1</v>
      </c>
      <c r="B9" s="287"/>
      <c r="C9" s="287"/>
      <c r="D9" s="112">
        <v>2</v>
      </c>
      <c r="E9" s="112">
        <v>3</v>
      </c>
      <c r="F9" s="112">
        <v>4</v>
      </c>
      <c r="G9" s="112">
        <v>5</v>
      </c>
      <c r="H9" s="112">
        <v>6</v>
      </c>
      <c r="I9" s="139">
        <v>7</v>
      </c>
      <c r="J9" s="242">
        <v>8</v>
      </c>
      <c r="K9" s="248">
        <v>9</v>
      </c>
    </row>
    <row r="10" spans="1:11" s="33" customFormat="1" ht="12.75">
      <c r="A10" s="189"/>
      <c r="B10" s="345" t="s">
        <v>7</v>
      </c>
      <c r="C10" s="346"/>
      <c r="D10" s="186">
        <v>10</v>
      </c>
      <c r="E10" s="186">
        <v>10</v>
      </c>
      <c r="F10" s="186"/>
      <c r="G10" s="186"/>
      <c r="H10" s="186"/>
      <c r="I10" s="246"/>
      <c r="J10" s="186">
        <f>SUM(D10,F10,H10)</f>
        <v>10</v>
      </c>
      <c r="K10" s="186">
        <f>SUM(E10,G10,I10)</f>
        <v>10</v>
      </c>
    </row>
    <row r="11" spans="1:11" s="33" customFormat="1" ht="12.75">
      <c r="A11" s="190"/>
      <c r="B11" s="348" t="s">
        <v>79</v>
      </c>
      <c r="C11" s="349"/>
      <c r="D11" s="183">
        <v>52665</v>
      </c>
      <c r="E11" s="183">
        <v>52665</v>
      </c>
      <c r="F11" s="183">
        <v>102398</v>
      </c>
      <c r="G11" s="183">
        <f>102398+10209</f>
        <v>112607</v>
      </c>
      <c r="H11" s="183"/>
      <c r="I11" s="246"/>
      <c r="J11" s="186">
        <f aca="true" t="shared" si="0" ref="J11:J19">SUM(D11,F11,H11)</f>
        <v>155063</v>
      </c>
      <c r="K11" s="186">
        <f aca="true" t="shared" si="1" ref="K11:K19">SUM(E11,G11,I11)</f>
        <v>165272</v>
      </c>
    </row>
    <row r="12" spans="1:11" s="33" customFormat="1" ht="12.75">
      <c r="A12" s="191"/>
      <c r="B12" s="343" t="s">
        <v>80</v>
      </c>
      <c r="C12" s="344"/>
      <c r="D12" s="183">
        <v>21275</v>
      </c>
      <c r="E12" s="183">
        <v>21275</v>
      </c>
      <c r="F12" s="183">
        <v>313140</v>
      </c>
      <c r="G12" s="183">
        <v>313140</v>
      </c>
      <c r="H12" s="183">
        <v>22000</v>
      </c>
      <c r="I12" s="246">
        <v>22000</v>
      </c>
      <c r="J12" s="186">
        <f t="shared" si="0"/>
        <v>356415</v>
      </c>
      <c r="K12" s="186">
        <f t="shared" si="1"/>
        <v>356415</v>
      </c>
    </row>
    <row r="13" spans="1:11" s="33" customFormat="1" ht="12.75">
      <c r="A13" s="191"/>
      <c r="B13" s="343" t="s">
        <v>81</v>
      </c>
      <c r="C13" s="344"/>
      <c r="D13" s="183">
        <v>3906782</v>
      </c>
      <c r="E13" s="183">
        <f>3906782+100000</f>
        <v>4006782</v>
      </c>
      <c r="F13" s="183">
        <v>259</v>
      </c>
      <c r="G13" s="183">
        <v>259</v>
      </c>
      <c r="H13" s="183"/>
      <c r="I13" s="246"/>
      <c r="J13" s="186">
        <f t="shared" si="0"/>
        <v>3907041</v>
      </c>
      <c r="K13" s="186">
        <f t="shared" si="1"/>
        <v>4007041</v>
      </c>
    </row>
    <row r="14" spans="1:11" s="33" customFormat="1" ht="12.75">
      <c r="A14" s="191"/>
      <c r="B14" s="343" t="s">
        <v>82</v>
      </c>
      <c r="C14" s="344"/>
      <c r="D14" s="183">
        <v>45276</v>
      </c>
      <c r="E14" s="183">
        <v>45276</v>
      </c>
      <c r="F14" s="183">
        <v>0</v>
      </c>
      <c r="G14" s="183">
        <v>0</v>
      </c>
      <c r="H14" s="183">
        <v>67370</v>
      </c>
      <c r="I14" s="183">
        <v>67370</v>
      </c>
      <c r="J14" s="186">
        <f t="shared" si="0"/>
        <v>112646</v>
      </c>
      <c r="K14" s="186">
        <f t="shared" si="1"/>
        <v>112646</v>
      </c>
    </row>
    <row r="15" spans="1:11" s="33" customFormat="1" ht="12.75">
      <c r="A15" s="191"/>
      <c r="B15" s="343" t="s">
        <v>83</v>
      </c>
      <c r="C15" s="347"/>
      <c r="D15" s="183">
        <v>938190</v>
      </c>
      <c r="E15" s="183">
        <f>938190+20000</f>
        <v>958190</v>
      </c>
      <c r="F15" s="183">
        <v>86263</v>
      </c>
      <c r="G15" s="183">
        <v>86263</v>
      </c>
      <c r="H15" s="183">
        <v>18190</v>
      </c>
      <c r="I15" s="183">
        <v>18190</v>
      </c>
      <c r="J15" s="186">
        <f t="shared" si="0"/>
        <v>1042643</v>
      </c>
      <c r="K15" s="186">
        <f t="shared" si="1"/>
        <v>1062643</v>
      </c>
    </row>
    <row r="16" spans="1:11" s="33" customFormat="1" ht="12.75">
      <c r="A16" s="191"/>
      <c r="B16" s="345" t="s">
        <v>87</v>
      </c>
      <c r="C16" s="346"/>
      <c r="D16" s="183"/>
      <c r="E16" s="183"/>
      <c r="F16" s="183">
        <v>1000</v>
      </c>
      <c r="G16" s="183">
        <v>1000</v>
      </c>
      <c r="H16" s="183"/>
      <c r="I16" s="246"/>
      <c r="J16" s="186">
        <f t="shared" si="0"/>
        <v>1000</v>
      </c>
      <c r="K16" s="186">
        <f t="shared" si="1"/>
        <v>1000</v>
      </c>
    </row>
    <row r="17" spans="1:11" s="33" customFormat="1" ht="12.75">
      <c r="A17" s="191"/>
      <c r="B17" s="343" t="s">
        <v>88</v>
      </c>
      <c r="C17" s="344"/>
      <c r="D17" s="183">
        <v>20000</v>
      </c>
      <c r="E17" s="183">
        <v>20000</v>
      </c>
      <c r="F17" s="183">
        <v>800</v>
      </c>
      <c r="G17" s="183">
        <v>800</v>
      </c>
      <c r="H17" s="183"/>
      <c r="I17" s="246"/>
      <c r="J17" s="186">
        <f t="shared" si="0"/>
        <v>20800</v>
      </c>
      <c r="K17" s="186">
        <f t="shared" si="1"/>
        <v>20800</v>
      </c>
    </row>
    <row r="18" spans="1:11" s="33" customFormat="1" ht="12.75">
      <c r="A18" s="191"/>
      <c r="B18" s="343" t="s">
        <v>89</v>
      </c>
      <c r="C18" s="347"/>
      <c r="D18" s="192"/>
      <c r="E18" s="192"/>
      <c r="F18" s="183">
        <v>0</v>
      </c>
      <c r="G18" s="183">
        <v>0</v>
      </c>
      <c r="H18" s="192"/>
      <c r="I18" s="247"/>
      <c r="J18" s="186">
        <f t="shared" si="0"/>
        <v>0</v>
      </c>
      <c r="K18" s="186">
        <f t="shared" si="1"/>
        <v>0</v>
      </c>
    </row>
    <row r="19" spans="1:11" s="33" customFormat="1" ht="13.5" thickBot="1">
      <c r="A19" s="191"/>
      <c r="B19" s="343" t="s">
        <v>45</v>
      </c>
      <c r="C19" s="344"/>
      <c r="D19" s="192">
        <f>105025+32026</f>
        <v>137051</v>
      </c>
      <c r="E19" s="192">
        <f>105025+32026</f>
        <v>137051</v>
      </c>
      <c r="F19" s="183">
        <v>105200</v>
      </c>
      <c r="G19" s="183">
        <v>105200</v>
      </c>
      <c r="H19" s="192"/>
      <c r="I19" s="251"/>
      <c r="J19" s="186">
        <f t="shared" si="0"/>
        <v>242251</v>
      </c>
      <c r="K19" s="186">
        <f t="shared" si="1"/>
        <v>242251</v>
      </c>
    </row>
    <row r="20" spans="1:11" s="34" customFormat="1" ht="16.5" customHeight="1" thickBot="1">
      <c r="A20" s="193" t="s">
        <v>40</v>
      </c>
      <c r="B20" s="341" t="s">
        <v>47</v>
      </c>
      <c r="C20" s="342"/>
      <c r="D20" s="194">
        <f>SUM(D10:D19)</f>
        <v>5121249</v>
      </c>
      <c r="E20" s="194">
        <f aca="true" t="shared" si="2" ref="E20:K20">SUM(E10:E19)</f>
        <v>5241249</v>
      </c>
      <c r="F20" s="194">
        <f t="shared" si="2"/>
        <v>609060</v>
      </c>
      <c r="G20" s="194">
        <f t="shared" si="2"/>
        <v>619269</v>
      </c>
      <c r="H20" s="194">
        <f t="shared" si="2"/>
        <v>107560</v>
      </c>
      <c r="I20" s="194">
        <f t="shared" si="2"/>
        <v>107560</v>
      </c>
      <c r="J20" s="194">
        <f t="shared" si="2"/>
        <v>5837869</v>
      </c>
      <c r="K20" s="194">
        <f t="shared" si="2"/>
        <v>5968078</v>
      </c>
    </row>
    <row r="21" spans="10:12" ht="12.75">
      <c r="J21" s="12"/>
      <c r="K21" s="12"/>
      <c r="L21" s="12"/>
    </row>
    <row r="22" spans="4:10" ht="12.75">
      <c r="D22" s="95"/>
      <c r="E22" s="95"/>
      <c r="F22" s="95"/>
      <c r="G22" s="95"/>
      <c r="H22" s="95"/>
      <c r="I22" s="95"/>
      <c r="J22" s="95"/>
    </row>
  </sheetData>
  <sheetProtection/>
  <mergeCells count="21">
    <mergeCell ref="H5:K5"/>
    <mergeCell ref="A3:K3"/>
    <mergeCell ref="F1:K1"/>
    <mergeCell ref="A1:C1"/>
    <mergeCell ref="D6:E7"/>
    <mergeCell ref="F6:G7"/>
    <mergeCell ref="H6:I7"/>
    <mergeCell ref="A9:C9"/>
    <mergeCell ref="B10:C10"/>
    <mergeCell ref="B11:C11"/>
    <mergeCell ref="B12:C12"/>
    <mergeCell ref="J6:K7"/>
    <mergeCell ref="A6:C8"/>
    <mergeCell ref="B20:C20"/>
    <mergeCell ref="B13:C13"/>
    <mergeCell ref="B14:C14"/>
    <mergeCell ref="B17:C17"/>
    <mergeCell ref="B19:C19"/>
    <mergeCell ref="B16:C16"/>
    <mergeCell ref="B15:C15"/>
    <mergeCell ref="B18:C18"/>
  </mergeCells>
  <printOptions/>
  <pageMargins left="1.220472440944882" right="0.15748031496062992" top="0.5118110236220472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3.125" style="2" customWidth="1"/>
    <col min="2" max="2" width="44.625" style="2" customWidth="1"/>
    <col min="3" max="3" width="10.75390625" style="2" bestFit="1" customWidth="1"/>
    <col min="4" max="4" width="11.00390625" style="2" customWidth="1"/>
    <col min="5" max="5" width="11.375" style="2" customWidth="1"/>
    <col min="6" max="6" width="11.75390625" style="2" customWidth="1"/>
    <col min="7" max="7" width="10.75390625" style="2" customWidth="1"/>
    <col min="8" max="8" width="10.00390625" style="2" customWidth="1"/>
    <col min="9" max="9" width="10.75390625" style="2" customWidth="1"/>
    <col min="10" max="10" width="9.125" style="2" customWidth="1"/>
    <col min="11" max="11" width="9.125" style="4" customWidth="1"/>
    <col min="12" max="12" width="10.125" style="4" bestFit="1" customWidth="1"/>
    <col min="13" max="16384" width="9.125" style="2" customWidth="1"/>
  </cols>
  <sheetData>
    <row r="1" spans="7:10" ht="12.75">
      <c r="G1" s="318" t="s">
        <v>25</v>
      </c>
      <c r="H1" s="318"/>
      <c r="I1" s="318"/>
      <c r="J1" s="318"/>
    </row>
    <row r="2" spans="5:9" ht="12.75">
      <c r="E2" s="318"/>
      <c r="F2" s="318"/>
      <c r="G2" s="318"/>
      <c r="H2" s="318"/>
      <c r="I2" s="318"/>
    </row>
    <row r="3" spans="1:9" ht="31.5" customHeight="1">
      <c r="A3" s="320" t="s">
        <v>132</v>
      </c>
      <c r="B3" s="320"/>
      <c r="C3" s="320"/>
      <c r="D3" s="320"/>
      <c r="E3" s="320"/>
      <c r="F3" s="320"/>
      <c r="G3" s="320"/>
      <c r="H3" s="320"/>
      <c r="I3" s="320"/>
    </row>
    <row r="4" spans="1:10" ht="16.5" thickBot="1">
      <c r="A4" s="18"/>
      <c r="B4" s="18"/>
      <c r="C4" s="18"/>
      <c r="D4" s="18"/>
      <c r="E4" s="18"/>
      <c r="F4" s="18"/>
      <c r="G4" s="319" t="s">
        <v>0</v>
      </c>
      <c r="H4" s="319"/>
      <c r="I4" s="319"/>
      <c r="J4" s="319"/>
    </row>
    <row r="5" spans="1:10" ht="16.5" customHeight="1">
      <c r="A5" s="288" t="s">
        <v>1</v>
      </c>
      <c r="B5" s="314"/>
      <c r="C5" s="295" t="s">
        <v>19</v>
      </c>
      <c r="D5" s="296"/>
      <c r="E5" s="295" t="s">
        <v>145</v>
      </c>
      <c r="F5" s="296"/>
      <c r="G5" s="295" t="s">
        <v>146</v>
      </c>
      <c r="H5" s="296"/>
      <c r="I5" s="299" t="s">
        <v>20</v>
      </c>
      <c r="J5" s="300"/>
    </row>
    <row r="6" spans="1:10" ht="47.25" customHeight="1" thickBot="1">
      <c r="A6" s="315"/>
      <c r="B6" s="316"/>
      <c r="C6" s="297"/>
      <c r="D6" s="298"/>
      <c r="E6" s="297"/>
      <c r="F6" s="298"/>
      <c r="G6" s="297"/>
      <c r="H6" s="298"/>
      <c r="I6" s="301"/>
      <c r="J6" s="302"/>
    </row>
    <row r="7" spans="1:10" ht="42.75" customHeight="1" thickBot="1">
      <c r="A7" s="290"/>
      <c r="B7" s="317"/>
      <c r="C7" s="241" t="s">
        <v>150</v>
      </c>
      <c r="D7" s="128" t="s">
        <v>151</v>
      </c>
      <c r="E7" s="241" t="s">
        <v>150</v>
      </c>
      <c r="F7" s="128" t="s">
        <v>151</v>
      </c>
      <c r="G7" s="241" t="s">
        <v>150</v>
      </c>
      <c r="H7" s="128" t="s">
        <v>151</v>
      </c>
      <c r="I7" s="241" t="s">
        <v>150</v>
      </c>
      <c r="J7" s="128" t="s">
        <v>151</v>
      </c>
    </row>
    <row r="8" spans="1:12" s="17" customFormat="1" ht="15" customHeight="1" thickBot="1">
      <c r="A8" s="313" t="s">
        <v>2</v>
      </c>
      <c r="B8" s="313"/>
      <c r="C8" s="112">
        <v>2</v>
      </c>
      <c r="D8" s="112">
        <v>3</v>
      </c>
      <c r="E8" s="112">
        <v>4</v>
      </c>
      <c r="F8" s="112">
        <v>5</v>
      </c>
      <c r="G8" s="112">
        <v>6</v>
      </c>
      <c r="H8" s="112">
        <v>7</v>
      </c>
      <c r="I8" s="242">
        <v>8</v>
      </c>
      <c r="J8" s="270">
        <v>9</v>
      </c>
      <c r="K8" s="69"/>
      <c r="L8" s="69"/>
    </row>
    <row r="9" spans="1:12" s="17" customFormat="1" ht="26.25" customHeight="1">
      <c r="A9" s="158"/>
      <c r="B9" s="372" t="s">
        <v>164</v>
      </c>
      <c r="C9" s="118"/>
      <c r="D9" s="118"/>
      <c r="E9" s="118"/>
      <c r="F9" s="118"/>
      <c r="G9" s="118"/>
      <c r="H9" s="118"/>
      <c r="I9" s="118"/>
      <c r="J9" s="371"/>
      <c r="K9" s="69"/>
      <c r="L9" s="69"/>
    </row>
    <row r="10" spans="1:12" s="17" customFormat="1" ht="15" customHeight="1">
      <c r="A10" s="161"/>
      <c r="B10" s="160" t="s">
        <v>165</v>
      </c>
      <c r="C10" s="137"/>
      <c r="D10" s="138">
        <v>560</v>
      </c>
      <c r="E10" s="137"/>
      <c r="F10" s="137"/>
      <c r="G10" s="137"/>
      <c r="H10" s="137"/>
      <c r="I10" s="137"/>
      <c r="J10" s="373">
        <v>560</v>
      </c>
      <c r="K10" s="69"/>
      <c r="L10" s="69"/>
    </row>
    <row r="11" spans="1:12" s="17" customFormat="1" ht="24">
      <c r="A11" s="158"/>
      <c r="B11" s="157" t="s">
        <v>90</v>
      </c>
      <c r="C11" s="119"/>
      <c r="D11" s="119"/>
      <c r="E11" s="118"/>
      <c r="F11" s="118"/>
      <c r="G11" s="118"/>
      <c r="H11" s="118"/>
      <c r="I11" s="119"/>
      <c r="J11" s="269"/>
      <c r="K11" s="69"/>
      <c r="L11" s="69"/>
    </row>
    <row r="12" spans="1:10" ht="24">
      <c r="A12" s="60"/>
      <c r="B12" s="19" t="s">
        <v>44</v>
      </c>
      <c r="C12" s="76"/>
      <c r="D12" s="76"/>
      <c r="E12" s="76"/>
      <c r="F12" s="76"/>
      <c r="G12" s="76"/>
      <c r="H12" s="76"/>
      <c r="I12" s="164">
        <f>SUM(C12,E12,G12)</f>
        <v>0</v>
      </c>
      <c r="J12" s="271"/>
    </row>
    <row r="13" spans="1:10" ht="15.75" customHeight="1">
      <c r="A13" s="60"/>
      <c r="B13" s="195" t="s">
        <v>91</v>
      </c>
      <c r="C13" s="64"/>
      <c r="D13" s="64"/>
      <c r="E13" s="64"/>
      <c r="F13" s="64"/>
      <c r="G13" s="76"/>
      <c r="H13" s="76"/>
      <c r="I13" s="164"/>
      <c r="J13" s="271"/>
    </row>
    <row r="14" spans="1:10" ht="15.75" customHeight="1">
      <c r="A14" s="60"/>
      <c r="B14" s="195" t="s">
        <v>92</v>
      </c>
      <c r="C14" s="64"/>
      <c r="D14" s="64"/>
      <c r="E14" s="64"/>
      <c r="F14" s="64"/>
      <c r="G14" s="76"/>
      <c r="H14" s="76"/>
      <c r="I14" s="164"/>
      <c r="J14" s="271"/>
    </row>
    <row r="15" spans="1:10" ht="15.75" customHeight="1">
      <c r="A15" s="262"/>
      <c r="B15" s="263" t="s">
        <v>93</v>
      </c>
      <c r="C15" s="264">
        <f>301735-85039</f>
        <v>216696</v>
      </c>
      <c r="D15" s="264">
        <v>216696</v>
      </c>
      <c r="E15" s="264"/>
      <c r="F15" s="264"/>
      <c r="G15" s="265"/>
      <c r="H15" s="265"/>
      <c r="I15" s="266">
        <f>SUM(C15,E15,G15)</f>
        <v>216696</v>
      </c>
      <c r="J15" s="266">
        <f>SUM(D15,F15,H15)</f>
        <v>216696</v>
      </c>
    </row>
    <row r="16" spans="1:10" ht="15.75" customHeight="1">
      <c r="A16" s="267"/>
      <c r="B16" s="160" t="s">
        <v>160</v>
      </c>
      <c r="C16" s="76"/>
      <c r="D16" s="76"/>
      <c r="E16" s="76"/>
      <c r="F16" s="76"/>
      <c r="G16" s="76"/>
      <c r="H16" s="76"/>
      <c r="I16" s="164"/>
      <c r="J16" s="271"/>
    </row>
    <row r="17" spans="1:10" ht="15.75" customHeight="1">
      <c r="A17" s="267"/>
      <c r="B17" s="160" t="s">
        <v>161</v>
      </c>
      <c r="C17" s="76">
        <v>1906</v>
      </c>
      <c r="D17" s="76">
        <v>1906</v>
      </c>
      <c r="E17" s="76"/>
      <c r="F17" s="76"/>
      <c r="G17" s="76"/>
      <c r="H17" s="76"/>
      <c r="I17" s="164">
        <f>SUM(C17)</f>
        <v>1906</v>
      </c>
      <c r="J17" s="272">
        <f>SUM(D17)</f>
        <v>1906</v>
      </c>
    </row>
    <row r="18" spans="1:10" ht="15.75" customHeight="1">
      <c r="A18" s="267"/>
      <c r="B18" s="160" t="s">
        <v>162</v>
      </c>
      <c r="C18" s="76">
        <v>96942</v>
      </c>
      <c r="D18" s="76">
        <v>111935</v>
      </c>
      <c r="E18" s="76"/>
      <c r="F18" s="76"/>
      <c r="G18" s="76"/>
      <c r="H18" s="76"/>
      <c r="I18" s="164">
        <f>SUM(C18)</f>
        <v>96942</v>
      </c>
      <c r="J18" s="272">
        <f>SUM(D18)</f>
        <v>111935</v>
      </c>
    </row>
    <row r="19" spans="1:10" ht="15.75" customHeight="1" thickBot="1">
      <c r="A19" s="257"/>
      <c r="B19" s="258"/>
      <c r="C19" s="259"/>
      <c r="D19" s="259"/>
      <c r="E19" s="259"/>
      <c r="F19" s="259"/>
      <c r="G19" s="260"/>
      <c r="H19" s="260"/>
      <c r="I19" s="261"/>
      <c r="J19" s="268"/>
    </row>
    <row r="20" spans="1:10" ht="25.5" customHeight="1" thickBot="1">
      <c r="A20" s="61" t="s">
        <v>55</v>
      </c>
      <c r="B20" s="35" t="s">
        <v>94</v>
      </c>
      <c r="C20" s="22">
        <f>SUM(C15:C19)</f>
        <v>315544</v>
      </c>
      <c r="D20" s="22">
        <f>SUM(D10:D19)</f>
        <v>331097</v>
      </c>
      <c r="E20" s="22">
        <f>SUM(E11:E15)</f>
        <v>0</v>
      </c>
      <c r="F20" s="22"/>
      <c r="G20" s="22">
        <f>SUM(G11:G15)</f>
        <v>0</v>
      </c>
      <c r="H20" s="22"/>
      <c r="I20" s="22">
        <f>SUM(I12:I19)</f>
        <v>315544</v>
      </c>
      <c r="J20" s="22">
        <f>SUM(J10:J19)</f>
        <v>331097</v>
      </c>
    </row>
  </sheetData>
  <sheetProtection/>
  <mergeCells count="10">
    <mergeCell ref="A8:B8"/>
    <mergeCell ref="E2:I2"/>
    <mergeCell ref="A3:I3"/>
    <mergeCell ref="G1:J1"/>
    <mergeCell ref="I5:J6"/>
    <mergeCell ref="C5:D6"/>
    <mergeCell ref="E5:F6"/>
    <mergeCell ref="G5:H6"/>
    <mergeCell ref="A5:B7"/>
    <mergeCell ref="G4:J4"/>
  </mergeCells>
  <printOptions/>
  <pageMargins left="0.42" right="0.19" top="0.96" bottom="0.22" header="0.75" footer="0.1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4" width="11.125" style="2" customWidth="1"/>
    <col min="5" max="5" width="12.125" style="2" customWidth="1"/>
    <col min="6" max="9" width="13.125" style="2" customWidth="1"/>
    <col min="10" max="10" width="11.00390625" style="2" customWidth="1"/>
    <col min="11" max="16384" width="9.125" style="2" customWidth="1"/>
  </cols>
  <sheetData>
    <row r="1" spans="8:11" ht="12.75">
      <c r="H1" s="318" t="s">
        <v>27</v>
      </c>
      <c r="I1" s="318"/>
      <c r="J1" s="318"/>
      <c r="K1" s="318"/>
    </row>
    <row r="4" spans="3:10" ht="19.5" customHeight="1">
      <c r="C4" s="320" t="s">
        <v>131</v>
      </c>
      <c r="D4" s="320"/>
      <c r="E4" s="320"/>
      <c r="F4" s="320"/>
      <c r="G4" s="320"/>
      <c r="H4" s="320"/>
      <c r="I4" s="320"/>
      <c r="J4" s="320"/>
    </row>
    <row r="5" spans="3:10" ht="19.5" customHeight="1">
      <c r="C5" s="320" t="s">
        <v>21</v>
      </c>
      <c r="D5" s="320"/>
      <c r="E5" s="320"/>
      <c r="F5" s="320"/>
      <c r="G5" s="320"/>
      <c r="H5" s="320"/>
      <c r="I5" s="320"/>
      <c r="J5" s="320"/>
    </row>
    <row r="6" spans="3:10" ht="19.5" customHeight="1">
      <c r="C6" s="15"/>
      <c r="D6" s="15"/>
      <c r="E6" s="15"/>
      <c r="F6" s="15"/>
      <c r="G6" s="15"/>
      <c r="H6" s="15"/>
      <c r="I6" s="15"/>
      <c r="J6" s="15"/>
    </row>
    <row r="7" spans="3:11" ht="19.5" customHeight="1" thickBot="1">
      <c r="C7" s="16"/>
      <c r="D7" s="16"/>
      <c r="E7" s="16"/>
      <c r="F7" s="16"/>
      <c r="G7" s="16"/>
      <c r="H7" s="353" t="s">
        <v>0</v>
      </c>
      <c r="I7" s="353"/>
      <c r="J7" s="353"/>
      <c r="K7" s="353"/>
    </row>
    <row r="8" spans="1:11" ht="19.5" customHeight="1">
      <c r="A8" s="288" t="s">
        <v>1</v>
      </c>
      <c r="B8" s="289"/>
      <c r="C8" s="314"/>
      <c r="D8" s="295" t="s">
        <v>19</v>
      </c>
      <c r="E8" s="296"/>
      <c r="F8" s="295" t="s">
        <v>145</v>
      </c>
      <c r="G8" s="296"/>
      <c r="H8" s="295" t="s">
        <v>146</v>
      </c>
      <c r="I8" s="296"/>
      <c r="J8" s="299" t="s">
        <v>20</v>
      </c>
      <c r="K8" s="300"/>
    </row>
    <row r="9" spans="1:11" ht="56.25" customHeight="1" thickBot="1">
      <c r="A9" s="290"/>
      <c r="B9" s="291"/>
      <c r="C9" s="317"/>
      <c r="D9" s="297"/>
      <c r="E9" s="298"/>
      <c r="F9" s="297"/>
      <c r="G9" s="298"/>
      <c r="H9" s="297"/>
      <c r="I9" s="298"/>
      <c r="J9" s="301"/>
      <c r="K9" s="302"/>
    </row>
    <row r="10" spans="1:11" ht="19.5" customHeight="1" thickBot="1">
      <c r="A10" s="354">
        <v>1</v>
      </c>
      <c r="B10" s="355"/>
      <c r="C10" s="356"/>
      <c r="D10" s="196" t="s">
        <v>3</v>
      </c>
      <c r="E10" s="196">
        <v>3</v>
      </c>
      <c r="F10" s="196">
        <v>4</v>
      </c>
      <c r="G10" s="196">
        <v>5</v>
      </c>
      <c r="H10" s="196">
        <v>6</v>
      </c>
      <c r="I10" s="196">
        <v>7</v>
      </c>
      <c r="J10" s="274">
        <v>8</v>
      </c>
      <c r="K10" s="275">
        <v>9</v>
      </c>
    </row>
    <row r="11" spans="1:11" ht="19.5" customHeight="1">
      <c r="A11" s="197"/>
      <c r="B11" s="361" t="s">
        <v>12</v>
      </c>
      <c r="C11" s="362"/>
      <c r="D11" s="198"/>
      <c r="E11" s="198"/>
      <c r="F11" s="199"/>
      <c r="G11" s="199"/>
      <c r="H11" s="200"/>
      <c r="I11" s="201"/>
      <c r="J11" s="201">
        <f>SUM(D11,F11,H11)</f>
        <v>0</v>
      </c>
      <c r="K11" s="273"/>
    </row>
    <row r="12" spans="1:11" ht="17.25" customHeight="1">
      <c r="A12" s="202"/>
      <c r="B12" s="359" t="s">
        <v>13</v>
      </c>
      <c r="C12" s="360"/>
      <c r="D12" s="24"/>
      <c r="E12" s="24"/>
      <c r="F12" s="169"/>
      <c r="G12" s="169"/>
      <c r="H12" s="203"/>
      <c r="I12" s="203"/>
      <c r="J12" s="203">
        <f>SUM(D12,F12,H12)</f>
        <v>0</v>
      </c>
      <c r="K12" s="271"/>
    </row>
    <row r="13" spans="1:11" ht="19.5" customHeight="1">
      <c r="A13" s="202"/>
      <c r="B13" s="359" t="s">
        <v>136</v>
      </c>
      <c r="C13" s="360"/>
      <c r="D13" s="76">
        <v>1250000</v>
      </c>
      <c r="E13" s="76">
        <v>1250000</v>
      </c>
      <c r="F13" s="76"/>
      <c r="G13" s="76"/>
      <c r="H13" s="203"/>
      <c r="I13" s="203"/>
      <c r="J13" s="203">
        <f>SUM(D13,F13,H13)</f>
        <v>1250000</v>
      </c>
      <c r="K13" s="203">
        <f>SUM(E13,G13,I13)</f>
        <v>1250000</v>
      </c>
    </row>
    <row r="14" spans="1:11" ht="19.5" customHeight="1">
      <c r="A14" s="202"/>
      <c r="B14" s="359" t="s">
        <v>86</v>
      </c>
      <c r="C14" s="360"/>
      <c r="D14" s="169">
        <v>161000</v>
      </c>
      <c r="E14" s="169">
        <v>161000</v>
      </c>
      <c r="F14" s="169"/>
      <c r="G14" s="169"/>
      <c r="H14" s="203"/>
      <c r="I14" s="203"/>
      <c r="J14" s="203">
        <f>SUM(D14)</f>
        <v>161000</v>
      </c>
      <c r="K14" s="203">
        <f>SUM(E14:I14)</f>
        <v>161000</v>
      </c>
    </row>
    <row r="15" spans="1:11" ht="19.5" customHeight="1">
      <c r="A15" s="202"/>
      <c r="B15" s="359" t="s">
        <v>84</v>
      </c>
      <c r="C15" s="360"/>
      <c r="D15" s="169"/>
      <c r="E15" s="169"/>
      <c r="F15" s="169">
        <v>50</v>
      </c>
      <c r="G15" s="169">
        <f>50+130</f>
        <v>180</v>
      </c>
      <c r="H15" s="203"/>
      <c r="I15" s="203"/>
      <c r="J15" s="203">
        <f>SUM(D15,F15,H15)</f>
        <v>50</v>
      </c>
      <c r="K15" s="203">
        <f>SUM(E15,G15,I15)</f>
        <v>180</v>
      </c>
    </row>
    <row r="16" spans="1:11" ht="19.5" customHeight="1" thickBot="1">
      <c r="A16" s="202"/>
      <c r="B16" s="359" t="s">
        <v>85</v>
      </c>
      <c r="C16" s="360"/>
      <c r="D16" s="29"/>
      <c r="E16" s="29"/>
      <c r="F16" s="29"/>
      <c r="G16" s="29"/>
      <c r="H16" s="204"/>
      <c r="I16" s="204"/>
      <c r="J16" s="204">
        <f>SUM(D16,F16,H16)</f>
        <v>0</v>
      </c>
      <c r="K16" s="273"/>
    </row>
    <row r="17" spans="1:11" ht="27" customHeight="1" thickBot="1">
      <c r="A17" s="205" t="s">
        <v>108</v>
      </c>
      <c r="B17" s="357" t="s">
        <v>22</v>
      </c>
      <c r="C17" s="358"/>
      <c r="D17" s="206">
        <f>SUM(D13:D16)</f>
        <v>1411000</v>
      </c>
      <c r="E17" s="206">
        <f>SUM(E13:E16)</f>
        <v>1411000</v>
      </c>
      <c r="F17" s="206">
        <f>SUM(F13:F16)</f>
        <v>50</v>
      </c>
      <c r="G17" s="206">
        <v>50</v>
      </c>
      <c r="H17" s="206">
        <f>SUM(H13:H16)</f>
        <v>0</v>
      </c>
      <c r="I17" s="206"/>
      <c r="J17" s="22">
        <f>SUM(J13:J16)</f>
        <v>1411050</v>
      </c>
      <c r="K17" s="276">
        <f>SUM(K13:K16)</f>
        <v>1411180</v>
      </c>
    </row>
    <row r="18" spans="3:7" ht="12.75">
      <c r="C18" s="17"/>
      <c r="D18" s="17"/>
      <c r="E18" s="17"/>
      <c r="F18" s="17"/>
      <c r="G18" s="17"/>
    </row>
  </sheetData>
  <sheetProtection/>
  <mergeCells count="17">
    <mergeCell ref="B17:C17"/>
    <mergeCell ref="B13:C13"/>
    <mergeCell ref="B15:C15"/>
    <mergeCell ref="B16:C16"/>
    <mergeCell ref="B11:C11"/>
    <mergeCell ref="B12:C12"/>
    <mergeCell ref="B14:C14"/>
    <mergeCell ref="F8:G9"/>
    <mergeCell ref="D8:E9"/>
    <mergeCell ref="H1:K1"/>
    <mergeCell ref="H7:K7"/>
    <mergeCell ref="A8:C9"/>
    <mergeCell ref="A10:C10"/>
    <mergeCell ref="C4:J4"/>
    <mergeCell ref="C5:J5"/>
    <mergeCell ref="J8:K9"/>
    <mergeCell ref="H8:I9"/>
  </mergeCells>
  <printOptions/>
  <pageMargins left="0.39" right="0.17" top="0.71" bottom="1" header="0.47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U5" sqref="U5"/>
    </sheetView>
  </sheetViews>
  <sheetFormatPr defaultColWidth="9.00390625" defaultRowHeight="12.75"/>
  <cols>
    <col min="1" max="2" width="2.875" style="13" customWidth="1"/>
    <col min="3" max="3" width="38.00390625" style="0" customWidth="1"/>
    <col min="4" max="5" width="13.375" style="0" customWidth="1"/>
    <col min="6" max="6" width="13.00390625" style="0" customWidth="1"/>
    <col min="7" max="7" width="12.75390625" style="14" customWidth="1"/>
    <col min="8" max="8" width="13.00390625" style="0" customWidth="1"/>
    <col min="9" max="9" width="13.875" style="0" customWidth="1"/>
    <col min="10" max="10" width="13.00390625" style="0" customWidth="1"/>
  </cols>
  <sheetData>
    <row r="2" spans="6:7" ht="12.75">
      <c r="F2" s="365" t="s">
        <v>26</v>
      </c>
      <c r="G2" s="365"/>
    </row>
    <row r="3" spans="1:10" ht="25.5" customHeight="1">
      <c r="A3" s="41"/>
      <c r="B3" s="41"/>
      <c r="C3" s="41"/>
      <c r="D3" s="41"/>
      <c r="E3" s="41"/>
      <c r="F3" s="332"/>
      <c r="G3" s="332"/>
      <c r="H3" s="42"/>
      <c r="I3" s="42"/>
      <c r="J3" s="42"/>
    </row>
    <row r="4" spans="1:9" ht="56.25" customHeight="1">
      <c r="A4" s="5"/>
      <c r="B4" s="5"/>
      <c r="C4" s="5"/>
      <c r="D4" s="5"/>
      <c r="E4" s="5"/>
      <c r="F4" s="5"/>
      <c r="G4" s="5"/>
      <c r="H4" s="32"/>
      <c r="I4" s="32"/>
    </row>
    <row r="5" spans="1:10" ht="33" customHeight="1">
      <c r="A5" s="329" t="s">
        <v>130</v>
      </c>
      <c r="B5" s="329"/>
      <c r="C5" s="329"/>
      <c r="D5" s="329"/>
      <c r="E5" s="329"/>
      <c r="F5" s="329"/>
      <c r="G5" s="329"/>
      <c r="H5" s="45"/>
      <c r="I5" s="45"/>
      <c r="J5" s="45"/>
    </row>
    <row r="6" spans="1:8" ht="25.5" customHeight="1">
      <c r="A6" s="5"/>
      <c r="B6" s="5"/>
      <c r="C6" s="5"/>
      <c r="D6" s="5"/>
      <c r="E6" s="5"/>
      <c r="F6" s="5"/>
      <c r="G6" s="7"/>
      <c r="H6" s="5"/>
    </row>
    <row r="7" spans="1:10" ht="17.25" customHeight="1" thickBot="1">
      <c r="A7" s="5"/>
      <c r="B7" s="5"/>
      <c r="C7" s="5"/>
      <c r="D7" s="5"/>
      <c r="E7" s="5"/>
      <c r="F7" s="5"/>
      <c r="G7" s="44" t="s">
        <v>0</v>
      </c>
      <c r="H7" s="5"/>
      <c r="I7" s="43"/>
      <c r="J7" s="43"/>
    </row>
    <row r="8" spans="1:13" ht="72" customHeight="1">
      <c r="A8" s="288" t="s">
        <v>1</v>
      </c>
      <c r="B8" s="289"/>
      <c r="C8" s="314"/>
      <c r="D8" s="296" t="s">
        <v>19</v>
      </c>
      <c r="E8" s="296" t="s">
        <v>145</v>
      </c>
      <c r="F8" s="296" t="s">
        <v>146</v>
      </c>
      <c r="G8" s="300" t="s">
        <v>20</v>
      </c>
      <c r="H8" s="39"/>
      <c r="I8" s="39"/>
      <c r="J8" s="40"/>
      <c r="M8" s="36"/>
    </row>
    <row r="9" spans="1:8" s="47" customFormat="1" ht="13.5" thickBot="1">
      <c r="A9" s="290"/>
      <c r="B9" s="291"/>
      <c r="C9" s="317"/>
      <c r="D9" s="298"/>
      <c r="E9" s="298"/>
      <c r="F9" s="298"/>
      <c r="G9" s="302"/>
      <c r="H9" s="48"/>
    </row>
    <row r="10" spans="1:8" s="47" customFormat="1" ht="13.5" thickBot="1">
      <c r="A10" s="322">
        <v>1</v>
      </c>
      <c r="B10" s="370"/>
      <c r="C10" s="323"/>
      <c r="D10" s="58">
        <v>2</v>
      </c>
      <c r="E10" s="58">
        <v>3</v>
      </c>
      <c r="F10" s="58">
        <v>4</v>
      </c>
      <c r="G10" s="59">
        <v>5</v>
      </c>
      <c r="H10" s="48"/>
    </row>
    <row r="11" spans="1:7" s="2" customFormat="1" ht="27" customHeight="1" thickBot="1">
      <c r="A11" s="207"/>
      <c r="B11" s="368" t="s">
        <v>15</v>
      </c>
      <c r="C11" s="369"/>
      <c r="D11" s="208">
        <v>21743</v>
      </c>
      <c r="E11" s="209"/>
      <c r="F11" s="209"/>
      <c r="G11" s="22">
        <f>SUM(D11:F11)</f>
        <v>21743</v>
      </c>
    </row>
    <row r="12" spans="1:7" s="2" customFormat="1" ht="27" customHeight="1" thickBot="1">
      <c r="A12" s="207"/>
      <c r="B12" s="368" t="s">
        <v>16</v>
      </c>
      <c r="C12" s="369"/>
      <c r="D12" s="208">
        <v>2421</v>
      </c>
      <c r="E12" s="209"/>
      <c r="F12" s="209"/>
      <c r="G12" s="22">
        <f>SUM(D12:F12)</f>
        <v>2421</v>
      </c>
    </row>
    <row r="13" spans="1:7" s="2" customFormat="1" ht="27" customHeight="1" thickBot="1">
      <c r="A13" s="207"/>
      <c r="B13" s="366" t="s">
        <v>17</v>
      </c>
      <c r="C13" s="367"/>
      <c r="D13" s="208">
        <v>0</v>
      </c>
      <c r="E13" s="209"/>
      <c r="F13" s="209"/>
      <c r="G13" s="22">
        <f>SUM(D13:F13)</f>
        <v>0</v>
      </c>
    </row>
    <row r="14" spans="1:7" s="2" customFormat="1" ht="27" customHeight="1" thickBot="1">
      <c r="A14" s="210" t="s">
        <v>2</v>
      </c>
      <c r="B14" s="363" t="s">
        <v>95</v>
      </c>
      <c r="C14" s="364"/>
      <c r="D14" s="209">
        <f>SUM(D11:D13)</f>
        <v>24164</v>
      </c>
      <c r="E14" s="209">
        <f>SUM(E11:E13)</f>
        <v>0</v>
      </c>
      <c r="F14" s="209">
        <f>SUM(F11:F13)</f>
        <v>0</v>
      </c>
      <c r="G14" s="211">
        <f>SUM(G11:G13)</f>
        <v>24164</v>
      </c>
    </row>
    <row r="15" spans="1:8" s="2" customFormat="1" ht="29.25" customHeight="1" thickBot="1">
      <c r="A15" s="46"/>
      <c r="B15" s="366" t="s">
        <v>96</v>
      </c>
      <c r="C15" s="367"/>
      <c r="D15" s="67">
        <v>49000</v>
      </c>
      <c r="E15" s="67"/>
      <c r="F15" s="29"/>
      <c r="G15" s="22">
        <f>SUM(D15,E15,F15)</f>
        <v>49000</v>
      </c>
      <c r="H15" s="49"/>
    </row>
    <row r="16" spans="1:8" s="1" customFormat="1" ht="25.5" customHeight="1" thickBot="1">
      <c r="A16" s="46" t="s">
        <v>3</v>
      </c>
      <c r="B16" s="363" t="s">
        <v>14</v>
      </c>
      <c r="C16" s="364"/>
      <c r="D16" s="22">
        <f>SUM(D15:D15)</f>
        <v>49000</v>
      </c>
      <c r="E16" s="22">
        <f>SUM(E15:E15)</f>
        <v>0</v>
      </c>
      <c r="F16" s="22">
        <f>SUM(F15:F15)</f>
        <v>0</v>
      </c>
      <c r="G16" s="22">
        <f>SUM(G15:G15)</f>
        <v>49000</v>
      </c>
      <c r="H16" s="50"/>
    </row>
    <row r="17" spans="1:7" s="47" customFormat="1" ht="27" customHeight="1" thickBot="1">
      <c r="A17" s="212" t="s">
        <v>111</v>
      </c>
      <c r="B17" s="363" t="s">
        <v>97</v>
      </c>
      <c r="C17" s="364"/>
      <c r="D17" s="213">
        <f>SUM(D16,D14)</f>
        <v>73164</v>
      </c>
      <c r="E17" s="214">
        <f>SUM(E16,E14)</f>
        <v>0</v>
      </c>
      <c r="F17" s="179">
        <f>SUM(F16,F14)</f>
        <v>0</v>
      </c>
      <c r="G17" s="215">
        <f>SUM(G16,G14)</f>
        <v>73164</v>
      </c>
    </row>
  </sheetData>
  <sheetProtection/>
  <mergeCells count="16">
    <mergeCell ref="G8:G9"/>
    <mergeCell ref="A10:C10"/>
    <mergeCell ref="A8:C9"/>
    <mergeCell ref="D8:D9"/>
    <mergeCell ref="E8:E9"/>
    <mergeCell ref="F8:F9"/>
    <mergeCell ref="B17:C17"/>
    <mergeCell ref="F2:G2"/>
    <mergeCell ref="B15:C15"/>
    <mergeCell ref="B11:C11"/>
    <mergeCell ref="B12:C12"/>
    <mergeCell ref="B13:C13"/>
    <mergeCell ref="B14:C14"/>
    <mergeCell ref="B16:C16"/>
    <mergeCell ref="F3:G3"/>
    <mergeCell ref="A5:G5"/>
  </mergeCells>
  <printOptions/>
  <pageMargins left="0.43" right="0.17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2015-12-02T14:24:31Z</cp:lastPrinted>
  <dcterms:created xsi:type="dcterms:W3CDTF">2011-02-03T10:02:06Z</dcterms:created>
  <dcterms:modified xsi:type="dcterms:W3CDTF">2015-12-02T14:24:45Z</dcterms:modified>
  <cp:category/>
  <cp:version/>
  <cp:contentType/>
  <cp:contentStatus/>
</cp:coreProperties>
</file>