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Csép 20200717\"/>
    </mc:Choice>
  </mc:AlternateContent>
  <bookViews>
    <workbookView xWindow="0" yWindow="0" windowWidth="0" windowHeight="0" firstSheet="11" activeTab="15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10.számú melléklet" sheetId="39" r:id="rId10"/>
    <sheet name="11.számú melléklet" sheetId="40" r:id="rId11"/>
    <sheet name="12.számú melléklet" sheetId="41" r:id="rId12"/>
    <sheet name="13.számú melléklet" sheetId="42" r:id="rId13"/>
    <sheet name="14.számú melléklet" sheetId="43" r:id="rId14"/>
    <sheet name="Részletező_Önk" sheetId="37" r:id="rId15"/>
    <sheet name="Bér_Önk" sheetId="38" r:id="rId16"/>
  </sheets>
  <calcPr calcId="162913"/>
</workbook>
</file>

<file path=xl/calcChain.xml><?xml version="1.0" encoding="utf-8"?>
<calcChain xmlns="http://schemas.openxmlformats.org/spreadsheetml/2006/main">
  <c r="D31" i="43" l="1"/>
  <c r="D29" i="43"/>
  <c r="D32" i="43" s="1"/>
  <c r="C29" i="43"/>
  <c r="C32" i="43" s="1"/>
  <c r="D24" i="43"/>
  <c r="C24" i="43"/>
  <c r="D20" i="43"/>
  <c r="C20" i="43"/>
  <c r="D16" i="43"/>
  <c r="C16" i="43"/>
  <c r="D11" i="43"/>
  <c r="C11" i="43"/>
  <c r="G63" i="42"/>
  <c r="F63" i="42"/>
  <c r="G93" i="42"/>
  <c r="F93" i="42"/>
  <c r="G90" i="42"/>
  <c r="F90" i="42"/>
  <c r="G80" i="42"/>
  <c r="F80" i="42"/>
  <c r="G72" i="42"/>
  <c r="F72" i="42"/>
  <c r="G53" i="42"/>
  <c r="F53" i="42"/>
  <c r="G46" i="42"/>
  <c r="F46" i="42"/>
  <c r="G43" i="42"/>
  <c r="F43" i="42"/>
  <c r="G37" i="42"/>
  <c r="F37" i="42"/>
  <c r="G29" i="42"/>
  <c r="F29" i="42"/>
  <c r="G22" i="42"/>
  <c r="F22" i="42"/>
  <c r="G16" i="42"/>
  <c r="F16" i="42"/>
  <c r="G9" i="42"/>
  <c r="F9" i="42"/>
  <c r="G8" i="42"/>
  <c r="F8" i="42"/>
  <c r="J35" i="41"/>
  <c r="J40" i="41" s="1"/>
  <c r="I35" i="41"/>
  <c r="I40" i="41" s="1"/>
  <c r="H35" i="41"/>
  <c r="H40" i="41" s="1"/>
  <c r="J29" i="41"/>
  <c r="J39" i="41" s="1"/>
  <c r="I29" i="41"/>
  <c r="I39" i="41" s="1"/>
  <c r="H29" i="41"/>
  <c r="H39" i="41" s="1"/>
  <c r="J21" i="41"/>
  <c r="J36" i="41" s="1"/>
  <c r="J38" i="41" s="1"/>
  <c r="I21" i="41"/>
  <c r="I36" i="41" s="1"/>
  <c r="I38" i="41" s="1"/>
  <c r="H21" i="41"/>
  <c r="H36" i="41" s="1"/>
  <c r="H38" i="41" s="1"/>
  <c r="I41" i="41" l="1"/>
  <c r="F36" i="42"/>
  <c r="G36" i="42"/>
  <c r="G79" i="42"/>
  <c r="D27" i="43"/>
  <c r="D33" i="43" s="1"/>
  <c r="C27" i="43"/>
  <c r="C33" i="43" s="1"/>
  <c r="F79" i="42"/>
  <c r="F98" i="42" s="1"/>
  <c r="G98" i="42"/>
  <c r="G52" i="42"/>
  <c r="F52" i="42"/>
  <c r="F68" i="42" s="1"/>
  <c r="G68" i="42"/>
  <c r="H41" i="41"/>
  <c r="J41" i="41"/>
  <c r="G21" i="40" l="1"/>
  <c r="F21" i="40"/>
  <c r="E21" i="40"/>
  <c r="D21" i="40"/>
  <c r="C21" i="40"/>
  <c r="H20" i="40"/>
  <c r="I20" i="40" s="1"/>
  <c r="H19" i="40"/>
  <c r="H21" i="40" s="1"/>
  <c r="H17" i="40"/>
  <c r="H22" i="40" s="1"/>
  <c r="G17" i="40"/>
  <c r="G22" i="40" s="1"/>
  <c r="F17" i="40"/>
  <c r="F22" i="40" s="1"/>
  <c r="E17" i="40"/>
  <c r="E22" i="40" s="1"/>
  <c r="D17" i="40"/>
  <c r="D22" i="40" s="1"/>
  <c r="C17" i="40"/>
  <c r="C22" i="40" s="1"/>
  <c r="H16" i="40"/>
  <c r="I16" i="40" s="1"/>
  <c r="I15" i="40"/>
  <c r="H15" i="40"/>
  <c r="H14" i="40"/>
  <c r="I14" i="40" s="1"/>
  <c r="I13" i="40"/>
  <c r="H13" i="40"/>
  <c r="H12" i="40"/>
  <c r="I12" i="40" s="1"/>
  <c r="I11" i="40"/>
  <c r="H11" i="40"/>
  <c r="H10" i="40"/>
  <c r="I10" i="40" s="1"/>
  <c r="I17" i="40" l="1"/>
  <c r="I19" i="40"/>
  <c r="I21" i="40" s="1"/>
  <c r="I22" i="40" s="1"/>
  <c r="G11" i="39"/>
  <c r="F11" i="39"/>
  <c r="D11" i="39"/>
  <c r="C11" i="39"/>
  <c r="E10" i="39"/>
  <c r="E11" i="39" s="1"/>
  <c r="I26" i="13" l="1"/>
  <c r="E20" i="13"/>
  <c r="E19" i="13"/>
  <c r="E18" i="13"/>
  <c r="E16" i="13"/>
  <c r="I49" i="12"/>
  <c r="I21" i="13" s="1"/>
  <c r="I28" i="12"/>
  <c r="I27" i="12"/>
  <c r="I25" i="12"/>
  <c r="I23" i="12" s="1"/>
  <c r="I24" i="12"/>
  <c r="I22" i="12"/>
  <c r="I21" i="12"/>
  <c r="I20" i="12"/>
  <c r="E12" i="13" s="1"/>
  <c r="I18" i="12"/>
  <c r="I17" i="12"/>
  <c r="I16" i="12"/>
  <c r="I15" i="12"/>
  <c r="I14" i="12"/>
  <c r="I13" i="12"/>
  <c r="I12" i="12"/>
  <c r="I11" i="12"/>
  <c r="H34" i="11"/>
  <c r="I39" i="12" s="1"/>
  <c r="I11" i="13" s="1"/>
  <c r="H42" i="11"/>
  <c r="I47" i="12" s="1"/>
  <c r="H41" i="11"/>
  <c r="I46" i="12" s="1"/>
  <c r="G40" i="11"/>
  <c r="F40" i="11"/>
  <c r="G45" i="12" s="1"/>
  <c r="H45" i="11"/>
  <c r="H47" i="11" s="1"/>
  <c r="H23" i="11"/>
  <c r="H14" i="11"/>
  <c r="H12" i="11"/>
  <c r="H11" i="11"/>
  <c r="E37" i="10"/>
  <c r="E45" i="10"/>
  <c r="I35" i="12" s="1"/>
  <c r="E27" i="13" s="1"/>
  <c r="I11" i="3"/>
  <c r="E11" i="3"/>
  <c r="E44" i="10" s="1"/>
  <c r="H13" i="11" s="1"/>
  <c r="E21" i="10"/>
  <c r="E18" i="10"/>
  <c r="F23" i="7"/>
  <c r="H33" i="11" s="1"/>
  <c r="I38" i="12" s="1"/>
  <c r="F21" i="7"/>
  <c r="F36" i="7"/>
  <c r="F51" i="7"/>
  <c r="H35" i="11" s="1"/>
  <c r="I40" i="12" s="1"/>
  <c r="I12" i="13" s="1"/>
  <c r="G24" i="41" s="1"/>
  <c r="F57" i="7"/>
  <c r="F54" i="7"/>
  <c r="F61" i="7"/>
  <c r="F60" i="7"/>
  <c r="F59" i="7"/>
  <c r="F56" i="7"/>
  <c r="F55" i="7"/>
  <c r="E57" i="7"/>
  <c r="E61" i="7"/>
  <c r="E60" i="7"/>
  <c r="E59" i="7"/>
  <c r="E56" i="7"/>
  <c r="E55" i="7"/>
  <c r="E54" i="7"/>
  <c r="D54" i="7"/>
  <c r="D61" i="7"/>
  <c r="D60" i="7"/>
  <c r="D59" i="7"/>
  <c r="D57" i="7"/>
  <c r="D56" i="7"/>
  <c r="D55" i="7"/>
  <c r="F69" i="7"/>
  <c r="F68" i="7"/>
  <c r="F67" i="7"/>
  <c r="F66" i="7"/>
  <c r="F65" i="7"/>
  <c r="F64" i="7"/>
  <c r="E69" i="7"/>
  <c r="E68" i="7"/>
  <c r="E67" i="7"/>
  <c r="E66" i="7"/>
  <c r="E65" i="7"/>
  <c r="E64" i="7"/>
  <c r="D69" i="7"/>
  <c r="D68" i="7"/>
  <c r="D67" i="7"/>
  <c r="D66" i="7"/>
  <c r="D65" i="7"/>
  <c r="D64" i="7"/>
  <c r="F74" i="7"/>
  <c r="D28" i="6"/>
  <c r="D21" i="6"/>
  <c r="D13" i="4"/>
  <c r="G26" i="13"/>
  <c r="D20" i="13"/>
  <c r="D19" i="13"/>
  <c r="D18" i="13"/>
  <c r="D16" i="13"/>
  <c r="G49" i="12"/>
  <c r="G35" i="12"/>
  <c r="C27" i="13" s="1"/>
  <c r="G32" i="12"/>
  <c r="G33" i="12" s="1"/>
  <c r="G28" i="12"/>
  <c r="G27" i="12"/>
  <c r="G24" i="12"/>
  <c r="G22" i="12"/>
  <c r="G21" i="12"/>
  <c r="G20" i="12"/>
  <c r="G18" i="12"/>
  <c r="G17" i="12"/>
  <c r="G16" i="12"/>
  <c r="G15" i="12"/>
  <c r="G14" i="12"/>
  <c r="G13" i="12"/>
  <c r="G12" i="12"/>
  <c r="G11" i="12"/>
  <c r="F45" i="11"/>
  <c r="F47" i="11" s="1"/>
  <c r="F12" i="11"/>
  <c r="F28" i="11"/>
  <c r="F27" i="11"/>
  <c r="F23" i="11"/>
  <c r="F11" i="11"/>
  <c r="D21" i="10"/>
  <c r="C41" i="10"/>
  <c r="G25" i="12" s="1"/>
  <c r="C17" i="13" s="1"/>
  <c r="C37" i="10"/>
  <c r="C22" i="10"/>
  <c r="F15" i="11" s="1"/>
  <c r="E72" i="7"/>
  <c r="G45" i="11" s="1"/>
  <c r="E25" i="7"/>
  <c r="E14" i="7"/>
  <c r="E102" i="7"/>
  <c r="E99" i="7"/>
  <c r="E103" i="7" s="1"/>
  <c r="E89" i="7"/>
  <c r="E90" i="7" s="1"/>
  <c r="E76" i="7"/>
  <c r="E74" i="7"/>
  <c r="E34" i="7"/>
  <c r="E27" i="7"/>
  <c r="E20" i="7"/>
  <c r="C28" i="6"/>
  <c r="C21" i="6"/>
  <c r="C13" i="4"/>
  <c r="H11" i="3"/>
  <c r="G11" i="3"/>
  <c r="V43" i="37"/>
  <c r="H37" i="37"/>
  <c r="W37" i="37" s="1"/>
  <c r="W45" i="37"/>
  <c r="W44" i="37"/>
  <c r="W43" i="37"/>
  <c r="W38" i="37"/>
  <c r="W36" i="37"/>
  <c r="W60" i="37"/>
  <c r="W59" i="37"/>
  <c r="W58" i="37"/>
  <c r="W57" i="37"/>
  <c r="W56" i="37"/>
  <c r="W55" i="37"/>
  <c r="W54" i="37"/>
  <c r="W53" i="37"/>
  <c r="W52" i="37"/>
  <c r="W51" i="37"/>
  <c r="W50" i="37"/>
  <c r="W49" i="37"/>
  <c r="W48" i="37"/>
  <c r="W47" i="37"/>
  <c r="W41" i="37"/>
  <c r="W40" i="37"/>
  <c r="W39" i="37"/>
  <c r="W35" i="37"/>
  <c r="W34" i="37"/>
  <c r="W33" i="37"/>
  <c r="W32" i="37"/>
  <c r="W31" i="37"/>
  <c r="W29" i="37"/>
  <c r="W28" i="37"/>
  <c r="W26" i="37"/>
  <c r="W25" i="37"/>
  <c r="W24" i="37"/>
  <c r="W23" i="37"/>
  <c r="W22" i="37"/>
  <c r="W21" i="37"/>
  <c r="W20" i="37"/>
  <c r="W18" i="37"/>
  <c r="W17" i="37"/>
  <c r="W15" i="37"/>
  <c r="W14" i="37"/>
  <c r="W13" i="37"/>
  <c r="W9" i="37"/>
  <c r="W5" i="37"/>
  <c r="W4" i="37"/>
  <c r="H30" i="37"/>
  <c r="H27" i="37"/>
  <c r="H19" i="37"/>
  <c r="H12" i="37"/>
  <c r="H10" i="37"/>
  <c r="D41" i="10"/>
  <c r="M14" i="37"/>
  <c r="C11" i="3"/>
  <c r="D11" i="3"/>
  <c r="R30" i="37"/>
  <c r="S30" i="37"/>
  <c r="R27" i="37"/>
  <c r="S27" i="37"/>
  <c r="R19" i="37"/>
  <c r="S19" i="37"/>
  <c r="R16" i="37"/>
  <c r="S16" i="37"/>
  <c r="Q12" i="37"/>
  <c r="R12" i="37"/>
  <c r="S12" i="37"/>
  <c r="S10" i="37"/>
  <c r="R7" i="37"/>
  <c r="R10" i="37" s="1"/>
  <c r="G30" i="37"/>
  <c r="G27" i="37"/>
  <c r="G19" i="37"/>
  <c r="G12" i="37"/>
  <c r="G10" i="37"/>
  <c r="I10" i="13" l="1"/>
  <c r="G22" i="41" s="1"/>
  <c r="G23" i="41"/>
  <c r="E26" i="13"/>
  <c r="G20" i="41"/>
  <c r="E11" i="13"/>
  <c r="G12" i="41"/>
  <c r="I10" i="12"/>
  <c r="E77" i="7"/>
  <c r="I19" i="12"/>
  <c r="I34" i="12"/>
  <c r="E22" i="13" s="1"/>
  <c r="E13" i="13"/>
  <c r="G13" i="41" s="1"/>
  <c r="H11" i="37"/>
  <c r="H6" i="37" s="1"/>
  <c r="G10" i="12"/>
  <c r="I50" i="12"/>
  <c r="H27" i="11"/>
  <c r="H28" i="11" s="1"/>
  <c r="E10" i="13"/>
  <c r="E17" i="13"/>
  <c r="G16" i="41" s="1"/>
  <c r="E22" i="10"/>
  <c r="F62" i="7"/>
  <c r="H36" i="11" s="1"/>
  <c r="I41" i="12" s="1"/>
  <c r="I14" i="13" s="1"/>
  <c r="G25" i="41" s="1"/>
  <c r="F70" i="7"/>
  <c r="H37" i="11" s="1"/>
  <c r="I42" i="12" s="1"/>
  <c r="I15" i="13" s="1"/>
  <c r="G26" i="41" s="1"/>
  <c r="F14" i="11"/>
  <c r="G23" i="12"/>
  <c r="G50" i="12"/>
  <c r="G22" i="13" s="1"/>
  <c r="G21" i="13"/>
  <c r="C15" i="13"/>
  <c r="G19" i="12"/>
  <c r="G31" i="12" s="1"/>
  <c r="E70" i="7"/>
  <c r="G37" i="11" s="1"/>
  <c r="E62" i="7"/>
  <c r="G36" i="11" s="1"/>
  <c r="S11" i="37"/>
  <c r="R11" i="37"/>
  <c r="E45" i="7" s="1"/>
  <c r="G11" i="37"/>
  <c r="G6" i="37" s="1"/>
  <c r="I19" i="13" l="1"/>
  <c r="E46" i="10"/>
  <c r="I32" i="12"/>
  <c r="H15" i="11"/>
  <c r="H16" i="11" s="1"/>
  <c r="H30" i="11" s="1"/>
  <c r="G11" i="41"/>
  <c r="I51" i="12"/>
  <c r="I22" i="13"/>
  <c r="I24" i="13" s="1"/>
  <c r="G27" i="41" s="1"/>
  <c r="G31" i="41"/>
  <c r="G32" i="41" s="1"/>
  <c r="G37" i="41" s="1"/>
  <c r="E24" i="13"/>
  <c r="I31" i="12"/>
  <c r="G29" i="41"/>
  <c r="G39" i="41" s="1"/>
  <c r="H38" i="11"/>
  <c r="I44" i="12"/>
  <c r="G24" i="13"/>
  <c r="G51" i="12"/>
  <c r="R6" i="37"/>
  <c r="D45" i="7"/>
  <c r="I33" i="12" l="1"/>
  <c r="I36" i="12" s="1"/>
  <c r="E15" i="13"/>
  <c r="H35" i="12"/>
  <c r="D27" i="13" s="1"/>
  <c r="D26" i="13" s="1"/>
  <c r="D76" i="7"/>
  <c r="F42" i="11" s="1"/>
  <c r="G47" i="12" s="1"/>
  <c r="D22" i="10"/>
  <c r="E28" i="6"/>
  <c r="G14" i="41" l="1"/>
  <c r="G21" i="41" s="1"/>
  <c r="G36" i="41" s="1"/>
  <c r="G38" i="41" s="1"/>
  <c r="E21" i="13"/>
  <c r="E25" i="13" s="1"/>
  <c r="E28" i="13" s="1"/>
  <c r="O16" i="37"/>
  <c r="M30" i="37"/>
  <c r="M27" i="37"/>
  <c r="P7" i="37"/>
  <c r="P10" i="37" s="1"/>
  <c r="D9" i="38"/>
  <c r="H50" i="12"/>
  <c r="H22" i="13" s="1"/>
  <c r="S42" i="37"/>
  <c r="V45" i="37"/>
  <c r="S6" i="37"/>
  <c r="U6" i="37"/>
  <c r="Q42" i="37"/>
  <c r="U42" i="37"/>
  <c r="Q30" i="37"/>
  <c r="Q19" i="37"/>
  <c r="Q16" i="37"/>
  <c r="Q27" i="37"/>
  <c r="Q7" i="37"/>
  <c r="G11" i="11"/>
  <c r="D10" i="13" s="1"/>
  <c r="P46" i="37"/>
  <c r="P42" i="37" s="1"/>
  <c r="C47" i="7"/>
  <c r="C46" i="7"/>
  <c r="C43" i="7"/>
  <c r="C42" i="7"/>
  <c r="C41" i="7"/>
  <c r="D34" i="7"/>
  <c r="D27" i="7"/>
  <c r="C33" i="7"/>
  <c r="C32" i="7"/>
  <c r="C30" i="7"/>
  <c r="C29" i="7"/>
  <c r="C28" i="7"/>
  <c r="V9" i="37"/>
  <c r="V13" i="37"/>
  <c r="V14" i="37"/>
  <c r="V15" i="37"/>
  <c r="V17" i="37"/>
  <c r="V18" i="37"/>
  <c r="V20" i="37"/>
  <c r="V21" i="37"/>
  <c r="V22" i="37"/>
  <c r="V23" i="37"/>
  <c r="V24" i="37"/>
  <c r="V25" i="37"/>
  <c r="V26" i="37"/>
  <c r="V28" i="37"/>
  <c r="V29" i="37"/>
  <c r="V31" i="37"/>
  <c r="V32" i="37"/>
  <c r="V33" i="37"/>
  <c r="V34" i="37"/>
  <c r="V35" i="37"/>
  <c r="V38" i="37"/>
  <c r="V39" i="37"/>
  <c r="V40" i="37"/>
  <c r="V41" i="37"/>
  <c r="V44" i="37"/>
  <c r="V47" i="37"/>
  <c r="V48" i="37"/>
  <c r="V49" i="37"/>
  <c r="V50" i="37"/>
  <c r="V51" i="37"/>
  <c r="V52" i="37"/>
  <c r="V53" i="37"/>
  <c r="V54" i="37"/>
  <c r="V55" i="37"/>
  <c r="V56" i="37"/>
  <c r="V57" i="37"/>
  <c r="V58" i="37"/>
  <c r="V59" i="37"/>
  <c r="V60" i="37"/>
  <c r="V4" i="37"/>
  <c r="V5" i="37"/>
  <c r="G20" i="7"/>
  <c r="C20" i="7"/>
  <c r="G19" i="7"/>
  <c r="C19" i="7"/>
  <c r="G18" i="7"/>
  <c r="C18" i="7"/>
  <c r="G16" i="7"/>
  <c r="C16" i="7"/>
  <c r="G15" i="7"/>
  <c r="C15" i="7"/>
  <c r="G14" i="7"/>
  <c r="C14" i="7"/>
  <c r="G13" i="7"/>
  <c r="G12" i="7"/>
  <c r="G11" i="7"/>
  <c r="T27" i="37"/>
  <c r="P30" i="37"/>
  <c r="T30" i="37"/>
  <c r="P27" i="37"/>
  <c r="P19" i="37"/>
  <c r="T19" i="37"/>
  <c r="P16" i="37"/>
  <c r="T16" i="37"/>
  <c r="P12" i="37"/>
  <c r="T12" i="37"/>
  <c r="T7" i="37"/>
  <c r="T10" i="37" s="1"/>
  <c r="Q10" i="37" l="1"/>
  <c r="E33" i="7" s="1"/>
  <c r="E19" i="7"/>
  <c r="D20" i="7"/>
  <c r="D33" i="7"/>
  <c r="D19" i="7"/>
  <c r="V36" i="37"/>
  <c r="Q11" i="37"/>
  <c r="P11" i="37"/>
  <c r="E47" i="7" s="1"/>
  <c r="T11" i="37"/>
  <c r="E48" i="7" s="1"/>
  <c r="T6" i="37" l="1"/>
  <c r="D48" i="7"/>
  <c r="P6" i="37"/>
  <c r="D47" i="7"/>
  <c r="K46" i="37"/>
  <c r="K42" i="37" s="1"/>
  <c r="L46" i="37"/>
  <c r="L42" i="37" s="1"/>
  <c r="M46" i="37"/>
  <c r="M42" i="37" s="1"/>
  <c r="N46" i="37"/>
  <c r="N42" i="37" s="1"/>
  <c r="O46" i="37"/>
  <c r="O42" i="37" s="1"/>
  <c r="K30" i="37"/>
  <c r="L30" i="37"/>
  <c r="N30" i="37"/>
  <c r="O30" i="37"/>
  <c r="K27" i="37"/>
  <c r="L27" i="37"/>
  <c r="N27" i="37"/>
  <c r="O27" i="37"/>
  <c r="K19" i="37"/>
  <c r="L19" i="37"/>
  <c r="M19" i="37"/>
  <c r="N19" i="37"/>
  <c r="O19" i="37"/>
  <c r="K16" i="37"/>
  <c r="L16" i="37"/>
  <c r="M16" i="37"/>
  <c r="N16" i="37"/>
  <c r="K12" i="37"/>
  <c r="L12" i="37"/>
  <c r="M12" i="37"/>
  <c r="N12" i="37"/>
  <c r="O12" i="37"/>
  <c r="K7" i="37"/>
  <c r="E13" i="7" s="1"/>
  <c r="J7" i="37"/>
  <c r="J10" i="37" s="1"/>
  <c r="E46" i="37"/>
  <c r="E42" i="37" s="1"/>
  <c r="F46" i="37"/>
  <c r="F42" i="37" s="1"/>
  <c r="I46" i="37"/>
  <c r="I42" i="37" s="1"/>
  <c r="J46" i="37"/>
  <c r="J42" i="37" s="1"/>
  <c r="D46" i="37"/>
  <c r="E30" i="37"/>
  <c r="F30" i="37"/>
  <c r="I30" i="37"/>
  <c r="J30" i="37"/>
  <c r="D30" i="37"/>
  <c r="E27" i="37"/>
  <c r="F27" i="37"/>
  <c r="I27" i="37"/>
  <c r="J27" i="37"/>
  <c r="D27" i="37"/>
  <c r="E19" i="37"/>
  <c r="W19" i="37" s="1"/>
  <c r="F19" i="37"/>
  <c r="I19" i="37"/>
  <c r="J19" i="37"/>
  <c r="D19" i="37"/>
  <c r="E16" i="37"/>
  <c r="F16" i="37"/>
  <c r="I16" i="37"/>
  <c r="J16" i="37"/>
  <c r="E12" i="37"/>
  <c r="F12" i="37"/>
  <c r="I12" i="37"/>
  <c r="J12" i="37"/>
  <c r="D16" i="37"/>
  <c r="D12" i="37"/>
  <c r="E7" i="37"/>
  <c r="E12" i="7" s="1"/>
  <c r="F7" i="37"/>
  <c r="F10" i="37" s="1"/>
  <c r="E26" i="7" s="1"/>
  <c r="I7" i="37"/>
  <c r="I9" i="38"/>
  <c r="H9" i="38"/>
  <c r="F9" i="38"/>
  <c r="E9" i="38"/>
  <c r="J8" i="38"/>
  <c r="G8" i="38"/>
  <c r="J7" i="38"/>
  <c r="G7" i="38"/>
  <c r="J6" i="38"/>
  <c r="G6" i="38"/>
  <c r="T46" i="37"/>
  <c r="T42" i="37" s="1"/>
  <c r="W27" i="37" l="1"/>
  <c r="W30" i="37"/>
  <c r="E22" i="7"/>
  <c r="W12" i="37"/>
  <c r="W16" i="37"/>
  <c r="D42" i="37"/>
  <c r="W46" i="37"/>
  <c r="E35" i="7"/>
  <c r="V27" i="37"/>
  <c r="V16" i="37"/>
  <c r="V30" i="37"/>
  <c r="V19" i="37"/>
  <c r="V12" i="37"/>
  <c r="D22" i="7"/>
  <c r="K8" i="38"/>
  <c r="O8" i="37" s="1"/>
  <c r="V46" i="37"/>
  <c r="E10" i="37"/>
  <c r="D26" i="7" s="1"/>
  <c r="D12" i="7"/>
  <c r="K10" i="37"/>
  <c r="D13" i="7"/>
  <c r="I11" i="37"/>
  <c r="F11" i="37"/>
  <c r="F6" i="37" s="1"/>
  <c r="O11" i="37"/>
  <c r="K11" i="37"/>
  <c r="E40" i="7" s="1"/>
  <c r="E11" i="37"/>
  <c r="M11" i="37"/>
  <c r="L11" i="37"/>
  <c r="N11" i="37"/>
  <c r="J11" i="37"/>
  <c r="J6" i="37" s="1"/>
  <c r="I10" i="37"/>
  <c r="D11" i="37"/>
  <c r="E38" i="7" s="1"/>
  <c r="K7" i="38"/>
  <c r="N8" i="37" s="1"/>
  <c r="W8" i="37" s="1"/>
  <c r="J9" i="38"/>
  <c r="K6" i="38"/>
  <c r="G9" i="38"/>
  <c r="D41" i="7" l="1"/>
  <c r="E41" i="7"/>
  <c r="D46" i="7"/>
  <c r="E46" i="7"/>
  <c r="D42" i="7"/>
  <c r="E42" i="7"/>
  <c r="V42" i="37"/>
  <c r="W42" i="37"/>
  <c r="D43" i="7"/>
  <c r="E43" i="7"/>
  <c r="E39" i="7"/>
  <c r="E51" i="7" s="1"/>
  <c r="G35" i="11" s="1"/>
  <c r="W11" i="37"/>
  <c r="E50" i="7"/>
  <c r="D7" i="37"/>
  <c r="E11" i="7" s="1"/>
  <c r="I6" i="37"/>
  <c r="D35" i="7"/>
  <c r="K6" i="37"/>
  <c r="D40" i="7"/>
  <c r="D50" i="7"/>
  <c r="E6" i="37"/>
  <c r="D39" i="7"/>
  <c r="K9" i="38"/>
  <c r="D38" i="7"/>
  <c r="V11" i="37"/>
  <c r="N7" i="37"/>
  <c r="O7" i="37"/>
  <c r="M7" i="37"/>
  <c r="L10" i="37"/>
  <c r="D14" i="7"/>
  <c r="D15" i="7" l="1"/>
  <c r="E15" i="7"/>
  <c r="D18" i="7"/>
  <c r="E18" i="7"/>
  <c r="W7" i="37"/>
  <c r="E16" i="7"/>
  <c r="V7" i="37"/>
  <c r="D11" i="7"/>
  <c r="D16" i="7"/>
  <c r="N10" i="37"/>
  <c r="O10" i="37"/>
  <c r="V8" i="37"/>
  <c r="M10" i="37"/>
  <c r="L6" i="37"/>
  <c r="D28" i="7"/>
  <c r="D6" i="37"/>
  <c r="D25" i="7"/>
  <c r="D29" i="7" l="1"/>
  <c r="E29" i="7"/>
  <c r="E28" i="7"/>
  <c r="D32" i="7"/>
  <c r="E32" i="7"/>
  <c r="D30" i="7"/>
  <c r="E30" i="7"/>
  <c r="W10" i="37"/>
  <c r="E21" i="7"/>
  <c r="E23" i="7" s="1"/>
  <c r="G33" i="11" s="1"/>
  <c r="M6" i="37"/>
  <c r="O6" i="37"/>
  <c r="N6" i="37"/>
  <c r="D21" i="7"/>
  <c r="D23" i="7" s="1"/>
  <c r="F33" i="11" s="1"/>
  <c r="H49" i="12"/>
  <c r="H21" i="13" s="1"/>
  <c r="H17" i="12"/>
  <c r="C10" i="5"/>
  <c r="D37" i="10"/>
  <c r="G34" i="12" l="1"/>
  <c r="G36" i="12" s="1"/>
  <c r="C44" i="10"/>
  <c r="G38" i="12"/>
  <c r="E36" i="7"/>
  <c r="J11" i="3"/>
  <c r="D36" i="7"/>
  <c r="V10" i="37"/>
  <c r="D10" i="5"/>
  <c r="H11" i="12"/>
  <c r="E13" i="4"/>
  <c r="F75" i="7" s="1"/>
  <c r="H40" i="11" l="1"/>
  <c r="F77" i="7"/>
  <c r="F78" i="7" s="1"/>
  <c r="F106" i="7" s="1"/>
  <c r="H34" i="12"/>
  <c r="D44" i="10"/>
  <c r="D22" i="13"/>
  <c r="D24" i="13" s="1"/>
  <c r="E78" i="7"/>
  <c r="E106" i="7" s="1"/>
  <c r="G34" i="11"/>
  <c r="F13" i="11"/>
  <c r="F16" i="11" s="1"/>
  <c r="F30" i="11" s="1"/>
  <c r="C46" i="10"/>
  <c r="G10" i="13"/>
  <c r="F34" i="11"/>
  <c r="J10" i="5"/>
  <c r="D74" i="7"/>
  <c r="C22" i="13"/>
  <c r="I45" i="12" l="1"/>
  <c r="I48" i="12" s="1"/>
  <c r="H43" i="11"/>
  <c r="H48" i="11" s="1"/>
  <c r="D77" i="7"/>
  <c r="F41" i="11"/>
  <c r="G39" i="12"/>
  <c r="G13" i="11"/>
  <c r="D46" i="10"/>
  <c r="C20" i="13"/>
  <c r="H25" i="12"/>
  <c r="I20" i="13" l="1"/>
  <c r="I53" i="12"/>
  <c r="G11" i="13"/>
  <c r="G46" i="12"/>
  <c r="G48" i="12" s="1"/>
  <c r="G20" i="13" s="1"/>
  <c r="F43" i="11"/>
  <c r="C26" i="13"/>
  <c r="H28" i="12"/>
  <c r="D17" i="13" s="1"/>
  <c r="H27" i="12"/>
  <c r="C19" i="13" s="1"/>
  <c r="C18" i="13"/>
  <c r="H24" i="12"/>
  <c r="C16" i="13" s="1"/>
  <c r="H22" i="12"/>
  <c r="H21" i="12"/>
  <c r="H20" i="12"/>
  <c r="H18" i="12"/>
  <c r="H16" i="12"/>
  <c r="H15" i="12"/>
  <c r="H14" i="12"/>
  <c r="H13" i="12"/>
  <c r="H12" i="12"/>
  <c r="G27" i="11"/>
  <c r="G14" i="11"/>
  <c r="G12" i="11"/>
  <c r="C10" i="13"/>
  <c r="D12" i="13" l="1"/>
  <c r="G33" i="41"/>
  <c r="G35" i="41" s="1"/>
  <c r="G40" i="41" s="1"/>
  <c r="G41" i="41" s="1"/>
  <c r="I28" i="13"/>
  <c r="I25" i="13"/>
  <c r="C13" i="13"/>
  <c r="D13" i="13"/>
  <c r="D11" i="13" s="1"/>
  <c r="C12" i="13"/>
  <c r="C11" i="13" l="1"/>
  <c r="C24" i="13"/>
  <c r="H23" i="12"/>
  <c r="H19" i="12"/>
  <c r="G28" i="11"/>
  <c r="G23" i="11"/>
  <c r="D102" i="7"/>
  <c r="D99" i="7"/>
  <c r="D89" i="7"/>
  <c r="D90" i="7" s="1"/>
  <c r="D70" i="7"/>
  <c r="F37" i="11" s="1"/>
  <c r="G42" i="12" s="1"/>
  <c r="G15" i="13" s="1"/>
  <c r="D51" i="7"/>
  <c r="H39" i="12"/>
  <c r="H38" i="12"/>
  <c r="H40" i="12" l="1"/>
  <c r="F35" i="11"/>
  <c r="H42" i="12"/>
  <c r="H15" i="13" s="1"/>
  <c r="H45" i="12"/>
  <c r="D103" i="7"/>
  <c r="H32" i="12"/>
  <c r="D15" i="13" s="1"/>
  <c r="D21" i="13" s="1"/>
  <c r="D25" i="13" s="1"/>
  <c r="D28" i="13" s="1"/>
  <c r="G15" i="11"/>
  <c r="G16" i="11" s="1"/>
  <c r="G30" i="11" s="1"/>
  <c r="G40" i="12" l="1"/>
  <c r="C21" i="13"/>
  <c r="C25" i="13" s="1"/>
  <c r="C28" i="13" s="1"/>
  <c r="H33" i="12"/>
  <c r="G12" i="13" l="1"/>
  <c r="D62" i="7"/>
  <c r="D78" i="7" l="1"/>
  <c r="F36" i="11"/>
  <c r="G87" i="7"/>
  <c r="G21" i="7"/>
  <c r="G106" i="7" s="1"/>
  <c r="G42" i="11"/>
  <c r="H47" i="12" s="1"/>
  <c r="G41" i="12" l="1"/>
  <c r="F38" i="11"/>
  <c r="F48" i="11" s="1"/>
  <c r="H11" i="13"/>
  <c r="G41" i="11"/>
  <c r="G89" i="7"/>
  <c r="G99" i="7" s="1"/>
  <c r="G14" i="13" l="1"/>
  <c r="G19" i="13" s="1"/>
  <c r="G44" i="12"/>
  <c r="G53" i="12" s="1"/>
  <c r="H46" i="12"/>
  <c r="H48" i="12" s="1"/>
  <c r="H20" i="13" s="1"/>
  <c r="E21" i="6"/>
  <c r="H10" i="13"/>
  <c r="G43" i="11"/>
  <c r="G102" i="7"/>
  <c r="G28" i="13" l="1"/>
  <c r="G25" i="13"/>
  <c r="V37" i="37"/>
  <c r="Q6" i="37"/>
  <c r="H26" i="13"/>
  <c r="H10" i="12"/>
  <c r="H31" i="12" s="1"/>
  <c r="H36" i="12" s="1"/>
  <c r="V6" i="37" l="1"/>
  <c r="W6" i="37"/>
  <c r="W62" i="37" s="1"/>
  <c r="V62" i="37"/>
  <c r="D106" i="7"/>
  <c r="G38" i="11"/>
  <c r="H41" i="12" l="1"/>
  <c r="H44" i="12" s="1"/>
  <c r="H14" i="13" l="1"/>
  <c r="G47" i="11"/>
  <c r="G48" i="11" s="1"/>
  <c r="H51" i="12" l="1"/>
  <c r="H24" i="13"/>
  <c r="H12" i="13" l="1"/>
  <c r="H19" i="13" s="1"/>
  <c r="H53" i="12"/>
  <c r="H28" i="13" l="1"/>
  <c r="H25" i="13"/>
</calcChain>
</file>

<file path=xl/comments1.xml><?xml version="1.0" encoding="utf-8"?>
<comments xmlns="http://schemas.openxmlformats.org/spreadsheetml/2006/main">
  <authors>
    <author>ASUS</author>
  </authors>
  <commentList>
    <comment ref="I3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Kulturális támogatás 320.000,-Ft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7" authorId="0" shapeId="0">
      <text>
        <r>
          <rPr>
            <b/>
            <sz val="9"/>
            <color indexed="81"/>
            <rFont val="Tahoma"/>
            <charset val="1"/>
          </rPr>
          <t xml:space="preserve">tartalék
</t>
        </r>
      </text>
    </comment>
    <comment ref="G37" authorId="0" shapeId="0">
      <text>
        <r>
          <rPr>
            <b/>
            <sz val="9"/>
            <color indexed="81"/>
            <rFont val="Tahoma"/>
            <charset val="1"/>
          </rPr>
          <t xml:space="preserve">Igmánd:4.149.663,-
Köh:5.032.380,-
</t>
        </r>
      </text>
    </comment>
    <comment ref="H37" authorId="0" shapeId="0">
      <text>
        <r>
          <rPr>
            <b/>
            <sz val="9"/>
            <color indexed="81"/>
            <rFont val="Tahoma"/>
            <charset val="1"/>
          </rPr>
          <t xml:space="preserve">Igmánd:4.149.663,-
Köh:5.032.380,-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előleg</t>
        </r>
      </text>
    </comment>
    <comment ref="F43" authorId="0" shapeId="0">
      <text>
        <r>
          <rPr>
            <b/>
            <sz val="9"/>
            <color indexed="81"/>
            <rFont val="Tahoma"/>
            <charset val="1"/>
          </rPr>
          <t xml:space="preserve">közút:780.880,-
egyéb:5.000.000,-
kieg.:4.123.890,-
</t>
        </r>
      </text>
    </comment>
  </commentList>
</comments>
</file>

<file path=xl/sharedStrings.xml><?xml version="1.0" encoding="utf-8"?>
<sst xmlns="http://schemas.openxmlformats.org/spreadsheetml/2006/main" count="977" uniqueCount="720">
  <si>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</si>
  <si>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</si>
  <si>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</si>
  <si>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</si>
  <si>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</si>
  <si>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</si>
  <si>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</si>
  <si>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</si>
  <si>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</si>
  <si>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</si>
  <si>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</si>
  <si>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</si>
  <si>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</si>
  <si>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</si>
  <si>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</si>
  <si>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</si>
  <si>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</si>
  <si>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</si>
  <si>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</si>
  <si>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</si>
  <si>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</si>
  <si>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</si>
  <si>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</si>
  <si>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</si>
  <si>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</si>
  <si>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</si>
  <si>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</si>
  <si>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</si>
  <si>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</si>
  <si>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</si>
  <si>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</si>
  <si>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</si>
  <si>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</si>
  <si>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</si>
  <si>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</si>
  <si>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</si>
  <si>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</si>
  <si>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</si>
  <si>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</si>
  <si>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</si>
  <si>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</si>
  <si>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</si>
  <si>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</si>
  <si>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</si>
  <si>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</si>
  <si>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</si>
  <si>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</si>
  <si>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</si>
  <si>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</si>
  <si>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</si>
  <si>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</si>
  <si>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</si>
  <si>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</si>
  <si>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</si>
  <si>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</si>
  <si>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</si>
  <si>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</si>
  <si>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</si>
  <si>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</si>
  <si>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</si>
  <si>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</si>
  <si>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</si>
  <si>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</si>
  <si>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</si>
  <si>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</si>
  <si>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</si>
  <si>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</si>
  <si>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</si>
  <si>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</si>
  <si>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</si>
  <si>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</si>
  <si>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</si>
  <si>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</si>
  <si>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</si>
  <si>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</si>
  <si>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</si>
  <si>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</si>
  <si>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</si>
  <si>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</si>
  <si>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</si>
  <si>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</si>
  <si>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</si>
  <si>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</si>
  <si>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</si>
  <si>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</si>
  <si>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</si>
  <si>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</si>
  <si>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</si>
  <si>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</si>
  <si>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</si>
  <si>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</si>
  <si>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</si>
  <si>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</si>
  <si>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</si>
  <si>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</si>
  <si>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</si>
  <si>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</si>
  <si>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</si>
  <si>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</si>
  <si>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</si>
  <si>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</si>
  <si>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</si>
  <si>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</si>
  <si>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</si>
  <si>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</si>
  <si>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</si>
  <si>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</si>
  <si>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</si>
  <si>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</si>
  <si>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</si>
  <si>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</si>
  <si>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</si>
  <si>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</si>
  <si>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</si>
  <si>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</si>
  <si>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</si>
  <si>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</si>
  <si>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</si>
  <si>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</si>
  <si>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</si>
  <si>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</si>
  <si>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</si>
  <si>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</si>
  <si>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</si>
  <si>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</si>
  <si>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</si>
  <si>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</si>
  <si>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</si>
  <si>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</si>
  <si>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</si>
  <si>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</si>
  <si>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</si>
  <si>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</si>
  <si>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</si>
  <si>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</si>
  <si>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</si>
  <si>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</si>
  <si>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</si>
  <si>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</si>
  <si>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</si>
  <si>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</si>
  <si>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</si>
  <si>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</si>
  <si>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</si>
  <si>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</si>
  <si>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</si>
  <si>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</si>
  <si>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</si>
  <si>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</si>
  <si>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</si>
  <si>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</si>
  <si>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</si>
  <si>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</si>
  <si>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</si>
  <si>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</si>
  <si>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</si>
  <si>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</si>
  <si>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</si>
  <si>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</si>
  <si>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</si>
  <si>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</si>
  <si>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</si>
  <si>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</si>
  <si>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</si>
  <si>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</si>
  <si>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</si>
  <si>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</si>
  <si>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</si>
  <si>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</si>
  <si>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</si>
  <si>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</si>
  <si>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</si>
  <si>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</si>
  <si>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</si>
  <si>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</si>
  <si>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</si>
  <si>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</si>
  <si>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</si>
  <si>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</si>
  <si>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</si>
  <si>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</si>
  <si>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</si>
  <si>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</si>
  <si>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</si>
  <si>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</si>
  <si>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Név</t>
  </si>
  <si>
    <t>Pótlékok</t>
  </si>
  <si>
    <t>Pótl. össz.</t>
  </si>
  <si>
    <t>kie.munk.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</si>
  <si>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</si>
  <si>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</si>
  <si>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</si>
  <si>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</si>
  <si>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</si>
  <si>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</si>
  <si>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</si>
  <si>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</si>
  <si>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</si>
  <si>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</si>
  <si>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</si>
  <si>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</si>
  <si>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</si>
  <si>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</si>
  <si>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</si>
  <si>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</si>
  <si>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</si>
  <si>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</si>
  <si>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</si>
  <si>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</si>
  <si>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</si>
  <si>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</si>
  <si>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</si>
  <si>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</si>
  <si>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</si>
  <si>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</si>
  <si>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</si>
  <si>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</si>
  <si>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</si>
  <si>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</si>
  <si>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</si>
  <si>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</si>
  <si>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</si>
  <si>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</si>
  <si>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</si>
  <si>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</si>
  <si>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</si>
  <si>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</si>
  <si>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</si>
  <si>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</si>
  <si>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</si>
  <si>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</si>
  <si>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</si>
  <si>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</si>
  <si>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</si>
  <si>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</si>
  <si>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</si>
  <si>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</si>
  <si>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</si>
  <si>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</si>
  <si>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</si>
  <si>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</si>
  <si>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</si>
  <si>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</si>
  <si>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</si>
  <si>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</si>
  <si>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</si>
  <si>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</si>
  <si>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</si>
  <si>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</si>
  <si>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</si>
  <si>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</si>
  <si>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</si>
  <si>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</si>
  <si>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</si>
  <si>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</si>
  <si>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</si>
  <si>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</si>
  <si>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</si>
  <si>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</si>
  <si>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</si>
  <si>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</si>
  <si>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</si>
  <si>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</si>
  <si>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</si>
  <si>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</si>
  <si>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</si>
  <si>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</si>
  <si>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</si>
  <si>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</si>
  <si>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</si>
  <si>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</si>
  <si>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</si>
  <si>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</si>
  <si>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</si>
  <si>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</si>
  <si>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</si>
  <si>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</si>
  <si>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</si>
  <si>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</si>
  <si>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</si>
  <si>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</si>
  <si>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</si>
  <si>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</si>
  <si>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</si>
  <si>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</si>
  <si>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</si>
  <si>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</si>
  <si>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</si>
  <si>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</si>
  <si>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</si>
  <si>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</si>
  <si>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</si>
  <si>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</si>
  <si>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</si>
  <si>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</si>
  <si>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</si>
  <si>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</si>
  <si>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</si>
  <si>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</si>
  <si>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</si>
  <si>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</si>
  <si>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</si>
  <si>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</si>
  <si>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</si>
  <si>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</si>
  <si>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</si>
  <si>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</si>
  <si>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</si>
  <si>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</si>
  <si>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</si>
  <si>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</si>
  <si>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</si>
  <si>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</si>
  <si>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</si>
  <si>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</si>
  <si>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</si>
  <si>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</si>
  <si>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</si>
  <si>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</si>
  <si>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</si>
  <si>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</si>
  <si>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</si>
  <si>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</si>
  <si>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</si>
  <si>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</si>
  <si>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</si>
  <si>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</si>
  <si>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</si>
  <si>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</si>
  <si>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</si>
  <si>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</si>
  <si>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</si>
  <si>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</si>
  <si>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</si>
  <si>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</si>
  <si>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</si>
  <si>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</si>
  <si>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</si>
  <si>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</si>
  <si>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</si>
  <si>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</si>
  <si>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</si>
  <si>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</si>
  <si>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</si>
  <si>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</si>
  <si>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</si>
  <si>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</si>
  <si>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</si>
  <si>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</si>
  <si>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</si>
  <si>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</si>
  <si>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</si>
  <si>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</si>
  <si>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</si>
  <si>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</si>
  <si>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</si>
  <si>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</si>
  <si>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</si>
  <si>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</si>
  <si>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</si>
  <si>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</si>
  <si>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</si>
  <si>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</si>
  <si>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</si>
  <si>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</si>
  <si>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</si>
  <si>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</si>
  <si>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</si>
  <si>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</si>
  <si>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</si>
  <si>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</si>
  <si>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</si>
  <si>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</si>
  <si>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</si>
  <si>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</si>
  <si>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</si>
  <si>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</si>
  <si>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</si>
  <si>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</si>
  <si>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2019.évi bérek bontásban</t>
  </si>
  <si>
    <t>Kategória</t>
  </si>
  <si>
    <t>Alapbér</t>
  </si>
  <si>
    <t>Garant.Bérm.Kieg.</t>
  </si>
  <si>
    <t>Összeg</t>
  </si>
  <si>
    <t>alapill.</t>
  </si>
  <si>
    <t>%-os pótl.</t>
  </si>
  <si>
    <t>vezetői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</si>
  <si>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</si>
  <si>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</si>
  <si>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</si>
  <si>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</si>
  <si>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</si>
  <si>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</si>
  <si>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</si>
  <si>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</si>
  <si>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</si>
  <si>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</si>
  <si>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</si>
  <si>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</si>
  <si>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</si>
  <si>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</si>
  <si>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</si>
  <si>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</si>
  <si>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</si>
  <si>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</si>
  <si>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</si>
  <si>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</si>
  <si>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</si>
  <si>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107060</t>
  </si>
  <si>
    <t>900020</t>
  </si>
  <si>
    <t>Önkormányzatok funkcióra nem sorolható bevételei államháztartáson kívülről</t>
  </si>
  <si>
    <t>együttes kiadásai és bevételei 2019. évben</t>
  </si>
  <si>
    <t>BEVÉTELEK   2019.</t>
  </si>
  <si>
    <t>2019. évi kiadásai és foglalkoztatotti létszáma feladatonként</t>
  </si>
  <si>
    <t>Az önkormányzat 2019. évi felújítási előirányzatai célonként</t>
  </si>
  <si>
    <t>Az önkormányzat 2019. évi felhalmozási kiadásai feladatonként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</si>
  <si>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</si>
  <si>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</si>
  <si>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</si>
  <si>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</si>
  <si>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</si>
  <si>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Közös Hivatal pénzmaradványával korrigálva </t>
  </si>
  <si>
    <t>Háziorvosi alapellátás</t>
  </si>
  <si>
    <t>072111</t>
  </si>
  <si>
    <t xml:space="preserve">Egyéb pénzbeli ellátás  </t>
  </si>
  <si>
    <t>Lakott terület</t>
  </si>
  <si>
    <t>Bérek 2019. Csép</t>
  </si>
  <si>
    <t>Támogatási célú finanszírozási műveletek</t>
  </si>
  <si>
    <t>018030</t>
  </si>
  <si>
    <t>Óvodai nevelés, ellátás működtetési feladatai</t>
  </si>
  <si>
    <t>091140</t>
  </si>
  <si>
    <t>Intézményen kívüli gyermekétkeztetés</t>
  </si>
  <si>
    <t>104037</t>
  </si>
  <si>
    <t>TOP energetika</t>
  </si>
  <si>
    <t xml:space="preserve">Tömegsport </t>
  </si>
  <si>
    <t>Vöröskereszt</t>
  </si>
  <si>
    <t xml:space="preserve">Tárkányi Polgárőr Egyesület </t>
  </si>
  <si>
    <t xml:space="preserve">Közös Hivatal, Kincseskert Óvoda </t>
  </si>
  <si>
    <t>Nagyigmándi Kincseskert Óvoda</t>
  </si>
  <si>
    <t xml:space="preserve">Tárkányi Közös Önkkormányzati Hivatal </t>
  </si>
  <si>
    <t>Egyesületi támogatás</t>
  </si>
  <si>
    <t>Óvodai nevelés, ellátás működési feladatai</t>
  </si>
  <si>
    <t xml:space="preserve">Egyéb közhatalmi bevétel </t>
  </si>
  <si>
    <t xml:space="preserve">Csép Község Önkormányzatának </t>
  </si>
  <si>
    <t>Csép Község Önkormányzat kiadási és bevételei 2019. évben</t>
  </si>
  <si>
    <t>Csép Község Önkormányzata</t>
  </si>
  <si>
    <t>Csép Község Önkormányzata 2019. évi mérlege</t>
  </si>
  <si>
    <t xml:space="preserve">Módosítás </t>
  </si>
  <si>
    <t>összesen              módosított</t>
  </si>
  <si>
    <t>E</t>
  </si>
  <si>
    <t>F</t>
  </si>
  <si>
    <t>G</t>
  </si>
  <si>
    <t xml:space="preserve">Módosított tervezett bevétel </t>
  </si>
  <si>
    <t>Módosított tervezett kiadás</t>
  </si>
  <si>
    <t>Módosított előirányzat</t>
  </si>
  <si>
    <t xml:space="preserve">Módosított előirányzat </t>
  </si>
  <si>
    <t xml:space="preserve">Teljesített bevétel </t>
  </si>
  <si>
    <t>VP6-7.2.1-7.4.1.2-16 külterületi út</t>
  </si>
  <si>
    <t>Magyar Falu Program-ravatalozó</t>
  </si>
  <si>
    <t>H</t>
  </si>
  <si>
    <t>Teljesített kiadás</t>
  </si>
  <si>
    <t>I</t>
  </si>
  <si>
    <t>Nyomtató-hivatal</t>
  </si>
  <si>
    <t>Módosított tervezett bevétel</t>
  </si>
  <si>
    <t>Módosított önrész</t>
  </si>
  <si>
    <t>Adatok E forintban</t>
  </si>
  <si>
    <t>Csépi Szabadidő- és Tömegsport Egyesület</t>
  </si>
  <si>
    <t xml:space="preserve">Bakonyalja-Kidalföld Kapuja Vidékfejlesztési Egyesület - tagdíj </t>
  </si>
  <si>
    <t>Közép-Duna Vidéke Hulladékgazdálkodási Önkormányzati Társulás</t>
  </si>
  <si>
    <t>Rendkívüli kölcsön - Gyenese Gyula temetésére</t>
  </si>
  <si>
    <t>Szabadidősport-(rekreációs sport-)tevékenység és támogatása</t>
  </si>
  <si>
    <t>Egyéb szociális pénzbeli és természetbeni ellátások, támogatások</t>
  </si>
  <si>
    <t>Teljesítés</t>
  </si>
  <si>
    <t>Rászoruló gyermekek szünidei étkeztetése</t>
  </si>
  <si>
    <t>Pénzmaradvány,előleg</t>
  </si>
  <si>
    <t>Telejsítés</t>
  </si>
  <si>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</si>
  <si>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</si>
  <si>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</si>
  <si>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</si>
  <si>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</si>
  <si>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</si>
  <si>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</si>
  <si>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</si>
  <si>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</si>
  <si>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</si>
  <si>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CSÉP ÖNKORMÁNYZAT PÉNZMARADVÁNYÁNAK ALAKULÁSA 2019.</t>
  </si>
  <si>
    <t>Ezer forintban!</t>
  </si>
  <si>
    <t xml:space="preserve">Adósságállomány 
eszközök szerint </t>
  </si>
  <si>
    <t>Nem lejárt</t>
  </si>
  <si>
    <t>Lejárt</t>
  </si>
  <si>
    <t>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</si>
  <si>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</si>
  <si>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</si>
  <si>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</si>
  <si>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</si>
  <si>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</si>
  <si>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</si>
  <si>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</si>
  <si>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</si>
  <si>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</si>
  <si>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</si>
  <si>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</si>
  <si>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</si>
  <si>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</si>
  <si>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</si>
  <si>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 KEM Önkormányzat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</si>
  <si>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</si>
  <si>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</si>
  <si>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</si>
  <si>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</si>
  <si>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</si>
  <si>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</si>
  <si>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Adósság állomány alakulása lejárat, eszközök, bel- és külföldi hitelezők szerinti bontásban 2019. december 31-én</t>
  </si>
  <si>
    <t>Működési és felhalmozási célú bevételek és kiadások 2019-2022. évi várható alakulása</t>
  </si>
  <si>
    <t>ezer Ft-ban</t>
  </si>
  <si>
    <t>sorsz.</t>
  </si>
  <si>
    <t>2019.évi</t>
  </si>
  <si>
    <t xml:space="preserve">2020. évi </t>
  </si>
  <si>
    <t xml:space="preserve">2021. évi </t>
  </si>
  <si>
    <t>2022. évi</t>
  </si>
  <si>
    <t>számított</t>
  </si>
  <si>
    <t xml:space="preserve">Intérményi működési bevételek </t>
  </si>
  <si>
    <t>Helyi adóbevételek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</si>
  <si>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</si>
  <si>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</si>
  <si>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</si>
  <si>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célútámogatásértékű bevétel több.társ.</t>
  </si>
  <si>
    <t>Működési célú pénzeszközátvétel vállalkozásoktól</t>
  </si>
  <si>
    <t xml:space="preserve">        Működési célú bevételek összesen:</t>
  </si>
  <si>
    <t xml:space="preserve">Személyi juttatások </t>
  </si>
  <si>
    <t>Pénzeszköz átadás</t>
  </si>
  <si>
    <t>Ellátottak juttatásai</t>
  </si>
  <si>
    <t xml:space="preserve">        Működési célú kiadások összesen:</t>
  </si>
  <si>
    <t>Tárgyi eszköz értékesítése</t>
  </si>
  <si>
    <t>Felhalmozási célú bevételek pénzmaradványból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</si>
  <si>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</si>
  <si>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</si>
  <si>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</si>
  <si>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</si>
  <si>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</si>
  <si>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</si>
  <si>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</si>
  <si>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</si>
  <si>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</si>
  <si>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</si>
  <si>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teljesített</t>
  </si>
  <si>
    <t>ESZKÖZÖK</t>
  </si>
  <si>
    <t>ezer Ft</t>
  </si>
  <si>
    <t>Sor-sz.</t>
  </si>
  <si>
    <t>Nyitó</t>
  </si>
  <si>
    <t>Záró</t>
  </si>
  <si>
    <t>A)</t>
  </si>
  <si>
    <t>Nemzeti vagyonba tartozó BEFEKTETETT ESZKÖZÖK ÖSSZ. (I.+……+IV/a)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</si>
  <si>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</si>
  <si>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</si>
  <si>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</si>
  <si>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</si>
  <si>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</si>
  <si>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</si>
  <si>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</si>
  <si>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Tárgyi eszközök összesen (7+…..+14)</t>
  </si>
  <si>
    <t>Ingatlanok és a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</si>
  <si>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</si>
  <si>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</si>
  <si>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</si>
  <si>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</si>
  <si>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</si>
  <si>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</si>
  <si>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</si>
  <si>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</si>
  <si>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</si>
  <si>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</si>
  <si>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</si>
  <si>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</si>
  <si>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IV.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</si>
  <si>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</si>
  <si>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</si>
  <si>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</si>
  <si>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</si>
  <si>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</si>
  <si>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</si>
  <si>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</si>
  <si>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</si>
  <si>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</si>
  <si>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</si>
  <si>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</si>
  <si>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</si>
  <si>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</si>
  <si>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</si>
  <si>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</si>
  <si>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</si>
  <si>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</si>
  <si>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</si>
  <si>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</si>
  <si>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</si>
  <si>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</si>
  <si>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Költségvetési bankszámlák</t>
  </si>
  <si>
    <t>Elszámolási számlák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</si>
  <si>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</si>
  <si>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</si>
  <si>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</si>
  <si>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</si>
  <si>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</si>
  <si>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</si>
  <si>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</si>
  <si>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</si>
  <si>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</si>
  <si>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</si>
  <si>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</si>
  <si>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</si>
  <si>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</si>
  <si>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</si>
  <si>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</si>
  <si>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</si>
  <si>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</si>
  <si>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</si>
  <si>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</si>
  <si>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</si>
  <si>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(A+B+C+D+E+F)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</si>
  <si>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</si>
  <si>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</si>
  <si>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</si>
  <si>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</si>
  <si>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</si>
  <si>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</si>
  <si>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</si>
  <si>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</si>
  <si>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</si>
  <si>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</si>
  <si>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</si>
  <si>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</si>
  <si>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</si>
  <si>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</si>
  <si>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</si>
  <si>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</si>
  <si>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</si>
  <si>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</si>
  <si>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</si>
  <si>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</si>
  <si>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</si>
  <si>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</si>
  <si>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</si>
  <si>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</si>
  <si>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</si>
  <si>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</si>
  <si>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</si>
  <si>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</si>
  <si>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</si>
  <si>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</si>
  <si>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</si>
  <si>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(G+H+I+J)</t>
  </si>
  <si>
    <t>Csép Község Önkormányzata könyvviteli mérlege 2019. év december 31.</t>
  </si>
  <si>
    <t>Előző időszak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</si>
  <si>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</si>
  <si>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</si>
  <si>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</si>
  <si>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</si>
  <si>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</si>
  <si>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</si>
  <si>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</si>
  <si>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</si>
  <si>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</si>
  <si>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</si>
  <si>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</si>
  <si>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</si>
  <si>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</si>
  <si>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</si>
  <si>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</si>
  <si>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</si>
  <si>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</si>
  <si>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</si>
  <si>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</si>
  <si>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</si>
  <si>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</si>
  <si>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</si>
  <si>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</si>
  <si>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</si>
  <si>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</si>
  <si>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</si>
  <si>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</si>
  <si>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</si>
  <si>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</si>
  <si>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</si>
  <si>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</si>
  <si>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</si>
  <si>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</si>
  <si>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</si>
  <si>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</si>
  <si>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</si>
  <si>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</si>
  <si>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</si>
  <si>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</si>
  <si>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</si>
  <si>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</si>
  <si>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</si>
  <si>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</si>
  <si>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</si>
  <si>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</si>
  <si>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</si>
  <si>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</si>
  <si>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</si>
  <si>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</si>
  <si>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</si>
  <si>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</si>
  <si>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Csép Község Önkormányzata eredménykimutatása 2019. év december 31.</t>
  </si>
  <si>
    <t>1. melléklet a 3/2020.(VII.17.) önkormányzati rendelethez</t>
  </si>
  <si>
    <t>2. melléklet 3/2020.(VII.17.) önkormányzati rendelethez</t>
  </si>
  <si>
    <t>3. melléklet 3/2020.(VII.17.) önkormányzati rendelethez</t>
  </si>
  <si>
    <t>4. melléklet 3/2020.(VII.17.) önkormányzati rendelethez</t>
  </si>
  <si>
    <t>5. melléklet 3/2020.(VII.17.) önkormányzati rendelethez</t>
  </si>
  <si>
    <t>6. melléklet a 3/2020.(VII.17.) önkormányzati rendelethez</t>
  </si>
  <si>
    <t>7. melléklet a 3/2020.(VII.17.) önkormányzati rendelethez</t>
  </si>
  <si>
    <t>8. melléklet a 3/2020.(VII.17.) önkormányzati rendelethez</t>
  </si>
  <si>
    <t>9. melléklet a 3/2020.(VII.17.) önkormányzati rendelethez</t>
  </si>
  <si>
    <t>10. számú mellékleta 3/2020.(VII.17.) önkormányzati rendelethez</t>
  </si>
  <si>
    <t>11. számú melléklet a 3/2020.(VII.17.) önkormányzati rendelethez</t>
  </si>
  <si>
    <t>12. számú melléklet a 3/2020.(VII.17.) önkormányzati rendelethez</t>
  </si>
  <si>
    <t>13. számú melléklet a 3/2020.(VII.17.) önkormányzati rendelethez</t>
  </si>
  <si>
    <t>14. számú melléklet a 3/2020.(VII.17.)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</si>
</sst>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\ _F_t_-;\-* #,##0\ _F_t_-;_-* &quot;-&quot;\ _F_t_-;_-@_-"/>
    <numFmt numFmtId="165" formatCode="_-* #,##0.00\ &quot;Ft&quot;_-;\-* #,##0.00\ &quot;Ft&quot;_-;_-* &quot;-&quot;??\ &quot;Ft&quot;_-;_-@_-"/>
    <numFmt numFmtId="166" formatCode="_-* #,##0.00\ _F_t_-;\-* #,##0.00\ _F_t_-;_-* &quot;-&quot;??\ _F_t_-;_-@_-"/>
    <numFmt numFmtId="167" formatCode="#,##0\ _F_t"/>
    <numFmt numFmtId="168" formatCode="#,##0&quot; Ft&quot;"/>
    <numFmt numFmtId="169" formatCode="_-* #,##0\ _F_t_-;\-* #,##0\ _F_t_-;_-* \-??\ _F_t_-;_-@_-"/>
    <numFmt numFmtId="170" formatCode="#,##0\ &quot;Ft&quot;"/>
    <numFmt numFmtId="171" formatCode="_-* #,##0\ _F_t_-;\-* #,##0\ _F_t_-;_-* &quot;-&quot;??\ _F_t_-;_-@_-"/>
    <numFmt numFmtId="172" formatCode="_-* #,##0&quot; Ft&quot;_-;\-* #,##0&quot; Ft&quot;_-;_-* \-??&quot; Ft&quot;_-;_-@_-"/>
    <numFmt numFmtId="173" formatCode="_-* #,##0.000\ _F_t_-;\-* #,##0.000\ _F_t_-;_-* &quot;-&quot;???\ _F_t_-;_-@_-"/>
    <numFmt numFmtId="174" formatCode="#,##0.000"/>
    <numFmt numFmtId="175" formatCode="#,###"/>
    <numFmt numFmtId="176" formatCode="mmmm\ d\.;@"/>
  </numFmts>
  <fonts count="6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i/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11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1" fillId="7" borderId="0" applyNumberFormat="0" applyBorder="0" applyAlignment="0" applyProtection="0"/>
  </cellStyleXfs>
  <cellXfs count="773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8" fontId="0" fillId="0" borderId="0" xfId="0" applyNumberFormat="1"/>
    <xf numFmtId="0" fontId="7" fillId="0" borderId="0" xfId="0" applyFont="1"/>
    <xf numFmtId="168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8" fontId="3" fillId="0" borderId="0" xfId="0" applyNumberFormat="1" applyFont="1" applyFill="1" applyBorder="1"/>
    <xf numFmtId="0" fontId="0" fillId="0" borderId="0" xfId="0" applyBorder="1"/>
    <xf numFmtId="168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7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7" fontId="0" fillId="0" borderId="0" xfId="0" applyNumberFormat="1"/>
    <xf numFmtId="0" fontId="19" fillId="0" borderId="0" xfId="0" applyFont="1" applyBorder="1" applyAlignment="1">
      <alignment horizontal="center"/>
    </xf>
    <xf numFmtId="172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0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70" fontId="14" fillId="0" borderId="4" xfId="0" applyNumberFormat="1" applyFont="1" applyBorder="1"/>
    <xf numFmtId="0" fontId="14" fillId="0" borderId="0" xfId="0" applyFont="1" applyBorder="1"/>
    <xf numFmtId="0" fontId="13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171" fontId="0" fillId="0" borderId="0" xfId="0" applyNumberFormat="1"/>
    <xf numFmtId="171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7" fontId="11" fillId="0" borderId="17" xfId="0" applyNumberFormat="1" applyFont="1" applyBorder="1"/>
    <xf numFmtId="0" fontId="13" fillId="0" borderId="39" xfId="0" applyFont="1" applyBorder="1"/>
    <xf numFmtId="0" fontId="13" fillId="0" borderId="35" xfId="0" applyFont="1" applyBorder="1"/>
    <xf numFmtId="0" fontId="2" fillId="0" borderId="17" xfId="0" applyFont="1" applyBorder="1"/>
    <xf numFmtId="167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7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7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1" xfId="0" applyFont="1" applyBorder="1"/>
    <xf numFmtId="167" fontId="11" fillId="0" borderId="31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167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0" xfId="0" applyFont="1" applyFill="1" applyBorder="1"/>
    <xf numFmtId="167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7" fontId="5" fillId="0" borderId="11" xfId="2" applyNumberFormat="1" applyFont="1" applyFill="1" applyBorder="1"/>
    <xf numFmtId="0" fontId="4" fillId="5" borderId="20" xfId="0" applyFont="1" applyFill="1" applyBorder="1"/>
    <xf numFmtId="167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7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7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7" fontId="4" fillId="2" borderId="6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13" fillId="0" borderId="37" xfId="0" applyFont="1" applyBorder="1"/>
    <xf numFmtId="0" fontId="4" fillId="0" borderId="27" xfId="0" applyFont="1" applyBorder="1" applyAlignment="1">
      <alignment horizontal="center"/>
    </xf>
    <xf numFmtId="167" fontId="4" fillId="3" borderId="4" xfId="2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5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5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7" fontId="5" fillId="0" borderId="4" xfId="2" applyNumberFormat="1" applyFont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0" fontId="14" fillId="0" borderId="49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51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7" fontId="5" fillId="0" borderId="11" xfId="2" quotePrefix="1" applyNumberFormat="1" applyFont="1" applyBorder="1"/>
    <xf numFmtId="164" fontId="0" fillId="0" borderId="0" xfId="0" applyNumberFormat="1"/>
    <xf numFmtId="0" fontId="8" fillId="0" borderId="52" xfId="0" applyFont="1" applyBorder="1" applyAlignment="1">
      <alignment horizontal="center"/>
    </xf>
    <xf numFmtId="164" fontId="9" fillId="0" borderId="1" xfId="0" applyNumberFormat="1" applyFont="1" applyBorder="1"/>
    <xf numFmtId="167" fontId="2" fillId="0" borderId="17" xfId="0" applyNumberFormat="1" applyFont="1" applyFill="1" applyBorder="1"/>
    <xf numFmtId="0" fontId="13" fillId="0" borderId="53" xfId="0" applyFont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2" xfId="0" applyBorder="1" applyAlignment="1">
      <alignment horizontal="center" vertical="center"/>
    </xf>
    <xf numFmtId="164" fontId="0" fillId="0" borderId="4" xfId="0" applyNumberFormat="1" applyBorder="1"/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9" fontId="13" fillId="0" borderId="57" xfId="2" applyNumberFormat="1" applyFont="1" applyFill="1" applyBorder="1" applyAlignment="1" applyProtection="1">
      <alignment horizontal="right"/>
    </xf>
    <xf numFmtId="169" fontId="14" fillId="0" borderId="57" xfId="2" applyNumberFormat="1" applyFont="1" applyFill="1" applyBorder="1" applyAlignment="1" applyProtection="1">
      <alignment horizontal="right"/>
    </xf>
    <xf numFmtId="0" fontId="14" fillId="0" borderId="57" xfId="0" applyFont="1" applyBorder="1" applyAlignment="1">
      <alignment horizontal="center" vertical="center" wrapText="1"/>
    </xf>
    <xf numFmtId="169" fontId="15" fillId="4" borderId="57" xfId="2" applyNumberFormat="1" applyFont="1" applyFill="1" applyBorder="1" applyAlignment="1" applyProtection="1">
      <alignment horizontal="right"/>
    </xf>
    <xf numFmtId="0" fontId="14" fillId="0" borderId="6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9" fontId="14" fillId="0" borderId="57" xfId="0" applyNumberFormat="1" applyFont="1" applyBorder="1"/>
    <xf numFmtId="0" fontId="14" fillId="0" borderId="35" xfId="0" applyFont="1" applyBorder="1" applyAlignment="1">
      <alignment horizontal="center"/>
    </xf>
    <xf numFmtId="169" fontId="15" fillId="0" borderId="57" xfId="2" applyNumberFormat="1" applyFont="1" applyFill="1" applyBorder="1" applyAlignment="1" applyProtection="1">
      <alignment horizontal="right"/>
    </xf>
    <xf numFmtId="169" fontId="14" fillId="0" borderId="57" xfId="2" applyNumberFormat="1" applyFont="1" applyFill="1" applyBorder="1" applyAlignment="1" applyProtection="1"/>
    <xf numFmtId="0" fontId="13" fillId="0" borderId="57" xfId="0" applyFont="1" applyBorder="1"/>
    <xf numFmtId="0" fontId="15" fillId="0" borderId="15" xfId="0" applyFont="1" applyBorder="1" applyAlignment="1">
      <alignment horizontal="center"/>
    </xf>
    <xf numFmtId="0" fontId="13" fillId="0" borderId="53" xfId="0" applyFont="1" applyBorder="1"/>
    <xf numFmtId="0" fontId="13" fillId="0" borderId="52" xfId="0" applyFont="1" applyBorder="1"/>
    <xf numFmtId="0" fontId="3" fillId="0" borderId="15" xfId="0" applyFont="1" applyFill="1" applyBorder="1" applyAlignment="1">
      <alignment horizontal="center"/>
    </xf>
    <xf numFmtId="167" fontId="13" fillId="0" borderId="57" xfId="0" applyNumberFormat="1" applyFont="1" applyFill="1" applyBorder="1"/>
    <xf numFmtId="167" fontId="13" fillId="0" borderId="57" xfId="0" applyNumberFormat="1" applyFont="1" applyBorder="1"/>
    <xf numFmtId="167" fontId="23" fillId="0" borderId="57" xfId="0" applyNumberFormat="1" applyFont="1" applyBorder="1"/>
    <xf numFmtId="167" fontId="11" fillId="0" borderId="57" xfId="0" applyNumberFormat="1" applyFont="1" applyBorder="1"/>
    <xf numFmtId="167" fontId="11" fillId="0" borderId="57" xfId="0" applyNumberFormat="1" applyFont="1" applyFill="1" applyBorder="1"/>
    <xf numFmtId="167" fontId="13" fillId="4" borderId="57" xfId="0" applyNumberFormat="1" applyFont="1" applyFill="1" applyBorder="1"/>
    <xf numFmtId="167" fontId="21" fillId="0" borderId="57" xfId="0" applyNumberFormat="1" applyFont="1" applyFill="1" applyBorder="1"/>
    <xf numFmtId="167" fontId="11" fillId="0" borderId="58" xfId="0" applyNumberFormat="1" applyFont="1" applyBorder="1"/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3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3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3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3" fontId="25" fillId="0" borderId="4" xfId="0" applyNumberFormat="1" applyFont="1" applyBorder="1" applyAlignment="1">
      <alignment vertical="center"/>
    </xf>
    <xf numFmtId="173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3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4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0" fillId="0" borderId="4" xfId="0" applyBorder="1"/>
    <xf numFmtId="0" fontId="0" fillId="0" borderId="4" xfId="0" applyFill="1" applyBorder="1"/>
    <xf numFmtId="0" fontId="25" fillId="0" borderId="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2" xfId="0" applyNumberFormat="1" applyFont="1" applyBorder="1"/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173" fontId="26" fillId="0" borderId="4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4" fontId="13" fillId="0" borderId="9" xfId="0" applyNumberFormat="1" applyFont="1" applyBorder="1" applyAlignment="1">
      <alignment vertical="center" wrapText="1"/>
    </xf>
    <xf numFmtId="0" fontId="11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34" xfId="0" applyFont="1" applyBorder="1" applyAlignment="1">
      <alignment horizontal="center" wrapText="1"/>
    </xf>
    <xf numFmtId="164" fontId="14" fillId="0" borderId="34" xfId="0" applyNumberFormat="1" applyFont="1" applyBorder="1" applyAlignment="1">
      <alignment horizontal="left"/>
    </xf>
    <xf numFmtId="164" fontId="13" fillId="0" borderId="34" xfId="0" applyNumberFormat="1" applyFont="1" applyBorder="1"/>
    <xf numFmtId="164" fontId="13" fillId="0" borderId="34" xfId="0" applyNumberFormat="1" applyFont="1" applyBorder="1" applyAlignment="1"/>
    <xf numFmtId="164" fontId="15" fillId="0" borderId="34" xfId="0" applyNumberFormat="1" applyFont="1" applyBorder="1"/>
    <xf numFmtId="164" fontId="15" fillId="0" borderId="34" xfId="0" applyNumberFormat="1" applyFont="1" applyFill="1" applyBorder="1"/>
    <xf numFmtId="164" fontId="14" fillId="0" borderId="34" xfId="0" applyNumberFormat="1" applyFont="1" applyFill="1" applyBorder="1"/>
    <xf numFmtId="164" fontId="14" fillId="0" borderId="34" xfId="0" applyNumberFormat="1" applyFont="1" applyFill="1" applyBorder="1" applyAlignment="1">
      <alignment horizontal="left"/>
    </xf>
    <xf numFmtId="164" fontId="14" fillId="0" borderId="65" xfId="0" applyNumberFormat="1" applyFont="1" applyBorder="1"/>
    <xf numFmtId="0" fontId="11" fillId="0" borderId="32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21" xfId="0" applyBorder="1" applyAlignment="1"/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3" fillId="0" borderId="29" xfId="0" applyFont="1" applyBorder="1"/>
    <xf numFmtId="0" fontId="14" fillId="0" borderId="29" xfId="0" applyFont="1" applyBorder="1" applyAlignment="1">
      <alignment horizontal="center" vertical="center" wrapText="1"/>
    </xf>
    <xf numFmtId="169" fontId="13" fillId="0" borderId="29" xfId="2" applyNumberFormat="1" applyFont="1" applyFill="1" applyBorder="1" applyAlignment="1" applyProtection="1">
      <alignment horizontal="right"/>
    </xf>
    <xf numFmtId="169" fontId="15" fillId="4" borderId="29" xfId="2" applyNumberFormat="1" applyFont="1" applyFill="1" applyBorder="1" applyAlignment="1" applyProtection="1">
      <alignment horizontal="right"/>
    </xf>
    <xf numFmtId="169" fontId="14" fillId="0" borderId="29" xfId="0" applyNumberFormat="1" applyFont="1" applyBorder="1"/>
    <xf numFmtId="169" fontId="15" fillId="0" borderId="29" xfId="2" applyNumberFormat="1" applyFont="1" applyFill="1" applyBorder="1" applyAlignment="1" applyProtection="1">
      <alignment horizontal="right"/>
    </xf>
    <xf numFmtId="169" fontId="14" fillId="0" borderId="29" xfId="2" applyNumberFormat="1" applyFont="1" applyFill="1" applyBorder="1" applyAlignment="1" applyProtection="1">
      <alignment horizontal="right"/>
    </xf>
    <xf numFmtId="169" fontId="14" fillId="0" borderId="29" xfId="2" applyNumberFormat="1" applyFont="1" applyFill="1" applyBorder="1" applyAlignment="1" applyProtection="1"/>
    <xf numFmtId="169" fontId="14" fillId="0" borderId="65" xfId="2" applyNumberFormat="1" applyFont="1" applyFill="1" applyBorder="1" applyAlignment="1" applyProtection="1">
      <alignment horizontal="right"/>
    </xf>
    <xf numFmtId="0" fontId="13" fillId="0" borderId="59" xfId="0" applyFont="1" applyFill="1" applyBorder="1" applyAlignment="1">
      <alignment horizontal="left"/>
    </xf>
    <xf numFmtId="171" fontId="2" fillId="0" borderId="34" xfId="2" applyNumberFormat="1" applyFont="1" applyBorder="1" applyAlignment="1">
      <alignment horizontal="right"/>
    </xf>
    <xf numFmtId="171" fontId="13" fillId="0" borderId="34" xfId="2" applyNumberFormat="1" applyFont="1" applyBorder="1" applyAlignment="1">
      <alignment horizontal="right"/>
    </xf>
    <xf numFmtId="171" fontId="2" fillId="0" borderId="34" xfId="0" applyNumberFormat="1" applyFont="1" applyBorder="1"/>
    <xf numFmtId="171" fontId="3" fillId="5" borderId="34" xfId="0" applyNumberFormat="1" applyFont="1" applyFill="1" applyBorder="1"/>
    <xf numFmtId="171" fontId="2" fillId="5" borderId="34" xfId="0" applyNumberFormat="1" applyFont="1" applyFill="1" applyBorder="1"/>
    <xf numFmtId="0" fontId="2" fillId="0" borderId="34" xfId="0" applyFont="1" applyBorder="1" applyAlignment="1">
      <alignment horizontal="center"/>
    </xf>
    <xf numFmtId="171" fontId="3" fillId="0" borderId="34" xfId="0" applyNumberFormat="1" applyFont="1" applyFill="1" applyBorder="1"/>
    <xf numFmtId="171" fontId="3" fillId="0" borderId="34" xfId="0" applyNumberFormat="1" applyFont="1" applyBorder="1"/>
    <xf numFmtId="164" fontId="2" fillId="0" borderId="34" xfId="0" applyNumberFormat="1" applyFont="1" applyFill="1" applyBorder="1" applyAlignment="1">
      <alignment horizontal="center"/>
    </xf>
    <xf numFmtId="164" fontId="2" fillId="0" borderId="65" xfId="0" applyNumberFormat="1" applyFont="1" applyFill="1" applyBorder="1" applyAlignment="1">
      <alignment horizontal="center"/>
    </xf>
    <xf numFmtId="0" fontId="2" fillId="0" borderId="66" xfId="0" applyFont="1" applyBorder="1" applyAlignment="1">
      <alignment horizontal="center"/>
    </xf>
    <xf numFmtId="167" fontId="13" fillId="0" borderId="29" xfId="0" applyNumberFormat="1" applyFont="1" applyFill="1" applyBorder="1"/>
    <xf numFmtId="167" fontId="13" fillId="0" borderId="29" xfId="0" applyNumberFormat="1" applyFont="1" applyBorder="1"/>
    <xf numFmtId="167" fontId="23" fillId="0" borderId="29" xfId="0" applyNumberFormat="1" applyFont="1" applyBorder="1"/>
    <xf numFmtId="167" fontId="11" fillId="0" borderId="29" xfId="0" applyNumberFormat="1" applyFont="1" applyBorder="1"/>
    <xf numFmtId="167" fontId="11" fillId="0" borderId="29" xfId="0" applyNumberFormat="1" applyFont="1" applyFill="1" applyBorder="1"/>
    <xf numFmtId="167" fontId="13" fillId="4" borderId="29" xfId="0" applyNumberFormat="1" applyFont="1" applyFill="1" applyBorder="1"/>
    <xf numFmtId="167" fontId="21" fillId="0" borderId="29" xfId="0" applyNumberFormat="1" applyFont="1" applyFill="1" applyBorder="1"/>
    <xf numFmtId="167" fontId="11" fillId="0" borderId="69" xfId="0" applyNumberFormat="1" applyFont="1" applyBorder="1"/>
    <xf numFmtId="0" fontId="2" fillId="0" borderId="6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64" fontId="0" fillId="0" borderId="9" xfId="0" applyNumberFormat="1" applyBorder="1"/>
    <xf numFmtId="0" fontId="32" fillId="0" borderId="0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33" fillId="0" borderId="0" xfId="0" applyFont="1" applyBorder="1" applyAlignment="1"/>
    <xf numFmtId="167" fontId="5" fillId="0" borderId="22" xfId="2" applyNumberFormat="1" applyFont="1" applyBorder="1"/>
    <xf numFmtId="0" fontId="10" fillId="0" borderId="15" xfId="0" applyFont="1" applyBorder="1" applyAlignment="1">
      <alignment horizontal="center"/>
    </xf>
    <xf numFmtId="167" fontId="4" fillId="2" borderId="18" xfId="0" applyNumberFormat="1" applyFont="1" applyFill="1" applyBorder="1"/>
    <xf numFmtId="0" fontId="5" fillId="0" borderId="53" xfId="0" applyFont="1" applyBorder="1"/>
    <xf numFmtId="0" fontId="0" fillId="0" borderId="72" xfId="0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78" xfId="0" applyFont="1" applyFill="1" applyBorder="1"/>
    <xf numFmtId="0" fontId="5" fillId="0" borderId="79" xfId="0" applyFont="1" applyFill="1" applyBorder="1" applyAlignment="1">
      <alignment horizontal="center"/>
    </xf>
    <xf numFmtId="167" fontId="4" fillId="3" borderId="3" xfId="2" applyNumberFormat="1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/>
    </xf>
    <xf numFmtId="167" fontId="5" fillId="5" borderId="3" xfId="0" applyNumberFormat="1" applyFont="1" applyFill="1" applyBorder="1"/>
    <xf numFmtId="0" fontId="5" fillId="0" borderId="74" xfId="0" applyFont="1" applyFill="1" applyBorder="1"/>
    <xf numFmtId="0" fontId="5" fillId="0" borderId="79" xfId="0" applyFont="1" applyFill="1" applyBorder="1"/>
    <xf numFmtId="167" fontId="4" fillId="3" borderId="3" xfId="2" applyNumberFormat="1" applyFont="1" applyFill="1" applyBorder="1"/>
    <xf numFmtId="167" fontId="4" fillId="3" borderId="74" xfId="2" applyNumberFormat="1" applyFont="1" applyFill="1" applyBorder="1"/>
    <xf numFmtId="167" fontId="4" fillId="3" borderId="12" xfId="2" applyNumberFormat="1" applyFont="1" applyFill="1" applyBorder="1"/>
    <xf numFmtId="0" fontId="5" fillId="0" borderId="80" xfId="0" applyFont="1" applyBorder="1" applyAlignment="1">
      <alignment horizontal="center"/>
    </xf>
    <xf numFmtId="167" fontId="4" fillId="2" borderId="81" xfId="0" applyNumberFormat="1" applyFont="1" applyFill="1" applyBorder="1"/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7" fontId="4" fillId="2" borderId="1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Fill="1" applyBorder="1"/>
    <xf numFmtId="0" fontId="5" fillId="0" borderId="5" xfId="0" applyFont="1" applyFill="1" applyBorder="1" applyAlignment="1">
      <alignment horizontal="center"/>
    </xf>
    <xf numFmtId="167" fontId="4" fillId="2" borderId="84" xfId="0" applyNumberFormat="1" applyFont="1" applyFill="1" applyBorder="1"/>
    <xf numFmtId="0" fontId="34" fillId="0" borderId="23" xfId="0" applyFont="1" applyBorder="1" applyAlignment="1"/>
    <xf numFmtId="0" fontId="14" fillId="0" borderId="3" xfId="0" applyFont="1" applyBorder="1" applyAlignment="1">
      <alignment horizontal="center" vertical="center" wrapText="1"/>
    </xf>
    <xf numFmtId="0" fontId="33" fillId="0" borderId="0" xfId="0" applyFont="1" applyBorder="1"/>
    <xf numFmtId="0" fontId="13" fillId="0" borderId="67" xfId="0" applyFont="1" applyFill="1" applyBorder="1" applyAlignment="1">
      <alignment horizontal="left"/>
    </xf>
    <xf numFmtId="169" fontId="14" fillId="0" borderId="85" xfId="2" applyNumberFormat="1" applyFont="1" applyFill="1" applyBorder="1" applyAlignment="1" applyProtection="1">
      <alignment horizontal="right"/>
    </xf>
    <xf numFmtId="169" fontId="14" fillId="0" borderId="86" xfId="2" applyNumberFormat="1" applyFont="1" applyFill="1" applyBorder="1" applyAlignment="1" applyProtection="1">
      <alignment horizontal="right"/>
    </xf>
    <xf numFmtId="0" fontId="2" fillId="0" borderId="64" xfId="0" applyFont="1" applyBorder="1" applyAlignment="1">
      <alignment horizontal="center"/>
    </xf>
    <xf numFmtId="0" fontId="2" fillId="0" borderId="87" xfId="0" applyFont="1" applyBorder="1" applyAlignment="1">
      <alignment horizontal="center"/>
    </xf>
    <xf numFmtId="171" fontId="2" fillId="0" borderId="88" xfId="2" applyNumberFormat="1" applyFont="1" applyBorder="1" applyAlignment="1">
      <alignment horizontal="right"/>
    </xf>
    <xf numFmtId="171" fontId="13" fillId="0" borderId="88" xfId="2" applyNumberFormat="1" applyFont="1" applyBorder="1" applyAlignment="1">
      <alignment horizontal="right"/>
    </xf>
    <xf numFmtId="171" fontId="2" fillId="0" borderId="88" xfId="0" applyNumberFormat="1" applyFont="1" applyBorder="1"/>
    <xf numFmtId="171" fontId="3" fillId="5" borderId="88" xfId="0" applyNumberFormat="1" applyFont="1" applyFill="1" applyBorder="1"/>
    <xf numFmtId="171" fontId="2" fillId="5" borderId="88" xfId="0" applyNumberFormat="1" applyFont="1" applyFill="1" applyBorder="1"/>
    <xf numFmtId="0" fontId="2" fillId="0" borderId="88" xfId="0" applyFont="1" applyBorder="1" applyAlignment="1">
      <alignment horizontal="center"/>
    </xf>
    <xf numFmtId="171" fontId="3" fillId="0" borderId="88" xfId="0" applyNumberFormat="1" applyFont="1" applyFill="1" applyBorder="1"/>
    <xf numFmtId="171" fontId="3" fillId="0" borderId="88" xfId="0" applyNumberFormat="1" applyFont="1" applyBorder="1"/>
    <xf numFmtId="164" fontId="2" fillId="0" borderId="88" xfId="0" applyNumberFormat="1" applyFont="1" applyFill="1" applyBorder="1" applyAlignment="1">
      <alignment horizontal="center"/>
    </xf>
    <xf numFmtId="164" fontId="2" fillId="0" borderId="89" xfId="0" applyNumberFormat="1" applyFont="1" applyFill="1" applyBorder="1" applyAlignment="1">
      <alignment horizontal="center"/>
    </xf>
    <xf numFmtId="171" fontId="2" fillId="0" borderId="4" xfId="2" applyNumberFormat="1" applyFont="1" applyBorder="1" applyAlignment="1">
      <alignment horizontal="right"/>
    </xf>
    <xf numFmtId="171" fontId="13" fillId="0" borderId="4" xfId="2" applyNumberFormat="1" applyFont="1" applyBorder="1" applyAlignment="1">
      <alignment horizontal="right"/>
    </xf>
    <xf numFmtId="171" fontId="2" fillId="0" borderId="4" xfId="0" applyNumberFormat="1" applyFont="1" applyBorder="1"/>
    <xf numFmtId="171" fontId="3" fillId="5" borderId="4" xfId="0" applyNumberFormat="1" applyFont="1" applyFill="1" applyBorder="1"/>
    <xf numFmtId="171" fontId="2" fillId="5" borderId="4" xfId="0" applyNumberFormat="1" applyFont="1" applyFill="1" applyBorder="1"/>
    <xf numFmtId="171" fontId="3" fillId="0" borderId="4" xfId="0" applyNumberFormat="1" applyFont="1" applyFill="1" applyBorder="1"/>
    <xf numFmtId="171" fontId="3" fillId="0" borderId="4" xfId="0" applyNumberFormat="1" applyFont="1" applyBorder="1"/>
    <xf numFmtId="164" fontId="2" fillId="0" borderId="4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2" fillId="0" borderId="29" xfId="0" applyFont="1" applyBorder="1" applyAlignment="1">
      <alignment horizontal="center" vertical="center" wrapText="1"/>
    </xf>
    <xf numFmtId="0" fontId="7" fillId="0" borderId="59" xfId="0" applyFon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75" fontId="38" fillId="0" borderId="0" xfId="0" applyNumberFormat="1" applyFont="1" applyFill="1" applyAlignment="1" applyProtection="1">
      <alignment horizontal="right" vertical="center"/>
    </xf>
    <xf numFmtId="0" fontId="39" fillId="0" borderId="6" xfId="0" applyFont="1" applyFill="1" applyBorder="1" applyAlignment="1" applyProtection="1">
      <alignment horizontal="center" vertical="center" wrapText="1"/>
    </xf>
    <xf numFmtId="0" fontId="39" fillId="0" borderId="81" xfId="0" applyFont="1" applyFill="1" applyBorder="1" applyAlignment="1" applyProtection="1">
      <alignment horizontal="center" vertical="center" wrapText="1"/>
    </xf>
    <xf numFmtId="0" fontId="41" fillId="0" borderId="0" xfId="0" applyFont="1" applyFill="1" applyAlignment="1" applyProtection="1">
      <alignment horizontal="center" vertical="center" wrapText="1"/>
    </xf>
    <xf numFmtId="0" fontId="42" fillId="0" borderId="5" xfId="0" applyFont="1" applyFill="1" applyBorder="1" applyAlignment="1" applyProtection="1">
      <alignment horizontal="center" vertical="center" wrapText="1"/>
    </xf>
    <xf numFmtId="0" fontId="42" fillId="0" borderId="6" xfId="0" applyFont="1" applyFill="1" applyBorder="1" applyAlignment="1" applyProtection="1">
      <alignment horizontal="center" vertical="center" wrapText="1"/>
    </xf>
    <xf numFmtId="0" fontId="42" fillId="0" borderId="81" xfId="0" applyFont="1" applyFill="1" applyBorder="1" applyAlignment="1" applyProtection="1">
      <alignment horizontal="center" vertical="center" wrapText="1"/>
    </xf>
    <xf numFmtId="0" fontId="44" fillId="0" borderId="0" xfId="0" applyFont="1" applyFill="1" applyAlignment="1" applyProtection="1">
      <alignment vertical="center" wrapText="1"/>
    </xf>
    <xf numFmtId="0" fontId="45" fillId="0" borderId="10" xfId="4" applyFont="1" applyFill="1" applyBorder="1" applyAlignment="1" applyProtection="1">
      <alignment horizontal="right" vertical="center" wrapText="1" indent="1"/>
    </xf>
    <xf numFmtId="0" fontId="45" fillId="0" borderId="8" xfId="4" applyFont="1" applyFill="1" applyBorder="1" applyAlignment="1" applyProtection="1">
      <alignment horizontal="left" vertical="center" wrapText="1"/>
      <protection locked="0"/>
    </xf>
    <xf numFmtId="175" fontId="45" fillId="0" borderId="8" xfId="4" applyNumberFormat="1" applyFont="1" applyFill="1" applyBorder="1" applyAlignment="1" applyProtection="1">
      <alignment vertical="center" wrapText="1"/>
      <protection locked="0"/>
    </xf>
    <xf numFmtId="175" fontId="45" fillId="0" borderId="8" xfId="4" applyNumberFormat="1" applyFont="1" applyFill="1" applyBorder="1" applyAlignment="1" applyProtection="1">
      <alignment vertical="center" wrapText="1"/>
    </xf>
    <xf numFmtId="175" fontId="46" fillId="0" borderId="83" xfId="4" applyNumberFormat="1" applyFont="1" applyFill="1" applyBorder="1" applyAlignment="1" applyProtection="1">
      <alignment vertical="center" wrapText="1"/>
      <protection locked="0"/>
    </xf>
    <xf numFmtId="175" fontId="45" fillId="0" borderId="6" xfId="4" applyNumberFormat="1" applyFont="1" applyFill="1" applyBorder="1" applyAlignment="1" applyProtection="1">
      <alignment vertical="center" wrapText="1"/>
    </xf>
    <xf numFmtId="175" fontId="46" fillId="0" borderId="81" xfId="4" applyNumberFormat="1" applyFont="1" applyFill="1" applyBorder="1" applyAlignment="1" applyProtection="1">
      <alignment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92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81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 applyProtection="1">
      <alignment horizontal="center" vertical="center"/>
    </xf>
    <xf numFmtId="0" fontId="50" fillId="0" borderId="4" xfId="0" applyFont="1" applyFill="1" applyBorder="1" applyAlignment="1" applyProtection="1">
      <alignment vertical="center" wrapText="1"/>
    </xf>
    <xf numFmtId="175" fontId="50" fillId="0" borderId="4" xfId="0" applyNumberFormat="1" applyFont="1" applyFill="1" applyBorder="1" applyAlignment="1" applyProtection="1">
      <alignment vertical="center"/>
      <protection locked="0"/>
    </xf>
    <xf numFmtId="175" fontId="50" fillId="0" borderId="34" xfId="0" applyNumberFormat="1" applyFont="1" applyFill="1" applyBorder="1" applyAlignment="1" applyProtection="1">
      <alignment vertical="center"/>
      <protection locked="0"/>
    </xf>
    <xf numFmtId="175" fontId="51" fillId="0" borderId="34" xfId="0" applyNumberFormat="1" applyFont="1" applyFill="1" applyBorder="1" applyAlignment="1" applyProtection="1">
      <alignment vertical="center"/>
    </xf>
    <xf numFmtId="175" fontId="51" fillId="0" borderId="3" xfId="0" applyNumberFormat="1" applyFont="1" applyFill="1" applyBorder="1" applyAlignment="1" applyProtection="1">
      <alignment vertical="center"/>
    </xf>
    <xf numFmtId="0" fontId="50" fillId="0" borderId="7" xfId="0" applyFont="1" applyFill="1" applyBorder="1" applyAlignment="1" applyProtection="1">
      <alignment horizontal="center" vertical="center"/>
    </xf>
    <xf numFmtId="0" fontId="50" fillId="0" borderId="9" xfId="0" applyFont="1" applyFill="1" applyBorder="1" applyAlignment="1" applyProtection="1">
      <alignment vertical="center" wrapText="1"/>
    </xf>
    <xf numFmtId="175" fontId="50" fillId="0" borderId="9" xfId="0" applyNumberFormat="1" applyFont="1" applyFill="1" applyBorder="1" applyAlignment="1" applyProtection="1">
      <alignment vertical="center"/>
      <protection locked="0"/>
    </xf>
    <xf numFmtId="175" fontId="50" fillId="0" borderId="28" xfId="0" applyNumberFormat="1" applyFont="1" applyFill="1" applyBorder="1" applyAlignment="1" applyProtection="1">
      <alignment vertical="center"/>
      <protection locked="0"/>
    </xf>
    <xf numFmtId="0" fontId="50" fillId="0" borderId="15" xfId="0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 applyProtection="1">
      <alignment vertical="center" wrapText="1"/>
    </xf>
    <xf numFmtId="175" fontId="50" fillId="0" borderId="1" xfId="0" applyNumberFormat="1" applyFont="1" applyFill="1" applyBorder="1" applyAlignment="1" applyProtection="1">
      <alignment vertical="center"/>
      <protection locked="0"/>
    </xf>
    <xf numFmtId="175" fontId="50" fillId="0" borderId="65" xfId="0" applyNumberFormat="1" applyFont="1" applyFill="1" applyBorder="1" applyAlignment="1" applyProtection="1">
      <alignment vertical="center"/>
      <protection locked="0"/>
    </xf>
    <xf numFmtId="175" fontId="51" fillId="0" borderId="96" xfId="0" applyNumberFormat="1" applyFont="1" applyFill="1" applyBorder="1" applyAlignment="1" applyProtection="1">
      <alignment vertical="center"/>
    </xf>
    <xf numFmtId="175" fontId="51" fillId="0" borderId="97" xfId="0" applyNumberFormat="1" applyFont="1" applyFill="1" applyBorder="1" applyAlignment="1" applyProtection="1">
      <alignment vertical="center"/>
    </xf>
    <xf numFmtId="175" fontId="51" fillId="0" borderId="98" xfId="0" applyNumberFormat="1" applyFont="1" applyFill="1" applyBorder="1" applyAlignment="1" applyProtection="1">
      <alignment vertical="center"/>
    </xf>
    <xf numFmtId="0" fontId="41" fillId="0" borderId="0" xfId="0" applyFont="1" applyFill="1"/>
    <xf numFmtId="0" fontId="0" fillId="0" borderId="0" xfId="0" applyFill="1" applyProtection="1">
      <protection locked="0"/>
    </xf>
    <xf numFmtId="175" fontId="51" fillId="0" borderId="12" xfId="0" applyNumberFormat="1" applyFont="1" applyFill="1" applyBorder="1" applyAlignment="1" applyProtection="1">
      <alignment vertical="center"/>
    </xf>
    <xf numFmtId="175" fontId="40" fillId="0" borderId="96" xfId="0" applyNumberFormat="1" applyFont="1" applyFill="1" applyBorder="1" applyAlignment="1" applyProtection="1">
      <alignment vertical="center"/>
    </xf>
    <xf numFmtId="0" fontId="0" fillId="0" borderId="102" xfId="0" applyBorder="1"/>
    <xf numFmtId="0" fontId="7" fillId="0" borderId="71" xfId="0" applyFont="1" applyBorder="1" applyAlignment="1">
      <alignment horizontal="center"/>
    </xf>
    <xf numFmtId="0" fontId="0" fillId="0" borderId="105" xfId="0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7" fillId="0" borderId="102" xfId="0" applyFont="1" applyBorder="1" applyAlignment="1">
      <alignment horizontal="center"/>
    </xf>
    <xf numFmtId="0" fontId="0" fillId="0" borderId="106" xfId="0" applyBorder="1"/>
    <xf numFmtId="0" fontId="0" fillId="0" borderId="75" xfId="0" applyBorder="1"/>
    <xf numFmtId="0" fontId="0" fillId="0" borderId="23" xfId="0" applyBorder="1"/>
    <xf numFmtId="0" fontId="0" fillId="0" borderId="107" xfId="0" applyBorder="1"/>
    <xf numFmtId="0" fontId="7" fillId="0" borderId="106" xfId="0" applyFont="1" applyBorder="1" applyAlignment="1">
      <alignment horizontal="center"/>
    </xf>
    <xf numFmtId="0" fontId="17" fillId="0" borderId="102" xfId="0" applyFont="1" applyBorder="1" applyAlignment="1">
      <alignment horizontal="center"/>
    </xf>
    <xf numFmtId="0" fontId="17" fillId="0" borderId="0" xfId="0" applyFont="1" applyBorder="1"/>
    <xf numFmtId="171" fontId="17" fillId="0" borderId="105" xfId="2" applyNumberFormat="1" applyFont="1" applyBorder="1"/>
    <xf numFmtId="0" fontId="17" fillId="0" borderId="105" xfId="0" applyFont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/>
    <xf numFmtId="0" fontId="17" fillId="0" borderId="71" xfId="0" applyFont="1" applyBorder="1" applyAlignment="1">
      <alignment horizontal="center"/>
    </xf>
    <xf numFmtId="0" fontId="43" fillId="0" borderId="103" xfId="0" applyFont="1" applyBorder="1"/>
    <xf numFmtId="0" fontId="43" fillId="0" borderId="104" xfId="0" applyFont="1" applyBorder="1"/>
    <xf numFmtId="171" fontId="43" fillId="0" borderId="71" xfId="2" applyNumberFormat="1" applyFont="1" applyBorder="1"/>
    <xf numFmtId="0" fontId="17" fillId="0" borderId="78" xfId="0" applyFont="1" applyBorder="1"/>
    <xf numFmtId="0" fontId="17" fillId="0" borderId="103" xfId="0" applyFont="1" applyBorder="1"/>
    <xf numFmtId="0" fontId="17" fillId="0" borderId="104" xfId="0" applyFont="1" applyBorder="1"/>
    <xf numFmtId="0" fontId="17" fillId="0" borderId="108" xfId="0" applyFont="1" applyBorder="1"/>
    <xf numFmtId="0" fontId="43" fillId="0" borderId="94" xfId="0" applyFont="1" applyBorder="1"/>
    <xf numFmtId="0" fontId="43" fillId="3" borderId="94" xfId="0" applyFont="1" applyFill="1" applyBorder="1"/>
    <xf numFmtId="0" fontId="43" fillId="3" borderId="103" xfId="0" applyFont="1" applyFill="1" applyBorder="1"/>
    <xf numFmtId="0" fontId="43" fillId="3" borderId="104" xfId="0" applyFont="1" applyFill="1" applyBorder="1"/>
    <xf numFmtId="171" fontId="43" fillId="3" borderId="71" xfId="2" applyNumberFormat="1" applyFont="1" applyFill="1" applyBorder="1"/>
    <xf numFmtId="0" fontId="0" fillId="0" borderId="0" xfId="0" applyFont="1"/>
    <xf numFmtId="0" fontId="52" fillId="0" borderId="0" xfId="0" applyFont="1" applyAlignment="1">
      <alignment horizontal="right"/>
    </xf>
    <xf numFmtId="0" fontId="18" fillId="0" borderId="0" xfId="0" applyFont="1" applyAlignment="1"/>
    <xf numFmtId="0" fontId="7" fillId="0" borderId="0" xfId="0" applyFont="1" applyAlignment="1"/>
    <xf numFmtId="0" fontId="54" fillId="0" borderId="0" xfId="0" applyFont="1"/>
    <xf numFmtId="0" fontId="55" fillId="0" borderId="0" xfId="0" applyFont="1" applyAlignment="1">
      <alignment horizontal="right"/>
    </xf>
    <xf numFmtId="0" fontId="17" fillId="0" borderId="0" xfId="0" applyFont="1" applyAlignment="1"/>
    <xf numFmtId="0" fontId="17" fillId="0" borderId="114" xfId="0" applyFont="1" applyBorder="1" applyAlignment="1"/>
    <xf numFmtId="0" fontId="56" fillId="0" borderId="115" xfId="0" applyFont="1" applyBorder="1" applyAlignment="1">
      <alignment horizontal="center" vertical="center" wrapText="1"/>
    </xf>
    <xf numFmtId="0" fontId="56" fillId="0" borderId="116" xfId="0" applyFont="1" applyBorder="1" applyAlignment="1">
      <alignment horizontal="center" vertical="center"/>
    </xf>
    <xf numFmtId="176" fontId="56" fillId="0" borderId="68" xfId="0" applyNumberFormat="1" applyFont="1" applyBorder="1" applyAlignment="1">
      <alignment horizontal="center" vertical="center" wrapText="1"/>
    </xf>
    <xf numFmtId="176" fontId="56" fillId="0" borderId="117" xfId="0" applyNumberFormat="1" applyFont="1" applyBorder="1" applyAlignment="1">
      <alignment horizontal="center" vertical="center"/>
    </xf>
    <xf numFmtId="0" fontId="17" fillId="0" borderId="114" xfId="0" applyFont="1" applyBorder="1" applyAlignment="1">
      <alignment horizontal="center"/>
    </xf>
    <xf numFmtId="0" fontId="57" fillId="0" borderId="118" xfId="0" applyFont="1" applyBorder="1" applyAlignment="1">
      <alignment horizontal="center"/>
    </xf>
    <xf numFmtId="3" fontId="58" fillId="0" borderId="29" xfId="0" applyNumberFormat="1" applyFont="1" applyBorder="1"/>
    <xf numFmtId="0" fontId="53" fillId="0" borderId="118" xfId="0" applyFont="1" applyBorder="1" applyAlignment="1">
      <alignment horizontal="center"/>
    </xf>
    <xf numFmtId="3" fontId="59" fillId="0" borderId="29" xfId="0" applyNumberFormat="1" applyFont="1" applyBorder="1"/>
    <xf numFmtId="0" fontId="54" fillId="0" borderId="118" xfId="0" applyFont="1" applyBorder="1" applyAlignment="1">
      <alignment horizontal="center"/>
    </xf>
    <xf numFmtId="3" fontId="56" fillId="0" borderId="29" xfId="0" applyNumberFormat="1" applyFont="1" applyBorder="1" applyAlignment="1">
      <alignment horizontal="right"/>
    </xf>
    <xf numFmtId="0" fontId="17" fillId="0" borderId="114" xfId="0" applyFont="1" applyBorder="1"/>
    <xf numFmtId="3" fontId="56" fillId="0" borderId="29" xfId="0" applyNumberFormat="1" applyFont="1" applyBorder="1" applyAlignment="1">
      <alignment horizontal="left"/>
    </xf>
    <xf numFmtId="3" fontId="56" fillId="0" borderId="17" xfId="0" applyNumberFormat="1" applyFont="1" applyBorder="1" applyAlignment="1">
      <alignment horizontal="right"/>
    </xf>
    <xf numFmtId="0" fontId="0" fillId="0" borderId="114" xfId="0" applyBorder="1"/>
    <xf numFmtId="0" fontId="54" fillId="0" borderId="118" xfId="0" applyFont="1" applyBorder="1" applyAlignment="1">
      <alignment horizontal="center" vertical="center"/>
    </xf>
    <xf numFmtId="3" fontId="56" fillId="0" borderId="17" xfId="0" applyNumberFormat="1" applyFont="1" applyBorder="1" applyAlignment="1">
      <alignment horizontal="right" vertical="distributed"/>
    </xf>
    <xf numFmtId="3" fontId="58" fillId="0" borderId="17" xfId="0" applyNumberFormat="1" applyFont="1" applyBorder="1"/>
    <xf numFmtId="3" fontId="56" fillId="0" borderId="17" xfId="0" applyNumberFormat="1" applyFont="1" applyBorder="1" applyAlignment="1">
      <alignment horizontal="left" vertical="distributed"/>
    </xf>
    <xf numFmtId="3" fontId="59" fillId="0" borderId="17" xfId="0" applyNumberFormat="1" applyFont="1" applyBorder="1"/>
    <xf numFmtId="3" fontId="56" fillId="0" borderId="124" xfId="0" applyNumberFormat="1" applyFont="1" applyBorder="1" applyAlignment="1">
      <alignment horizontal="right"/>
    </xf>
    <xf numFmtId="0" fontId="43" fillId="0" borderId="0" xfId="0" applyFont="1" applyBorder="1" applyAlignment="1"/>
    <xf numFmtId="0" fontId="53" fillId="0" borderId="121" xfId="0" applyFont="1" applyBorder="1" applyAlignment="1">
      <alignment horizontal="center"/>
    </xf>
    <xf numFmtId="3" fontId="59" fillId="0" borderId="16" xfId="0" applyNumberFormat="1" applyFont="1" applyBorder="1" applyAlignment="1">
      <alignment horizontal="right"/>
    </xf>
    <xf numFmtId="3" fontId="59" fillId="0" borderId="124" xfId="0" applyNumberFormat="1" applyFont="1" applyBorder="1" applyAlignment="1">
      <alignment horizontal="right"/>
    </xf>
    <xf numFmtId="3" fontId="59" fillId="0" borderId="16" xfId="0" applyNumberFormat="1" applyFont="1" applyBorder="1" applyAlignment="1">
      <alignment horizontal="right" vertical="distributed"/>
    </xf>
    <xf numFmtId="3" fontId="59" fillId="0" borderId="117" xfId="0" applyNumberFormat="1" applyFont="1" applyBorder="1" applyAlignment="1">
      <alignment horizontal="right" vertical="distributed"/>
    </xf>
    <xf numFmtId="0" fontId="54" fillId="0" borderId="121" xfId="0" applyFont="1" applyBorder="1" applyAlignment="1">
      <alignment horizontal="center"/>
    </xf>
    <xf numFmtId="3" fontId="56" fillId="0" borderId="16" xfId="0" applyNumberFormat="1" applyFont="1" applyBorder="1" applyAlignment="1">
      <alignment horizontal="right"/>
    </xf>
    <xf numFmtId="3" fontId="56" fillId="0" borderId="117" xfId="0" applyNumberFormat="1" applyFont="1" applyBorder="1" applyAlignment="1">
      <alignment horizontal="right"/>
    </xf>
    <xf numFmtId="3" fontId="56" fillId="0" borderId="17" xfId="0" applyNumberFormat="1" applyFont="1" applyBorder="1" applyAlignment="1">
      <alignment horizontal="left"/>
    </xf>
    <xf numFmtId="3" fontId="56" fillId="0" borderId="124" xfId="0" applyNumberFormat="1" applyFont="1" applyBorder="1" applyAlignment="1">
      <alignment horizontal="left"/>
    </xf>
    <xf numFmtId="3" fontId="56" fillId="0" borderId="17" xfId="0" applyNumberFormat="1" applyFont="1" applyBorder="1"/>
    <xf numFmtId="3" fontId="59" fillId="0" borderId="29" xfId="0" applyNumberFormat="1" applyFont="1" applyBorder="1" applyAlignment="1">
      <alignment horizontal="right"/>
    </xf>
    <xf numFmtId="0" fontId="54" fillId="0" borderId="125" xfId="0" applyFont="1" applyBorder="1" applyAlignment="1">
      <alignment horizontal="center"/>
    </xf>
    <xf numFmtId="3" fontId="53" fillId="0" borderId="126" xfId="0" applyNumberFormat="1" applyFont="1" applyBorder="1"/>
    <xf numFmtId="3" fontId="58" fillId="0" borderId="29" xfId="0" applyNumberFormat="1" applyFont="1" applyBorder="1" applyAlignment="1">
      <alignment horizontal="right"/>
    </xf>
    <xf numFmtId="0" fontId="54" fillId="0" borderId="118" xfId="0" applyFont="1" applyBorder="1"/>
    <xf numFmtId="3" fontId="56" fillId="0" borderId="29" xfId="0" applyNumberFormat="1" applyFont="1" applyBorder="1"/>
    <xf numFmtId="0" fontId="59" fillId="0" borderId="0" xfId="0" applyFont="1" applyBorder="1"/>
    <xf numFmtId="0" fontId="54" fillId="0" borderId="125" xfId="0" applyFont="1" applyBorder="1"/>
    <xf numFmtId="3" fontId="53" fillId="0" borderId="129" xfId="0" applyNumberFormat="1" applyFont="1" applyBorder="1"/>
    <xf numFmtId="0" fontId="53" fillId="0" borderId="0" xfId="0" applyFont="1" applyBorder="1" applyAlignment="1">
      <alignment horizontal="center"/>
    </xf>
    <xf numFmtId="0" fontId="1" fillId="8" borderId="130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 wrapText="1"/>
    </xf>
    <xf numFmtId="0" fontId="60" fillId="8" borderId="2" xfId="0" applyFont="1" applyFill="1" applyBorder="1" applyAlignment="1">
      <alignment horizontal="center" vertical="top" wrapText="1"/>
    </xf>
    <xf numFmtId="0" fontId="60" fillId="8" borderId="34" xfId="0" applyFont="1" applyFill="1" applyBorder="1" applyAlignment="1">
      <alignment horizontal="center" vertical="top" wrapText="1"/>
    </xf>
    <xf numFmtId="0" fontId="60" fillId="8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left" vertical="center" wrapText="1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0" fontId="11" fillId="0" borderId="29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88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4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/>
    </xf>
    <xf numFmtId="0" fontId="2" fillId="0" borderId="52" xfId="0" applyFont="1" applyBorder="1" applyAlignment="1">
      <alignment horizontal="center"/>
    </xf>
    <xf numFmtId="0" fontId="14" fillId="0" borderId="55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0" fillId="0" borderId="59" xfId="0" applyBorder="1" applyAlignment="1"/>
    <xf numFmtId="0" fontId="0" fillId="0" borderId="56" xfId="0" applyBorder="1" applyAlignment="1"/>
    <xf numFmtId="0" fontId="0" fillId="0" borderId="56" xfId="0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0" fillId="0" borderId="67" xfId="0" applyBorder="1" applyAlignment="1"/>
    <xf numFmtId="0" fontId="0" fillId="0" borderId="68" xfId="0" applyBorder="1" applyAlignment="1"/>
    <xf numFmtId="0" fontId="14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/>
    <xf numFmtId="0" fontId="13" fillId="0" borderId="17" xfId="0" applyFont="1" applyBorder="1" applyAlignment="1"/>
    <xf numFmtId="0" fontId="13" fillId="4" borderId="29" xfId="0" applyFont="1" applyFill="1" applyBorder="1" applyAlignment="1"/>
    <xf numFmtId="0" fontId="13" fillId="0" borderId="32" xfId="0" applyFont="1" applyBorder="1" applyAlignment="1"/>
    <xf numFmtId="0" fontId="13" fillId="0" borderId="19" xfId="0" applyFont="1" applyBorder="1" applyAlignment="1"/>
    <xf numFmtId="0" fontId="13" fillId="4" borderId="17" xfId="0" applyFont="1" applyFill="1" applyBorder="1" applyAlignment="1">
      <alignment horizontal="left"/>
    </xf>
    <xf numFmtId="0" fontId="0" fillId="0" borderId="68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9" xfId="0" applyFont="1" applyFill="1" applyBorder="1" applyAlignment="1"/>
    <xf numFmtId="0" fontId="14" fillId="0" borderId="29" xfId="0" applyFont="1" applyBorder="1" applyAlignment="1"/>
    <xf numFmtId="0" fontId="15" fillId="0" borderId="35" xfId="0" applyFont="1" applyBorder="1" applyAlignment="1">
      <alignment horizontal="center" vertical="center"/>
    </xf>
    <xf numFmtId="0" fontId="13" fillId="0" borderId="35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4" fillId="0" borderId="4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4" xfId="0" applyFont="1" applyBorder="1" applyAlignment="1"/>
    <xf numFmtId="0" fontId="0" fillId="0" borderId="21" xfId="0" applyBorder="1" applyAlignment="1"/>
    <xf numFmtId="0" fontId="5" fillId="0" borderId="4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wrapText="1"/>
    </xf>
    <xf numFmtId="0" fontId="0" fillId="0" borderId="83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73" xfId="0" applyFont="1" applyBorder="1" applyAlignment="1">
      <alignment wrapText="1"/>
    </xf>
    <xf numFmtId="0" fontId="13" fillId="0" borderId="75" xfId="0" applyFont="1" applyBorder="1" applyAlignment="1">
      <alignment wrapText="1"/>
    </xf>
    <xf numFmtId="0" fontId="5" fillId="0" borderId="64" xfId="0" applyFont="1" applyBorder="1" applyAlignment="1">
      <alignment horizontal="center"/>
    </xf>
    <xf numFmtId="0" fontId="0" fillId="0" borderId="72" xfId="0" applyBorder="1" applyAlignment="1"/>
    <xf numFmtId="0" fontId="4" fillId="0" borderId="2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5" fillId="0" borderId="5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5" fillId="0" borderId="90" xfId="4" applyFont="1" applyFill="1" applyBorder="1" applyAlignment="1" applyProtection="1">
      <alignment horizontal="left" vertical="center" wrapText="1" indent="1"/>
    </xf>
    <xf numFmtId="0" fontId="45" fillId="0" borderId="70" xfId="4" applyFont="1" applyFill="1" applyBorder="1" applyAlignment="1" applyProtection="1">
      <alignment horizontal="left" vertical="center" wrapText="1" indent="1"/>
    </xf>
    <xf numFmtId="0" fontId="35" fillId="0" borderId="0" xfId="0" applyFont="1" applyFill="1" applyAlignment="1" applyProtection="1">
      <alignment horizontal="right" vertical="center" wrapText="1"/>
    </xf>
    <xf numFmtId="175" fontId="36" fillId="0" borderId="0" xfId="0" applyNumberFormat="1" applyFont="1" applyFill="1" applyAlignment="1" applyProtection="1">
      <alignment horizontal="center"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9" fillId="0" borderId="41" xfId="0" applyFont="1" applyFill="1" applyBorder="1" applyAlignment="1" applyProtection="1">
      <alignment horizontal="center" vertical="center" wrapText="1"/>
    </xf>
    <xf numFmtId="0" fontId="39" fillId="0" borderId="80" xfId="0" applyFont="1" applyFill="1" applyBorder="1" applyAlignment="1" applyProtection="1">
      <alignment horizontal="center" vertical="center" wrapText="1"/>
    </xf>
    <xf numFmtId="0" fontId="39" fillId="0" borderId="42" xfId="0" applyFont="1" applyFill="1" applyBorder="1" applyAlignment="1" applyProtection="1">
      <alignment horizontal="center" vertical="center" wrapText="1"/>
    </xf>
    <xf numFmtId="0" fontId="39" fillId="0" borderId="38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0" fontId="40" fillId="0" borderId="81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/>
    </xf>
    <xf numFmtId="0" fontId="39" fillId="0" borderId="82" xfId="0" applyFont="1" applyFill="1" applyBorder="1" applyAlignment="1">
      <alignment horizontal="center" vertical="center" wrapText="1"/>
    </xf>
    <xf numFmtId="0" fontId="39" fillId="0" borderId="76" xfId="0" applyFont="1" applyFill="1" applyBorder="1" applyAlignment="1">
      <alignment horizontal="center" vertical="center" wrapText="1"/>
    </xf>
    <xf numFmtId="0" fontId="39" fillId="0" borderId="91" xfId="0" applyFont="1" applyFill="1" applyBorder="1" applyAlignment="1">
      <alignment horizontal="left" vertical="center" wrapText="1"/>
    </xf>
    <xf numFmtId="0" fontId="39" fillId="0" borderId="37" xfId="0" applyFont="1" applyFill="1" applyBorder="1" applyAlignment="1">
      <alignment horizontal="left" vertical="center" wrapText="1"/>
    </xf>
    <xf numFmtId="0" fontId="39" fillId="0" borderId="93" xfId="0" applyFont="1" applyFill="1" applyBorder="1" applyAlignment="1">
      <alignment horizontal="left" vertical="center" wrapText="1"/>
    </xf>
    <xf numFmtId="0" fontId="51" fillId="0" borderId="94" xfId="0" applyFont="1" applyFill="1" applyBorder="1" applyAlignment="1" applyProtection="1">
      <alignment horizontal="left" vertical="center"/>
    </xf>
    <xf numFmtId="0" fontId="51" fillId="0" borderId="95" xfId="0" applyFont="1" applyFill="1" applyBorder="1" applyAlignment="1" applyProtection="1">
      <alignment horizontal="left" vertical="center"/>
    </xf>
    <xf numFmtId="0" fontId="39" fillId="0" borderId="99" xfId="0" applyFont="1" applyFill="1" applyBorder="1" applyAlignment="1" applyProtection="1">
      <alignment horizontal="left" vertical="center" wrapText="1"/>
    </xf>
    <xf numFmtId="0" fontId="39" fillId="0" borderId="100" xfId="0" applyFont="1" applyFill="1" applyBorder="1" applyAlignment="1" applyProtection="1">
      <alignment horizontal="left" vertical="center" wrapText="1"/>
    </xf>
    <xf numFmtId="0" fontId="39" fillId="0" borderId="101" xfId="0" applyFont="1" applyFill="1" applyBorder="1" applyAlignment="1" applyProtection="1">
      <alignment horizontal="left" vertical="center" wrapText="1"/>
    </xf>
    <xf numFmtId="0" fontId="37" fillId="0" borderId="94" xfId="0" applyFont="1" applyFill="1" applyBorder="1" applyAlignment="1" applyProtection="1">
      <alignment horizontal="left" vertical="center"/>
    </xf>
    <xf numFmtId="0" fontId="37" fillId="0" borderId="95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7" fillId="0" borderId="0" xfId="0" applyFont="1" applyFill="1" applyAlignment="1">
      <alignment horizontal="center" vertical="center" wrapText="1"/>
    </xf>
    <xf numFmtId="175" fontId="48" fillId="0" borderId="0" xfId="0" applyNumberFormat="1" applyFont="1" applyFill="1" applyAlignment="1">
      <alignment horizontal="center" textRotation="180" wrapText="1"/>
    </xf>
    <xf numFmtId="0" fontId="49" fillId="0" borderId="23" xfId="0" applyFont="1" applyFill="1" applyBorder="1" applyAlignment="1">
      <alignment horizontal="right"/>
    </xf>
    <xf numFmtId="0" fontId="39" fillId="0" borderId="91" xfId="0" applyFont="1" applyFill="1" applyBorder="1" applyAlignment="1">
      <alignment horizontal="center" vertical="center" wrapText="1"/>
    </xf>
    <xf numFmtId="0" fontId="39" fillId="0" borderId="75" xfId="0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40" fillId="0" borderId="92" xfId="0" applyFont="1" applyFill="1" applyBorder="1" applyAlignment="1">
      <alignment horizontal="center"/>
    </xf>
    <xf numFmtId="0" fontId="40" fillId="0" borderId="1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4" xfId="0" applyFont="1" applyBorder="1" applyAlignment="1">
      <alignment horizontal="center"/>
    </xf>
    <xf numFmtId="0" fontId="7" fillId="0" borderId="103" xfId="0" applyFont="1" applyBorder="1" applyAlignment="1">
      <alignment horizontal="center"/>
    </xf>
    <xf numFmtId="0" fontId="7" fillId="0" borderId="104" xfId="0" applyFont="1" applyBorder="1" applyAlignment="1">
      <alignment horizontal="center"/>
    </xf>
    <xf numFmtId="0" fontId="58" fillId="0" borderId="17" xfId="0" applyFont="1" applyBorder="1" applyAlignment="1">
      <alignment horizontal="left"/>
    </xf>
    <xf numFmtId="0" fontId="53" fillId="0" borderId="126" xfId="0" applyFont="1" applyBorder="1" applyAlignment="1">
      <alignment horizontal="left"/>
    </xf>
    <xf numFmtId="0" fontId="59" fillId="0" borderId="17" xfId="0" applyFont="1" applyBorder="1" applyAlignment="1">
      <alignment horizontal="left"/>
    </xf>
    <xf numFmtId="0" fontId="56" fillId="0" borderId="17" xfId="0" applyFont="1" applyBorder="1" applyAlignment="1">
      <alignment horizontal="left"/>
    </xf>
    <xf numFmtId="0" fontId="56" fillId="0" borderId="29" xfId="0" applyFont="1" applyBorder="1" applyAlignment="1">
      <alignment horizontal="left"/>
    </xf>
    <xf numFmtId="0" fontId="56" fillId="0" borderId="32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57" fillId="0" borderId="17" xfId="0" applyFont="1" applyBorder="1" applyAlignment="1">
      <alignment horizontal="left"/>
    </xf>
    <xf numFmtId="0" fontId="53" fillId="0" borderId="109" xfId="0" applyFont="1" applyBorder="1" applyAlignment="1">
      <alignment horizontal="left"/>
    </xf>
    <xf numFmtId="0" fontId="54" fillId="0" borderId="127" xfId="0" applyFont="1" applyBorder="1" applyAlignment="1">
      <alignment horizontal="center" vertical="center" wrapText="1"/>
    </xf>
    <xf numFmtId="0" fontId="56" fillId="0" borderId="128" xfId="0" applyFont="1" applyBorder="1" applyAlignment="1">
      <alignment horizontal="center" vertical="center"/>
    </xf>
    <xf numFmtId="0" fontId="56" fillId="0" borderId="17" xfId="0" applyFont="1" applyBorder="1" applyAlignment="1">
      <alignment vertical="distributed"/>
    </xf>
    <xf numFmtId="0" fontId="56" fillId="0" borderId="29" xfId="0" applyFont="1" applyBorder="1" applyAlignment="1">
      <alignment horizontal="left" vertical="distributed"/>
    </xf>
    <xf numFmtId="0" fontId="0" fillId="0" borderId="32" xfId="0" applyBorder="1" applyAlignment="1">
      <alignment horizontal="left"/>
    </xf>
    <xf numFmtId="0" fontId="0" fillId="0" borderId="19" xfId="0" applyBorder="1" applyAlignment="1">
      <alignment horizontal="left"/>
    </xf>
    <xf numFmtId="0" fontId="59" fillId="0" borderId="17" xfId="0" applyFont="1" applyBorder="1" applyAlignment="1">
      <alignment vertical="distributed"/>
    </xf>
    <xf numFmtId="0" fontId="59" fillId="0" borderId="29" xfId="0" applyFont="1" applyBorder="1" applyAlignment="1">
      <alignment horizontal="left" vertical="distributed"/>
    </xf>
    <xf numFmtId="0" fontId="59" fillId="0" borderId="32" xfId="0" applyFont="1" applyBorder="1" applyAlignment="1">
      <alignment horizontal="left" vertical="distributed"/>
    </xf>
    <xf numFmtId="0" fontId="59" fillId="0" borderId="19" xfId="0" applyFont="1" applyBorder="1" applyAlignment="1">
      <alignment horizontal="left" vertical="distributed"/>
    </xf>
    <xf numFmtId="0" fontId="56" fillId="0" borderId="32" xfId="0" applyFont="1" applyBorder="1" applyAlignment="1">
      <alignment horizontal="left" vertical="distributed"/>
    </xf>
    <xf numFmtId="0" fontId="56" fillId="0" borderId="19" xfId="0" applyFont="1" applyBorder="1" applyAlignment="1">
      <alignment horizontal="left" vertical="distributed"/>
    </xf>
    <xf numFmtId="0" fontId="56" fillId="0" borderId="17" xfId="0" applyFont="1" applyBorder="1" applyAlignment="1">
      <alignment horizontal="left" vertical="distributed"/>
    </xf>
    <xf numFmtId="3" fontId="59" fillId="0" borderId="120" xfId="0" applyNumberFormat="1" applyFont="1" applyBorder="1" applyAlignment="1">
      <alignment horizontal="right" vertical="center"/>
    </xf>
    <xf numFmtId="3" fontId="59" fillId="0" borderId="117" xfId="0" applyNumberFormat="1" applyFont="1" applyBorder="1" applyAlignment="1">
      <alignment horizontal="right" vertical="center"/>
    </xf>
    <xf numFmtId="0" fontId="56" fillId="0" borderId="29" xfId="0" applyFont="1" applyBorder="1" applyAlignment="1">
      <alignment vertical="distributed"/>
    </xf>
    <xf numFmtId="0" fontId="56" fillId="0" borderId="32" xfId="0" applyFont="1" applyBorder="1" applyAlignment="1">
      <alignment vertical="distributed"/>
    </xf>
    <xf numFmtId="0" fontId="56" fillId="0" borderId="19" xfId="0" applyFont="1" applyBorder="1" applyAlignment="1">
      <alignment vertical="distributed"/>
    </xf>
    <xf numFmtId="0" fontId="53" fillId="0" borderId="119" xfId="0" applyFont="1" applyBorder="1" applyAlignment="1">
      <alignment horizontal="center" vertical="center"/>
    </xf>
    <xf numFmtId="0" fontId="53" fillId="0" borderId="121" xfId="0" applyFont="1" applyBorder="1" applyAlignment="1">
      <alignment horizontal="center" vertical="center"/>
    </xf>
    <xf numFmtId="0" fontId="59" fillId="0" borderId="49" xfId="0" applyFont="1" applyBorder="1" applyAlignment="1">
      <alignment horizontal="left" vertical="distributed" wrapText="1"/>
    </xf>
    <xf numFmtId="0" fontId="59" fillId="0" borderId="33" xfId="0" applyFont="1" applyBorder="1" applyAlignment="1">
      <alignment horizontal="left" vertical="distributed" wrapText="1"/>
    </xf>
    <xf numFmtId="0" fontId="59" fillId="0" borderId="50" xfId="0" applyFont="1" applyBorder="1" applyAlignment="1">
      <alignment horizontal="left" vertical="distributed" wrapText="1"/>
    </xf>
    <xf numFmtId="0" fontId="59" fillId="0" borderId="68" xfId="0" applyFont="1" applyBorder="1" applyAlignment="1">
      <alignment horizontal="left" vertical="distributed" wrapText="1"/>
    </xf>
    <xf numFmtId="0" fontId="59" fillId="0" borderId="122" xfId="0" applyFont="1" applyBorder="1" applyAlignment="1">
      <alignment horizontal="left" vertical="distributed" wrapText="1"/>
    </xf>
    <xf numFmtId="0" fontId="59" fillId="0" borderId="123" xfId="0" applyFont="1" applyBorder="1" applyAlignment="1">
      <alignment horizontal="left" vertical="distributed" wrapText="1"/>
    </xf>
    <xf numFmtId="3" fontId="59" fillId="0" borderId="33" xfId="0" applyNumberFormat="1" applyFont="1" applyBorder="1" applyAlignment="1">
      <alignment horizontal="right" vertical="center"/>
    </xf>
    <xf numFmtId="3" fontId="59" fillId="0" borderId="122" xfId="0" applyNumberFormat="1" applyFont="1" applyBorder="1" applyAlignment="1">
      <alignment horizontal="right" vertical="center"/>
    </xf>
    <xf numFmtId="0" fontId="53" fillId="0" borderId="0" xfId="0" applyFont="1" applyBorder="1" applyAlignment="1">
      <alignment horizontal="center"/>
    </xf>
    <xf numFmtId="0" fontId="54" fillId="0" borderId="110" xfId="0" applyFont="1" applyBorder="1" applyAlignment="1">
      <alignment horizontal="center" vertical="center" wrapText="1"/>
    </xf>
    <xf numFmtId="0" fontId="56" fillId="0" borderId="111" xfId="0" applyFont="1" applyBorder="1" applyAlignment="1">
      <alignment horizontal="center" vertical="center"/>
    </xf>
    <xf numFmtId="0" fontId="56" fillId="0" borderId="112" xfId="0" applyFont="1" applyBorder="1" applyAlignment="1">
      <alignment horizontal="center" vertical="center"/>
    </xf>
    <xf numFmtId="0" fontId="56" fillId="0" borderId="113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top" wrapText="1"/>
    </xf>
    <xf numFmtId="0" fontId="0" fillId="4" borderId="0" xfId="0" applyFont="1" applyFill="1"/>
    <xf numFmtId="0" fontId="1" fillId="8" borderId="131" xfId="0" applyFont="1" applyFill="1" applyBorder="1" applyAlignment="1">
      <alignment horizontal="center" vertical="center" wrapText="1"/>
    </xf>
    <xf numFmtId="0" fontId="1" fillId="8" borderId="34" xfId="0" applyFont="1" applyFill="1" applyBorder="1" applyAlignment="1">
      <alignment horizontal="center" vertical="center" wrapText="1"/>
    </xf>
    <xf numFmtId="0" fontId="0" fillId="8" borderId="130" xfId="0" applyFill="1" applyBorder="1" applyAlignment="1">
      <alignment horizontal="center" vertical="center" wrapText="1"/>
    </xf>
    <xf numFmtId="0" fontId="0" fillId="8" borderId="13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</cellXfs>
  <cellStyles count="5">
    <cellStyle name="Ezres" xfId="2" builtinId="3"/>
    <cellStyle name="Normál" xfId="0" builtinId="0"/>
    <cellStyle name="Normál 2" xfId="1"/>
    <cellStyle name="Pénznem" xfId="3" builtinId="4"/>
    <cellStyle name="Rossz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0"/>
  <sheetViews>
    <sheetView workbookViewId="0">
      <selection sqref="A1:I1"/>
    </sheetView>
  </sheetViews>
  <sheetFormatPr defaultRowHeight="15"/>
  <cols>
    <col min="1" max="1" width="8.42578125" customWidth="1"/>
    <col min="2" max="2" width="40.7109375" customWidth="1"/>
    <col min="3" max="3" width="13.28515625" style="175" customWidth="1"/>
    <col min="4" max="5" width="12.28515625" style="185" customWidth="1"/>
    <col min="6" max="6" width="34.28515625" style="175" customWidth="1"/>
    <col min="7" max="7" width="12.5703125" style="185" customWidth="1"/>
    <col min="8" max="8" width="13.28515625" customWidth="1"/>
    <col min="9" max="9" width="13.28515625" style="185" customWidth="1"/>
    <col min="10" max="10" width="13.42578125" style="175" customWidth="1"/>
    <col min="11" max="11" width="13.42578125" customWidth="1"/>
    <col min="14" max="14" width="10.42578125" bestFit="1" customWidth="1"/>
  </cols>
  <sheetData>
    <row r="1" spans="1:16">
      <c r="A1" s="572" t="s">
        <v>706</v>
      </c>
      <c r="B1" s="572"/>
      <c r="C1" s="572"/>
      <c r="D1" s="572"/>
      <c r="E1" s="572"/>
      <c r="F1" s="572"/>
      <c r="G1" s="572"/>
      <c r="H1" s="572"/>
      <c r="I1" s="573"/>
      <c r="J1" s="191"/>
      <c r="K1" s="191"/>
    </row>
    <row r="2" spans="1:16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6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6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6">
      <c r="A5" s="574" t="s">
        <v>446</v>
      </c>
      <c r="B5" s="575"/>
      <c r="C5" s="575"/>
      <c r="D5" s="575"/>
      <c r="E5" s="575"/>
      <c r="F5" s="575"/>
      <c r="G5" s="575"/>
      <c r="H5" s="575"/>
      <c r="I5" s="575"/>
      <c r="J5" s="194"/>
      <c r="K5" s="191"/>
      <c r="L5" s="23"/>
      <c r="M5" s="23"/>
      <c r="N5" s="23"/>
      <c r="O5" s="23"/>
      <c r="P5" s="23"/>
    </row>
    <row r="6" spans="1:16" ht="16.5" thickBot="1">
      <c r="A6" s="58"/>
      <c r="B6" s="85"/>
      <c r="C6" s="85"/>
      <c r="D6" s="85"/>
      <c r="E6" s="85"/>
      <c r="F6" s="85"/>
      <c r="G6" s="85"/>
      <c r="H6" s="86"/>
      <c r="I6" s="422" t="s">
        <v>18</v>
      </c>
      <c r="J6" s="161"/>
      <c r="K6" s="86"/>
      <c r="L6" s="23"/>
      <c r="M6" s="23"/>
      <c r="N6" s="23"/>
      <c r="O6" s="23"/>
      <c r="P6" s="23"/>
    </row>
    <row r="7" spans="1:16">
      <c r="A7" s="88"/>
      <c r="B7" s="57" t="s">
        <v>7</v>
      </c>
      <c r="C7" s="57" t="s">
        <v>8</v>
      </c>
      <c r="D7" s="280" t="s">
        <v>9</v>
      </c>
      <c r="E7" s="280" t="s">
        <v>246</v>
      </c>
      <c r="F7" s="280" t="s">
        <v>449</v>
      </c>
      <c r="G7" s="353" t="s">
        <v>450</v>
      </c>
      <c r="H7" s="353" t="s">
        <v>451</v>
      </c>
      <c r="I7" s="281" t="s">
        <v>459</v>
      </c>
      <c r="J7" s="23"/>
      <c r="K7" s="47"/>
      <c r="L7" s="23"/>
      <c r="M7" s="23"/>
    </row>
    <row r="8" spans="1:16" s="175" customFormat="1" ht="32.25" customHeight="1">
      <c r="A8" s="188"/>
      <c r="B8" s="189"/>
      <c r="C8" s="190" t="s">
        <v>179</v>
      </c>
      <c r="D8" s="190" t="s">
        <v>454</v>
      </c>
      <c r="E8" s="190" t="s">
        <v>456</v>
      </c>
      <c r="F8" s="189"/>
      <c r="G8" s="362" t="s">
        <v>179</v>
      </c>
      <c r="H8" s="423" t="s">
        <v>454</v>
      </c>
      <c r="I8" s="363" t="s">
        <v>460</v>
      </c>
      <c r="J8" s="23"/>
      <c r="K8" s="47"/>
      <c r="L8" s="23"/>
      <c r="M8" s="23"/>
    </row>
    <row r="9" spans="1:16" ht="15.75">
      <c r="A9" s="89" t="s">
        <v>13</v>
      </c>
      <c r="B9" s="569" t="s">
        <v>141</v>
      </c>
      <c r="C9" s="570"/>
      <c r="D9" s="309"/>
      <c r="E9" s="323"/>
      <c r="F9" s="569" t="s">
        <v>142</v>
      </c>
      <c r="G9" s="570"/>
      <c r="H9" s="571"/>
      <c r="I9" s="424"/>
      <c r="J9" s="39"/>
      <c r="K9" s="23"/>
      <c r="L9" s="23"/>
      <c r="M9" s="23"/>
    </row>
    <row r="10" spans="1:16">
      <c r="A10" s="73">
        <v>1</v>
      </c>
      <c r="B10" s="90" t="s">
        <v>143</v>
      </c>
      <c r="C10" s="91">
        <f>'3.számú melléklet'!G11</f>
        <v>228</v>
      </c>
      <c r="D10" s="91">
        <f>'3.számú melléklet'!G11</f>
        <v>228</v>
      </c>
      <c r="E10" s="91">
        <f>'3.számú melléklet'!H11</f>
        <v>498</v>
      </c>
      <c r="F10" s="92" t="s">
        <v>144</v>
      </c>
      <c r="G10" s="354">
        <f>'2.számú melléklet'!G38</f>
        <v>11559.599999999999</v>
      </c>
      <c r="H10" s="354">
        <f>'2.számú melléklet'!H38</f>
        <v>11559.599999999999</v>
      </c>
      <c r="I10" s="244">
        <f>'2.számú melléklet'!I38</f>
        <v>6007</v>
      </c>
      <c r="J10" s="39"/>
      <c r="K10" s="23"/>
      <c r="L10" s="23"/>
      <c r="M10" s="23"/>
    </row>
    <row r="11" spans="1:16">
      <c r="A11" s="73">
        <v>2</v>
      </c>
      <c r="B11" s="90" t="s">
        <v>145</v>
      </c>
      <c r="C11" s="91">
        <f>(C12+C13)</f>
        <v>3655</v>
      </c>
      <c r="D11" s="91">
        <f>(D12+D13)</f>
        <v>3655</v>
      </c>
      <c r="E11" s="91">
        <f>(E12+E13)</f>
        <v>4877</v>
      </c>
      <c r="F11" s="92" t="s">
        <v>146</v>
      </c>
      <c r="G11" s="354">
        <f>'2.számú melléklet'!G39</f>
        <v>2201.7060000000001</v>
      </c>
      <c r="H11" s="354">
        <f>'2.számú melléklet'!H39</f>
        <v>2201.7060000000001</v>
      </c>
      <c r="I11" s="244">
        <f>'2.számú melléklet'!I39</f>
        <v>877</v>
      </c>
      <c r="J11" s="39"/>
      <c r="K11" s="47"/>
      <c r="L11" s="23"/>
      <c r="M11" s="23"/>
    </row>
    <row r="12" spans="1:16">
      <c r="A12" s="73">
        <v>3</v>
      </c>
      <c r="B12" s="93" t="s">
        <v>117</v>
      </c>
      <c r="C12" s="94">
        <f>('2.számú melléklet'!H20+'2.számú melléklet'!H22)</f>
        <v>3065</v>
      </c>
      <c r="D12" s="94">
        <f>('2.számú melléklet'!H20+'2.számú melléklet'!H22)</f>
        <v>3065</v>
      </c>
      <c r="E12" s="94">
        <f>('2.számú melléklet'!I20+'2.számú melléklet'!I22)</f>
        <v>4268</v>
      </c>
      <c r="F12" s="92" t="s">
        <v>147</v>
      </c>
      <c r="G12" s="354">
        <f>'2.számú melléklet'!G40</f>
        <v>14939.71</v>
      </c>
      <c r="H12" s="354">
        <f>'2.számú melléklet'!H40</f>
        <v>14939.71</v>
      </c>
      <c r="I12" s="244">
        <f>'2.számú melléklet'!I40</f>
        <v>17844</v>
      </c>
      <c r="J12" s="23"/>
      <c r="K12" s="23"/>
      <c r="L12" s="23"/>
      <c r="M12" s="23"/>
    </row>
    <row r="13" spans="1:16">
      <c r="A13" s="73">
        <v>4</v>
      </c>
      <c r="B13" s="93" t="s">
        <v>148</v>
      </c>
      <c r="C13" s="94">
        <f>'2.számú melléklet'!H21</f>
        <v>590</v>
      </c>
      <c r="D13" s="94">
        <f>'2.számú melléklet'!H21</f>
        <v>590</v>
      </c>
      <c r="E13" s="94">
        <f>'2.számú melléklet'!I21</f>
        <v>609</v>
      </c>
      <c r="F13" s="92"/>
      <c r="G13" s="355"/>
      <c r="H13" s="355"/>
      <c r="I13" s="245"/>
      <c r="J13" s="47"/>
      <c r="K13" s="47"/>
      <c r="L13" s="47"/>
      <c r="M13" s="23"/>
    </row>
    <row r="14" spans="1:16">
      <c r="A14" s="73">
        <v>5</v>
      </c>
      <c r="B14" s="95"/>
      <c r="C14" s="96"/>
      <c r="D14" s="96"/>
      <c r="E14" s="96"/>
      <c r="F14" s="92" t="s">
        <v>150</v>
      </c>
      <c r="G14" s="355">
        <f>'2.számú melléklet'!G41</f>
        <v>12452.75</v>
      </c>
      <c r="H14" s="355">
        <f>'2.számú melléklet'!H41</f>
        <v>12452.75</v>
      </c>
      <c r="I14" s="245">
        <f>'2.számú melléklet'!I41</f>
        <v>6362.75</v>
      </c>
      <c r="J14" s="49"/>
      <c r="K14" s="49"/>
      <c r="L14" s="49"/>
      <c r="M14" s="23"/>
    </row>
    <row r="15" spans="1:16">
      <c r="A15" s="73">
        <v>6</v>
      </c>
      <c r="B15" s="95" t="s">
        <v>149</v>
      </c>
      <c r="C15" s="91">
        <f>'2.számú melléklet'!G32</f>
        <v>19069</v>
      </c>
      <c r="D15" s="91">
        <f>'2.számú melléklet'!H32</f>
        <v>19863</v>
      </c>
      <c r="E15" s="91">
        <f>'2.számú melléklet'!I32</f>
        <v>19863</v>
      </c>
      <c r="F15" s="92" t="s">
        <v>151</v>
      </c>
      <c r="G15" s="355">
        <f>'2.számú melléklet'!G42</f>
        <v>3165</v>
      </c>
      <c r="H15" s="355">
        <f>'2.számú melléklet'!H42</f>
        <v>3165</v>
      </c>
      <c r="I15" s="245">
        <f>'2.számú melléklet'!I42</f>
        <v>74</v>
      </c>
      <c r="J15" s="76"/>
      <c r="K15" s="49"/>
      <c r="L15" s="49"/>
      <c r="M15" s="23"/>
    </row>
    <row r="16" spans="1:16">
      <c r="A16" s="73">
        <v>7</v>
      </c>
      <c r="B16" s="90" t="s">
        <v>152</v>
      </c>
      <c r="C16" s="212">
        <f>'2.számú melléklet'!H24</f>
        <v>0</v>
      </c>
      <c r="D16" s="212">
        <f>'2.számú melléklet'!I24</f>
        <v>0</v>
      </c>
      <c r="E16" s="212">
        <f>'2.számú melléklet'!J24</f>
        <v>0</v>
      </c>
      <c r="F16" s="97"/>
      <c r="G16" s="356"/>
      <c r="H16" s="356"/>
      <c r="I16" s="246"/>
      <c r="J16" s="77"/>
      <c r="K16" s="48"/>
      <c r="L16" s="41"/>
      <c r="M16" s="23"/>
    </row>
    <row r="17" spans="1:18">
      <c r="A17" s="73">
        <v>8</v>
      </c>
      <c r="B17" s="90" t="s">
        <v>153</v>
      </c>
      <c r="C17" s="91">
        <f>'2.számú melléklet'!G25+'2.számú melléklet'!G28</f>
        <v>9536.2049999999999</v>
      </c>
      <c r="D17" s="91">
        <f>'2.számú melléklet'!H25+'2.számú melléklet'!H28</f>
        <v>9536.2049999999999</v>
      </c>
      <c r="E17" s="91">
        <f>'2.számú melléklet'!I25+'2.számú melléklet'!I28</f>
        <v>5469</v>
      </c>
      <c r="F17" s="92"/>
      <c r="G17" s="355"/>
      <c r="H17" s="355"/>
      <c r="I17" s="245"/>
      <c r="J17" s="50"/>
      <c r="K17" s="50"/>
      <c r="L17" s="14"/>
      <c r="M17" s="23"/>
    </row>
    <row r="18" spans="1:18" ht="17.100000000000001" customHeight="1">
      <c r="A18" s="73">
        <v>9</v>
      </c>
      <c r="B18" s="90" t="s">
        <v>154</v>
      </c>
      <c r="C18" s="91">
        <f>'2.számú melléklet'!H26</f>
        <v>0</v>
      </c>
      <c r="D18" s="91">
        <f>'2.számú melléklet'!I26</f>
        <v>0</v>
      </c>
      <c r="E18" s="91">
        <f>'2.számú melléklet'!J26</f>
        <v>0</v>
      </c>
      <c r="F18" s="92"/>
      <c r="G18" s="355"/>
      <c r="H18" s="355"/>
      <c r="I18" s="245"/>
      <c r="J18" s="50"/>
      <c r="K18" s="50"/>
      <c r="L18" s="14"/>
      <c r="M18" s="23"/>
    </row>
    <row r="19" spans="1:18" ht="17.100000000000001" customHeight="1">
      <c r="A19" s="73">
        <v>10</v>
      </c>
      <c r="B19" s="98" t="s">
        <v>242</v>
      </c>
      <c r="C19" s="91">
        <f>'2.számú melléklet'!H27</f>
        <v>0</v>
      </c>
      <c r="D19" s="91">
        <f>'2.számú melléklet'!I27</f>
        <v>0</v>
      </c>
      <c r="E19" s="91">
        <f>'2.számú melléklet'!J27</f>
        <v>0</v>
      </c>
      <c r="F19" s="99" t="s">
        <v>155</v>
      </c>
      <c r="G19" s="357">
        <f>SUM(G10:G18)</f>
        <v>44318.765999999996</v>
      </c>
      <c r="H19" s="357">
        <f>SUM(H10:H18)</f>
        <v>44318.765999999996</v>
      </c>
      <c r="I19" s="247">
        <f>SUM(I10:I18)</f>
        <v>31164.75</v>
      </c>
      <c r="J19" s="48"/>
      <c r="K19" s="48"/>
      <c r="L19" s="41"/>
      <c r="M19" s="23"/>
    </row>
    <row r="20" spans="1:18" ht="17.100000000000001" customHeight="1">
      <c r="A20" s="73">
        <v>11</v>
      </c>
      <c r="B20" s="90" t="s">
        <v>247</v>
      </c>
      <c r="C20" s="91">
        <f>'2.számú melléklet'!F29</f>
        <v>0</v>
      </c>
      <c r="D20" s="91">
        <f>'2.számú melléklet'!G29</f>
        <v>0</v>
      </c>
      <c r="E20" s="91">
        <f>'2.számú melléklet'!H29</f>
        <v>0</v>
      </c>
      <c r="F20" s="99" t="s">
        <v>68</v>
      </c>
      <c r="G20" s="358">
        <f>'2.számú melléklet'!G48</f>
        <v>149999.70000000001</v>
      </c>
      <c r="H20" s="358">
        <f>'2.számú melléklet'!H48</f>
        <v>149999.70000000001</v>
      </c>
      <c r="I20" s="248">
        <f>'2.számú melléklet'!I48</f>
        <v>100366</v>
      </c>
      <c r="J20" s="77"/>
      <c r="K20" s="48"/>
      <c r="L20" s="41"/>
      <c r="M20" s="23"/>
    </row>
    <row r="21" spans="1:18" ht="17.100000000000001" customHeight="1">
      <c r="A21" s="73">
        <v>12</v>
      </c>
      <c r="B21" s="100" t="s">
        <v>156</v>
      </c>
      <c r="C21" s="87">
        <f>C10+C11+C15+C16+C17+C18+C19+C20</f>
        <v>32488.205000000002</v>
      </c>
      <c r="D21" s="87">
        <f>D10+D11+D15+D16+D17+D18+D19+D20</f>
        <v>33282.205000000002</v>
      </c>
      <c r="E21" s="87">
        <f>E10+E11+E15+E16+E17+E18+E19+E20</f>
        <v>30707</v>
      </c>
      <c r="F21" s="62" t="s">
        <v>112</v>
      </c>
      <c r="G21" s="359">
        <f>'2.számú melléklet'!G49</f>
        <v>0</v>
      </c>
      <c r="H21" s="359">
        <f>'2.számú melléklet'!H49</f>
        <v>0</v>
      </c>
      <c r="I21" s="249">
        <f>'2.számú melléklet'!I49</f>
        <v>0</v>
      </c>
      <c r="J21" s="48"/>
      <c r="K21" s="48"/>
      <c r="L21" s="41"/>
      <c r="M21" s="23"/>
    </row>
    <row r="22" spans="1:18" ht="17.100000000000001" customHeight="1">
      <c r="A22" s="73">
        <v>13</v>
      </c>
      <c r="B22" s="92" t="s">
        <v>157</v>
      </c>
      <c r="C22" s="94">
        <f>'7.számú melléklet '!C10+'9.számú melléklet'!C11</f>
        <v>104000</v>
      </c>
      <c r="D22" s="94">
        <f>'7.számú melléklet '!D10+'9.számú melléklet'!D11</f>
        <v>104000</v>
      </c>
      <c r="E22" s="94">
        <f>'2.számú melléklet'!I34</f>
        <v>60068</v>
      </c>
      <c r="F22" s="62" t="s">
        <v>111</v>
      </c>
      <c r="G22" s="354">
        <f>'2.számú melléklet'!G50</f>
        <v>127</v>
      </c>
      <c r="H22" s="354">
        <f>'2.számú melléklet'!H50</f>
        <v>921</v>
      </c>
      <c r="I22" s="244">
        <f>'2.számú melléklet'!I50</f>
        <v>0</v>
      </c>
      <c r="J22" s="48"/>
      <c r="K22" s="48"/>
      <c r="L22" s="41"/>
      <c r="M22" s="23"/>
    </row>
    <row r="23" spans="1:18" ht="17.100000000000001" customHeight="1">
      <c r="A23" s="73">
        <v>14</v>
      </c>
      <c r="B23" s="92"/>
      <c r="C23" s="94"/>
      <c r="D23" s="94"/>
      <c r="E23" s="94"/>
      <c r="F23" s="92"/>
      <c r="G23" s="355"/>
      <c r="H23" s="355"/>
      <c r="I23" s="245"/>
      <c r="J23" s="48"/>
      <c r="K23" s="48"/>
      <c r="L23" s="41"/>
      <c r="M23" s="23"/>
    </row>
    <row r="24" spans="1:18" ht="17.100000000000001" customHeight="1">
      <c r="A24" s="73">
        <v>15</v>
      </c>
      <c r="B24" s="90" t="s">
        <v>158</v>
      </c>
      <c r="C24" s="91">
        <f>SUM(C22)</f>
        <v>104000</v>
      </c>
      <c r="D24" s="91">
        <f>SUM(D22)</f>
        <v>104000</v>
      </c>
      <c r="E24" s="91">
        <f>SUM(E22)</f>
        <v>60068</v>
      </c>
      <c r="F24" s="99" t="s">
        <v>138</v>
      </c>
      <c r="G24" s="357">
        <f>SUM(G21:G23)</f>
        <v>127</v>
      </c>
      <c r="H24" s="357">
        <f>SUM(H21:H23)</f>
        <v>921</v>
      </c>
      <c r="I24" s="247">
        <f>SUM(I21:I23)</f>
        <v>0</v>
      </c>
      <c r="J24" s="50"/>
      <c r="K24" s="50"/>
      <c r="L24" s="14"/>
      <c r="M24" s="23"/>
    </row>
    <row r="25" spans="1:18" ht="17.100000000000001" customHeight="1">
      <c r="A25" s="73">
        <v>16</v>
      </c>
      <c r="B25" s="100" t="s">
        <v>159</v>
      </c>
      <c r="C25" s="87">
        <f>SUM(C21+C24)</f>
        <v>136488.20500000002</v>
      </c>
      <c r="D25" s="87">
        <f>SUM(D21+D24)</f>
        <v>137282.20500000002</v>
      </c>
      <c r="E25" s="87">
        <f>SUM(E21+E24)</f>
        <v>90775</v>
      </c>
      <c r="F25" s="99" t="s">
        <v>160</v>
      </c>
      <c r="G25" s="357">
        <f>SUM(G19+G20+G24)</f>
        <v>194445.46600000001</v>
      </c>
      <c r="H25" s="357">
        <f>SUM(H19+H20+H24)</f>
        <v>195239.46600000001</v>
      </c>
      <c r="I25" s="247">
        <f>SUM(I19+I20+I24)</f>
        <v>131530.75</v>
      </c>
      <c r="J25" s="50"/>
      <c r="K25" s="50"/>
      <c r="L25" s="14"/>
      <c r="M25" s="23"/>
    </row>
    <row r="26" spans="1:18" ht="17.100000000000001" customHeight="1">
      <c r="A26" s="73">
        <v>17</v>
      </c>
      <c r="B26" s="92" t="s">
        <v>161</v>
      </c>
      <c r="C26" s="94">
        <f>C27</f>
        <v>57957</v>
      </c>
      <c r="D26" s="94">
        <f>D27</f>
        <v>57957</v>
      </c>
      <c r="E26" s="94">
        <f>E27</f>
        <v>58740</v>
      </c>
      <c r="F26" s="101" t="s">
        <v>162</v>
      </c>
      <c r="G26" s="360">
        <f>'2.számú melléklet'!G52</f>
        <v>0</v>
      </c>
      <c r="H26" s="360">
        <f>'2.számú melléklet'!H52</f>
        <v>0</v>
      </c>
      <c r="I26" s="250">
        <f>'2.számú melléklet'!I52</f>
        <v>0</v>
      </c>
      <c r="J26" s="50"/>
      <c r="K26" s="50"/>
      <c r="L26" s="14"/>
      <c r="M26" s="23"/>
    </row>
    <row r="27" spans="1:18" ht="17.100000000000001" customHeight="1">
      <c r="A27" s="73">
        <v>18</v>
      </c>
      <c r="B27" s="102" t="s">
        <v>166</v>
      </c>
      <c r="C27" s="96">
        <f>'2.számú melléklet'!G35</f>
        <v>57957</v>
      </c>
      <c r="D27" s="96">
        <f>'2.számú melléklet'!H35</f>
        <v>57957</v>
      </c>
      <c r="E27" s="96">
        <f>'2.számú melléklet'!I35</f>
        <v>58740</v>
      </c>
      <c r="F27" s="92"/>
      <c r="G27" s="355"/>
      <c r="H27" s="355"/>
      <c r="I27" s="245"/>
      <c r="J27" s="50"/>
      <c r="K27" s="50"/>
      <c r="L27" s="14"/>
      <c r="M27" s="23"/>
    </row>
    <row r="28" spans="1:18" ht="17.100000000000001" customHeight="1" thickBot="1">
      <c r="A28" s="75">
        <v>19</v>
      </c>
      <c r="B28" s="103" t="s">
        <v>163</v>
      </c>
      <c r="C28" s="104">
        <f>C25+C27</f>
        <v>194445.20500000002</v>
      </c>
      <c r="D28" s="104">
        <f>D25+D27</f>
        <v>195239.20500000002</v>
      </c>
      <c r="E28" s="104">
        <f>E25+E27</f>
        <v>149515</v>
      </c>
      <c r="F28" s="103" t="s">
        <v>4</v>
      </c>
      <c r="G28" s="361">
        <f>G19+G20+G24-G26</f>
        <v>194445.46600000001</v>
      </c>
      <c r="H28" s="361">
        <f>H19+H20+H24-H26</f>
        <v>195239.46600000001</v>
      </c>
      <c r="I28" s="251">
        <f>I19+I20+I24-I26</f>
        <v>131530.75</v>
      </c>
      <c r="J28" s="48"/>
      <c r="K28" s="48"/>
      <c r="L28" s="41"/>
      <c r="M28" s="23"/>
    </row>
    <row r="29" spans="1:18">
      <c r="H29" s="51"/>
      <c r="I29" s="51"/>
      <c r="K29" s="51"/>
      <c r="L29" s="23"/>
      <c r="M29" s="48"/>
      <c r="N29" s="48"/>
      <c r="O29" s="48"/>
      <c r="P29" s="41"/>
      <c r="Q29" s="23"/>
    </row>
    <row r="30" spans="1:18" ht="15.75">
      <c r="B30" s="52"/>
      <c r="C30" s="52"/>
      <c r="D30" s="52"/>
      <c r="E30" s="52"/>
      <c r="F30" s="52"/>
      <c r="G30" s="52"/>
      <c r="H30" s="53"/>
      <c r="I30" s="53"/>
      <c r="J30" s="23"/>
      <c r="K30" s="23"/>
      <c r="L30" s="23"/>
      <c r="M30" s="48"/>
      <c r="N30" s="48"/>
      <c r="O30" s="48"/>
      <c r="P30" s="41"/>
      <c r="Q30" s="23"/>
    </row>
    <row r="31" spans="1:18" hidden="1">
      <c r="B31" s="41"/>
      <c r="C31" s="162"/>
      <c r="D31" s="162"/>
      <c r="E31" s="162"/>
      <c r="F31" s="162"/>
      <c r="G31" s="162"/>
      <c r="H31" s="23"/>
      <c r="I31" s="23"/>
      <c r="J31" s="23"/>
      <c r="K31" s="23"/>
      <c r="L31" s="23"/>
      <c r="M31" s="48"/>
      <c r="N31" s="48"/>
      <c r="O31" s="48"/>
      <c r="P31" s="41"/>
      <c r="Q31" s="23"/>
    </row>
    <row r="32" spans="1:18">
      <c r="B32" s="41"/>
      <c r="C32" s="162"/>
      <c r="D32" s="162"/>
      <c r="E32" s="162"/>
      <c r="F32" s="162"/>
      <c r="G32" s="162"/>
      <c r="H32" s="23"/>
      <c r="I32" s="23"/>
      <c r="J32" s="23"/>
      <c r="K32" s="23"/>
      <c r="L32" s="23"/>
      <c r="M32" s="48"/>
      <c r="N32" s="48"/>
      <c r="O32" s="48"/>
      <c r="P32" s="41"/>
      <c r="Q32" s="23"/>
      <c r="R32" s="54"/>
    </row>
    <row r="33" spans="2:18" hidden="1">
      <c r="B33" s="41"/>
      <c r="C33" s="162"/>
      <c r="D33" s="162"/>
      <c r="E33" s="162"/>
      <c r="F33" s="162"/>
      <c r="G33" s="162"/>
      <c r="H33" s="23"/>
      <c r="I33" s="23"/>
      <c r="J33" s="23"/>
      <c r="K33" s="23"/>
      <c r="L33" s="23"/>
      <c r="M33" s="48"/>
      <c r="N33" s="48"/>
      <c r="O33" s="48"/>
      <c r="P33" s="41"/>
      <c r="Q33" s="23"/>
    </row>
    <row r="34" spans="2:18">
      <c r="B34" s="41"/>
      <c r="C34" s="162"/>
      <c r="D34" s="162"/>
      <c r="E34" s="162"/>
      <c r="F34" s="162"/>
      <c r="G34" s="162"/>
      <c r="H34" s="39"/>
      <c r="I34" s="39"/>
      <c r="J34" s="23"/>
      <c r="K34" s="23"/>
      <c r="L34" s="23"/>
      <c r="M34" s="50"/>
      <c r="N34" s="50"/>
      <c r="O34" s="50"/>
      <c r="P34" s="14"/>
      <c r="Q34" s="23"/>
      <c r="R34" s="55"/>
    </row>
    <row r="35" spans="2:18">
      <c r="B35" s="41"/>
      <c r="C35" s="162"/>
      <c r="D35" s="162"/>
      <c r="E35" s="162"/>
      <c r="F35" s="162"/>
      <c r="G35" s="162"/>
      <c r="H35" s="23"/>
      <c r="I35" s="23"/>
      <c r="J35" s="23"/>
      <c r="K35" s="23"/>
      <c r="L35" s="23"/>
      <c r="M35" s="48"/>
      <c r="N35" s="48"/>
      <c r="O35" s="48"/>
      <c r="P35" s="41"/>
      <c r="Q35" s="23"/>
      <c r="R35" s="54"/>
    </row>
    <row r="36" spans="2:18">
      <c r="B36" s="41"/>
      <c r="C36" s="162"/>
      <c r="D36" s="162"/>
      <c r="E36" s="162"/>
      <c r="F36" s="162"/>
      <c r="G36" s="162"/>
      <c r="H36" s="23"/>
      <c r="I36" s="23"/>
      <c r="J36" s="23"/>
      <c r="K36" s="23"/>
      <c r="L36" s="23"/>
      <c r="M36" s="48"/>
      <c r="N36" s="48"/>
      <c r="O36" s="48"/>
      <c r="P36" s="41"/>
      <c r="Q36" s="23"/>
    </row>
    <row r="37" spans="2:18">
      <c r="B37" s="41"/>
      <c r="C37" s="162"/>
      <c r="D37" s="162"/>
      <c r="E37" s="162"/>
      <c r="F37" s="162"/>
      <c r="G37" s="162"/>
      <c r="H37" s="23"/>
      <c r="I37" s="23"/>
      <c r="J37" s="23"/>
      <c r="K37" s="23"/>
      <c r="L37" s="23"/>
      <c r="M37" s="48"/>
      <c r="N37" s="48"/>
      <c r="O37" s="48"/>
      <c r="P37" s="41"/>
      <c r="Q37" s="23"/>
    </row>
    <row r="38" spans="2:18">
      <c r="B38" s="41"/>
      <c r="C38" s="162"/>
      <c r="D38" s="162"/>
      <c r="E38" s="162"/>
      <c r="F38" s="162"/>
      <c r="G38" s="162"/>
      <c r="H38" s="39"/>
      <c r="I38" s="39"/>
      <c r="J38" s="23"/>
      <c r="K38" s="23"/>
      <c r="L38" s="23"/>
      <c r="M38" s="50"/>
      <c r="N38" s="50"/>
      <c r="O38" s="50"/>
      <c r="P38" s="14"/>
      <c r="Q38" s="23"/>
    </row>
    <row r="39" spans="2:18">
      <c r="B39" s="41"/>
      <c r="C39" s="162"/>
      <c r="D39" s="162"/>
      <c r="E39" s="162"/>
      <c r="F39" s="162"/>
      <c r="G39" s="162"/>
      <c r="H39" s="23"/>
      <c r="I39" s="23"/>
      <c r="J39" s="23"/>
      <c r="K39" s="23"/>
      <c r="L39" s="23"/>
      <c r="M39" s="48"/>
      <c r="N39" s="48"/>
      <c r="O39" s="48"/>
      <c r="P39" s="41"/>
      <c r="Q39" s="23"/>
    </row>
    <row r="40" spans="2:18">
      <c r="B40" s="41"/>
      <c r="C40" s="162"/>
      <c r="D40" s="162"/>
      <c r="E40" s="162"/>
      <c r="F40" s="162"/>
      <c r="G40" s="162"/>
      <c r="H40" s="23"/>
      <c r="I40" s="23"/>
      <c r="J40" s="23"/>
      <c r="K40" s="23"/>
      <c r="L40" s="23"/>
      <c r="M40" s="48"/>
      <c r="N40" s="48"/>
      <c r="O40" s="48"/>
      <c r="P40" s="41"/>
      <c r="Q40" s="23"/>
    </row>
    <row r="41" spans="2:18">
      <c r="B41" s="41"/>
      <c r="C41" s="162"/>
      <c r="D41" s="162"/>
      <c r="E41" s="162"/>
      <c r="F41" s="162"/>
      <c r="G41" s="162"/>
      <c r="H41" s="39"/>
      <c r="I41" s="39"/>
      <c r="J41" s="23"/>
      <c r="K41" s="23"/>
      <c r="L41" s="23"/>
      <c r="M41" s="50"/>
      <c r="N41" s="50"/>
      <c r="O41" s="50"/>
      <c r="P41" s="14"/>
      <c r="Q41" s="23"/>
    </row>
    <row r="42" spans="2:18">
      <c r="B42" s="41"/>
      <c r="C42" s="162"/>
      <c r="D42" s="162"/>
      <c r="E42" s="162"/>
      <c r="F42" s="162"/>
      <c r="G42" s="162"/>
      <c r="H42" s="23"/>
      <c r="I42" s="23"/>
      <c r="J42" s="23"/>
      <c r="K42" s="23"/>
      <c r="L42" s="23"/>
      <c r="M42" s="48"/>
      <c r="N42" s="48"/>
      <c r="O42" s="48"/>
      <c r="P42" s="41"/>
      <c r="Q42" s="23"/>
    </row>
    <row r="43" spans="2:18">
      <c r="B43" s="41"/>
      <c r="C43" s="162"/>
      <c r="D43" s="162"/>
      <c r="E43" s="162"/>
      <c r="F43" s="162"/>
      <c r="G43" s="162"/>
      <c r="H43" s="39"/>
      <c r="I43" s="39"/>
      <c r="J43" s="23"/>
      <c r="K43" s="23"/>
      <c r="L43" s="23"/>
      <c r="M43" s="50"/>
      <c r="N43" s="50"/>
      <c r="O43" s="50"/>
      <c r="P43" s="14"/>
      <c r="Q43" s="23"/>
    </row>
    <row r="44" spans="2:18">
      <c r="B44" s="41"/>
      <c r="C44" s="162"/>
      <c r="D44" s="162"/>
      <c r="E44" s="162"/>
      <c r="F44" s="162"/>
      <c r="G44" s="162"/>
      <c r="H44" s="43"/>
      <c r="I44" s="43"/>
      <c r="J44" s="23"/>
      <c r="K44" s="23"/>
      <c r="L44" s="23"/>
      <c r="M44" s="48"/>
      <c r="N44" s="48"/>
      <c r="O44" s="48"/>
      <c r="P44" s="41"/>
      <c r="Q44" s="23"/>
    </row>
    <row r="45" spans="2:18">
      <c r="B45" s="41"/>
      <c r="C45" s="162"/>
      <c r="D45" s="162"/>
      <c r="E45" s="162"/>
      <c r="F45" s="162"/>
      <c r="G45" s="162"/>
      <c r="H45" s="43"/>
      <c r="I45" s="43"/>
      <c r="J45" s="23"/>
      <c r="K45" s="23"/>
      <c r="L45" s="23"/>
      <c r="M45" s="48"/>
      <c r="N45" s="48"/>
      <c r="O45" s="48"/>
      <c r="P45" s="41"/>
      <c r="Q45" s="23"/>
    </row>
    <row r="46" spans="2:18">
      <c r="B46" s="41"/>
      <c r="C46" s="162"/>
      <c r="D46" s="162"/>
      <c r="E46" s="162"/>
      <c r="F46" s="162"/>
      <c r="G46" s="162"/>
      <c r="H46" s="39"/>
      <c r="I46" s="39"/>
      <c r="J46" s="23"/>
      <c r="K46" s="23"/>
      <c r="L46" s="23"/>
      <c r="M46" s="50"/>
      <c r="N46" s="50"/>
      <c r="O46" s="50"/>
      <c r="P46" s="14"/>
      <c r="Q46" s="23"/>
    </row>
    <row r="47" spans="2:18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8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</sheetData>
  <mergeCells count="4">
    <mergeCell ref="B9:C9"/>
    <mergeCell ref="F9:H9"/>
    <mergeCell ref="A1:I1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1"/>
  <sheetViews>
    <sheetView workbookViewId="0">
      <selection activeCell="A4" sqref="A4:G4"/>
    </sheetView>
  </sheetViews>
  <sheetFormatPr defaultColWidth="9.140625" defaultRowHeight="15"/>
  <cols>
    <col min="1" max="1" width="6" style="425" customWidth="1"/>
    <col min="2" max="2" width="27.42578125" style="426" customWidth="1"/>
    <col min="3" max="3" width="10.7109375" style="426" customWidth="1"/>
    <col min="4" max="6" width="10.140625" style="426" customWidth="1"/>
    <col min="7" max="7" width="11" style="426" customWidth="1"/>
    <col min="8" max="16384" width="9.140625" style="426"/>
  </cols>
  <sheetData>
    <row r="1" spans="1:15">
      <c r="F1" s="680"/>
      <c r="G1" s="680"/>
    </row>
    <row r="2" spans="1:15" ht="15.75" customHeight="1">
      <c r="A2" s="681" t="s">
        <v>715</v>
      </c>
      <c r="B2" s="681"/>
      <c r="C2" s="681"/>
      <c r="D2" s="681"/>
      <c r="E2" s="681"/>
      <c r="F2" s="681"/>
      <c r="G2" s="681"/>
      <c r="K2" s="681"/>
      <c r="L2" s="681"/>
      <c r="M2" s="681"/>
      <c r="N2" s="681"/>
      <c r="O2" s="681"/>
    </row>
    <row r="4" spans="1:15" ht="19.5" customHeight="1">
      <c r="A4" s="682" t="s">
        <v>486</v>
      </c>
      <c r="B4" s="682"/>
      <c r="C4" s="682"/>
      <c r="D4" s="682"/>
      <c r="E4" s="682"/>
      <c r="F4" s="682"/>
      <c r="G4" s="682"/>
    </row>
    <row r="6" spans="1:15" ht="15.75" thickBot="1">
      <c r="G6" s="427" t="s">
        <v>476</v>
      </c>
    </row>
    <row r="7" spans="1:15" ht="17.25" customHeight="1" thickBot="1">
      <c r="A7" s="683" t="s">
        <v>477</v>
      </c>
      <c r="B7" s="685" t="s">
        <v>478</v>
      </c>
      <c r="C7" s="685" t="s">
        <v>479</v>
      </c>
      <c r="D7" s="685" t="s">
        <v>480</v>
      </c>
      <c r="E7" s="687" t="s">
        <v>481</v>
      </c>
      <c r="F7" s="687"/>
      <c r="G7" s="688"/>
    </row>
    <row r="8" spans="1:15" s="430" customFormat="1" ht="57.75" customHeight="1" thickBot="1">
      <c r="A8" s="684"/>
      <c r="B8" s="686"/>
      <c r="C8" s="686"/>
      <c r="D8" s="686"/>
      <c r="E8" s="428" t="s">
        <v>482</v>
      </c>
      <c r="F8" s="428" t="s">
        <v>483</v>
      </c>
      <c r="G8" s="429" t="s">
        <v>484</v>
      </c>
    </row>
    <row r="9" spans="1:15" s="434" customFormat="1" ht="15" customHeight="1" thickBot="1">
      <c r="A9" s="431" t="s">
        <v>7</v>
      </c>
      <c r="B9" s="432" t="s">
        <v>8</v>
      </c>
      <c r="C9" s="432" t="s">
        <v>9</v>
      </c>
      <c r="D9" s="432" t="s">
        <v>246</v>
      </c>
      <c r="E9" s="432" t="s">
        <v>485</v>
      </c>
      <c r="F9" s="432" t="s">
        <v>450</v>
      </c>
      <c r="G9" s="433" t="s">
        <v>451</v>
      </c>
    </row>
    <row r="10" spans="1:15" ht="30.75" customHeight="1" thickBot="1">
      <c r="A10" s="435" t="s">
        <v>189</v>
      </c>
      <c r="B10" s="436" t="s">
        <v>445</v>
      </c>
      <c r="C10" s="437">
        <v>17984527</v>
      </c>
      <c r="D10" s="437"/>
      <c r="E10" s="438">
        <f>C10+D10</f>
        <v>17984527</v>
      </c>
      <c r="F10" s="437"/>
      <c r="G10" s="439">
        <v>17984527</v>
      </c>
    </row>
    <row r="11" spans="1:15" ht="15" customHeight="1" thickBot="1">
      <c r="A11" s="678" t="s">
        <v>103</v>
      </c>
      <c r="B11" s="679"/>
      <c r="C11" s="440">
        <f>SUM(C10:C10)</f>
        <v>17984527</v>
      </c>
      <c r="D11" s="440">
        <f>SUM(D10:D10)</f>
        <v>0</v>
      </c>
      <c r="E11" s="440">
        <f>SUM(E10:E10)</f>
        <v>17984527</v>
      </c>
      <c r="F11" s="440">
        <f>SUM(F10:F10)</f>
        <v>0</v>
      </c>
      <c r="G11" s="441">
        <f>SUM(G10:G10)</f>
        <v>17984527</v>
      </c>
    </row>
  </sheetData>
  <mergeCells count="10">
    <mergeCell ref="A11:B11"/>
    <mergeCell ref="F1:G1"/>
    <mergeCell ref="A2:G2"/>
    <mergeCell ref="K2:O2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0"/>
  <sheetViews>
    <sheetView workbookViewId="0">
      <selection activeCell="E1" sqref="E1:I1"/>
    </sheetView>
  </sheetViews>
  <sheetFormatPr defaultColWidth="9.140625" defaultRowHeight="15"/>
  <cols>
    <col min="1" max="1" width="4.7109375" style="220" customWidth="1"/>
    <col min="2" max="2" width="31.5703125" style="220" customWidth="1"/>
    <col min="3" max="8" width="11.85546875" style="220" customWidth="1"/>
    <col min="9" max="9" width="13" style="220" customWidth="1"/>
    <col min="10" max="10" width="4.28515625" style="220" customWidth="1"/>
    <col min="11" max="16384" width="9.140625" style="220"/>
  </cols>
  <sheetData>
    <row r="1" spans="1:18">
      <c r="A1" s="185"/>
      <c r="B1" s="185"/>
      <c r="C1" s="185"/>
      <c r="D1" s="185"/>
      <c r="E1" s="702"/>
      <c r="F1" s="702"/>
      <c r="G1" s="702"/>
      <c r="H1" s="702"/>
      <c r="I1" s="702"/>
    </row>
    <row r="2" spans="1:18">
      <c r="A2" s="185"/>
      <c r="B2" s="185"/>
      <c r="C2" s="185"/>
      <c r="D2" s="185"/>
      <c r="E2" s="185"/>
      <c r="F2" s="185"/>
      <c r="G2" s="185"/>
      <c r="H2" s="185"/>
      <c r="I2" s="185"/>
    </row>
    <row r="3" spans="1:18" ht="15.75" customHeight="1">
      <c r="A3" s="703" t="s">
        <v>716</v>
      </c>
      <c r="B3" s="703"/>
      <c r="C3" s="703"/>
      <c r="D3" s="703"/>
      <c r="E3" s="703"/>
      <c r="F3" s="703"/>
      <c r="G3" s="703"/>
      <c r="H3" s="703"/>
      <c r="I3" s="703"/>
      <c r="L3" s="681"/>
      <c r="M3" s="681"/>
      <c r="N3" s="681"/>
      <c r="O3" s="681"/>
      <c r="P3" s="681"/>
      <c r="Q3" s="681"/>
      <c r="R3" s="681"/>
    </row>
    <row r="4" spans="1:18" ht="34.5" customHeight="1">
      <c r="A4" s="704" t="s">
        <v>513</v>
      </c>
      <c r="B4" s="704"/>
      <c r="C4" s="704"/>
      <c r="D4" s="704"/>
      <c r="E4" s="704"/>
      <c r="F4" s="704"/>
      <c r="G4" s="704"/>
      <c r="H4" s="704"/>
      <c r="I4" s="704"/>
      <c r="J4" s="705"/>
    </row>
    <row r="5" spans="1:18" ht="15.75" thickBot="1">
      <c r="H5" s="706" t="s">
        <v>487</v>
      </c>
      <c r="I5" s="706"/>
      <c r="J5" s="705"/>
    </row>
    <row r="6" spans="1:18" ht="15.75" thickBot="1">
      <c r="A6" s="707" t="s">
        <v>477</v>
      </c>
      <c r="B6" s="709" t="s">
        <v>488</v>
      </c>
      <c r="C6" s="711" t="s">
        <v>489</v>
      </c>
      <c r="D6" s="713" t="s">
        <v>490</v>
      </c>
      <c r="E6" s="714"/>
      <c r="F6" s="714"/>
      <c r="G6" s="714"/>
      <c r="H6" s="714"/>
      <c r="I6" s="690" t="s">
        <v>491</v>
      </c>
      <c r="J6" s="705"/>
    </row>
    <row r="7" spans="1:18" s="444" customFormat="1" ht="42" customHeight="1" thickBot="1">
      <c r="A7" s="708"/>
      <c r="B7" s="710"/>
      <c r="C7" s="712"/>
      <c r="D7" s="442" t="s">
        <v>492</v>
      </c>
      <c r="E7" s="442" t="s">
        <v>493</v>
      </c>
      <c r="F7" s="442" t="s">
        <v>494</v>
      </c>
      <c r="G7" s="443" t="s">
        <v>495</v>
      </c>
      <c r="H7" s="443" t="s">
        <v>496</v>
      </c>
      <c r="I7" s="691"/>
      <c r="J7" s="705"/>
    </row>
    <row r="8" spans="1:18" s="444" customFormat="1" ht="12" customHeight="1" thickBot="1">
      <c r="A8" s="445" t="s">
        <v>7</v>
      </c>
      <c r="B8" s="446" t="s">
        <v>8</v>
      </c>
      <c r="C8" s="446" t="s">
        <v>9</v>
      </c>
      <c r="D8" s="446" t="s">
        <v>246</v>
      </c>
      <c r="E8" s="446" t="s">
        <v>449</v>
      </c>
      <c r="F8" s="446" t="s">
        <v>450</v>
      </c>
      <c r="G8" s="446" t="s">
        <v>451</v>
      </c>
      <c r="H8" s="446" t="s">
        <v>497</v>
      </c>
      <c r="I8" s="447" t="s">
        <v>498</v>
      </c>
      <c r="J8" s="705"/>
    </row>
    <row r="9" spans="1:18" s="444" customFormat="1" ht="18" customHeight="1">
      <c r="A9" s="692" t="s">
        <v>499</v>
      </c>
      <c r="B9" s="693"/>
      <c r="C9" s="693"/>
      <c r="D9" s="693"/>
      <c r="E9" s="693"/>
      <c r="F9" s="693"/>
      <c r="G9" s="693"/>
      <c r="H9" s="693"/>
      <c r="I9" s="694"/>
      <c r="J9" s="705"/>
    </row>
    <row r="10" spans="1:18" ht="15.95" customHeight="1">
      <c r="A10" s="448" t="s">
        <v>189</v>
      </c>
      <c r="B10" s="449" t="s">
        <v>500</v>
      </c>
      <c r="C10" s="450"/>
      <c r="D10" s="450"/>
      <c r="E10" s="450"/>
      <c r="F10" s="450"/>
      <c r="G10" s="451"/>
      <c r="H10" s="452">
        <f t="shared" ref="H10:H16" si="0">SUM(D10:G10)</f>
        <v>0</v>
      </c>
      <c r="I10" s="453">
        <f t="shared" ref="I10:I16" si="1">C10+H10</f>
        <v>0</v>
      </c>
      <c r="J10" s="705"/>
    </row>
    <row r="11" spans="1:18" ht="22.5">
      <c r="A11" s="448" t="s">
        <v>190</v>
      </c>
      <c r="B11" s="449" t="s">
        <v>501</v>
      </c>
      <c r="C11" s="450">
        <v>783</v>
      </c>
      <c r="D11" s="450">
        <v>0</v>
      </c>
      <c r="E11" s="450"/>
      <c r="F11" s="450"/>
      <c r="G11" s="451"/>
      <c r="H11" s="452">
        <f>SUM(D11:G11)</f>
        <v>0</v>
      </c>
      <c r="I11" s="453">
        <f t="shared" si="1"/>
        <v>783</v>
      </c>
      <c r="J11" s="705"/>
    </row>
    <row r="12" spans="1:18" ht="22.5">
      <c r="A12" s="448" t="s">
        <v>191</v>
      </c>
      <c r="B12" s="449" t="s">
        <v>502</v>
      </c>
      <c r="C12" s="450"/>
      <c r="D12" s="450"/>
      <c r="E12" s="450"/>
      <c r="F12" s="450"/>
      <c r="G12" s="451"/>
      <c r="H12" s="452">
        <f t="shared" si="0"/>
        <v>0</v>
      </c>
      <c r="I12" s="453">
        <f t="shared" si="1"/>
        <v>0</v>
      </c>
      <c r="J12" s="705"/>
    </row>
    <row r="13" spans="1:18" ht="15.95" customHeight="1">
      <c r="A13" s="448" t="s">
        <v>192</v>
      </c>
      <c r="B13" s="449" t="s">
        <v>503</v>
      </c>
      <c r="C13" s="450"/>
      <c r="D13" s="450"/>
      <c r="E13" s="450"/>
      <c r="F13" s="450"/>
      <c r="G13" s="451"/>
      <c r="H13" s="452">
        <f t="shared" si="0"/>
        <v>0</v>
      </c>
      <c r="I13" s="453">
        <f t="shared" si="1"/>
        <v>0</v>
      </c>
      <c r="J13" s="705"/>
    </row>
    <row r="14" spans="1:18" ht="22.5">
      <c r="A14" s="448" t="s">
        <v>193</v>
      </c>
      <c r="B14" s="449" t="s">
        <v>504</v>
      </c>
      <c r="C14" s="450"/>
      <c r="D14" s="450">
        <v>0</v>
      </c>
      <c r="E14" s="450"/>
      <c r="F14" s="450"/>
      <c r="G14" s="451"/>
      <c r="H14" s="452">
        <f t="shared" si="0"/>
        <v>0</v>
      </c>
      <c r="I14" s="453">
        <f t="shared" si="1"/>
        <v>0</v>
      </c>
      <c r="J14" s="705"/>
    </row>
    <row r="15" spans="1:18" ht="15.95" customHeight="1">
      <c r="A15" s="454" t="s">
        <v>194</v>
      </c>
      <c r="B15" s="455" t="s">
        <v>505</v>
      </c>
      <c r="C15" s="456">
        <v>0</v>
      </c>
      <c r="D15" s="456">
        <v>0</v>
      </c>
      <c r="E15" s="456"/>
      <c r="F15" s="456"/>
      <c r="G15" s="457"/>
      <c r="H15" s="452">
        <f t="shared" si="0"/>
        <v>0</v>
      </c>
      <c r="I15" s="453">
        <f t="shared" si="1"/>
        <v>0</v>
      </c>
      <c r="J15" s="705"/>
    </row>
    <row r="16" spans="1:18" ht="15.95" customHeight="1" thickBot="1">
      <c r="A16" s="458" t="s">
        <v>195</v>
      </c>
      <c r="B16" s="459" t="s">
        <v>506</v>
      </c>
      <c r="C16" s="460"/>
      <c r="D16" s="460">
        <v>0</v>
      </c>
      <c r="E16" s="460"/>
      <c r="F16" s="460"/>
      <c r="G16" s="461"/>
      <c r="H16" s="452">
        <f t="shared" si="0"/>
        <v>0</v>
      </c>
      <c r="I16" s="453">
        <f t="shared" si="1"/>
        <v>0</v>
      </c>
      <c r="J16" s="705"/>
    </row>
    <row r="17" spans="1:10" s="465" customFormat="1" ht="13.5" thickBot="1">
      <c r="A17" s="695" t="s">
        <v>507</v>
      </c>
      <c r="B17" s="696"/>
      <c r="C17" s="462">
        <f t="shared" ref="C17:I17" si="2">SUM(C10:C16)</f>
        <v>783</v>
      </c>
      <c r="D17" s="462">
        <f t="shared" si="2"/>
        <v>0</v>
      </c>
      <c r="E17" s="462">
        <f t="shared" si="2"/>
        <v>0</v>
      </c>
      <c r="F17" s="462">
        <f t="shared" si="2"/>
        <v>0</v>
      </c>
      <c r="G17" s="463">
        <f t="shared" si="2"/>
        <v>0</v>
      </c>
      <c r="H17" s="463">
        <f t="shared" si="2"/>
        <v>0</v>
      </c>
      <c r="I17" s="464">
        <f t="shared" si="2"/>
        <v>783</v>
      </c>
      <c r="J17" s="705"/>
    </row>
    <row r="18" spans="1:10" s="466" customFormat="1">
      <c r="A18" s="697" t="s">
        <v>508</v>
      </c>
      <c r="B18" s="698"/>
      <c r="C18" s="698"/>
      <c r="D18" s="698"/>
      <c r="E18" s="698"/>
      <c r="F18" s="698"/>
      <c r="G18" s="698"/>
      <c r="H18" s="698"/>
      <c r="I18" s="699"/>
      <c r="J18" s="705"/>
    </row>
    <row r="19" spans="1:10" s="466" customFormat="1">
      <c r="A19" s="448" t="s">
        <v>189</v>
      </c>
      <c r="B19" s="449" t="s">
        <v>509</v>
      </c>
      <c r="C19" s="450">
        <v>0</v>
      </c>
      <c r="D19" s="450"/>
      <c r="E19" s="450"/>
      <c r="F19" s="450"/>
      <c r="G19" s="451"/>
      <c r="H19" s="452">
        <f>SUM(D19:G19)</f>
        <v>0</v>
      </c>
      <c r="I19" s="453">
        <f>C19+H19</f>
        <v>0</v>
      </c>
      <c r="J19" s="705"/>
    </row>
    <row r="20" spans="1:10" ht="15.75" thickBot="1">
      <c r="A20" s="458" t="s">
        <v>190</v>
      </c>
      <c r="B20" s="459" t="s">
        <v>510</v>
      </c>
      <c r="C20" s="460">
        <v>0</v>
      </c>
      <c r="D20" s="460"/>
      <c r="E20" s="460"/>
      <c r="F20" s="460"/>
      <c r="G20" s="461"/>
      <c r="H20" s="452">
        <f>SUM(D20:G20)</f>
        <v>0</v>
      </c>
      <c r="I20" s="467">
        <f>C20+H20</f>
        <v>0</v>
      </c>
      <c r="J20" s="705"/>
    </row>
    <row r="21" spans="1:10" ht="15.75" thickBot="1">
      <c r="A21" s="695" t="s">
        <v>511</v>
      </c>
      <c r="B21" s="696"/>
      <c r="C21" s="462">
        <f t="shared" ref="C21:I21" si="3">SUM(C19:C20)</f>
        <v>0</v>
      </c>
      <c r="D21" s="462">
        <f t="shared" si="3"/>
        <v>0</v>
      </c>
      <c r="E21" s="462">
        <f t="shared" si="3"/>
        <v>0</v>
      </c>
      <c r="F21" s="462">
        <f t="shared" si="3"/>
        <v>0</v>
      </c>
      <c r="G21" s="463">
        <f t="shared" si="3"/>
        <v>0</v>
      </c>
      <c r="H21" s="463">
        <f t="shared" si="3"/>
        <v>0</v>
      </c>
      <c r="I21" s="464">
        <f t="shared" si="3"/>
        <v>0</v>
      </c>
      <c r="J21" s="705"/>
    </row>
    <row r="22" spans="1:10" ht="15.75" thickBot="1">
      <c r="A22" s="700" t="s">
        <v>512</v>
      </c>
      <c r="B22" s="701"/>
      <c r="C22" s="468">
        <f t="shared" ref="C22:I22" si="4">C17+C21</f>
        <v>783</v>
      </c>
      <c r="D22" s="468">
        <f t="shared" si="4"/>
        <v>0</v>
      </c>
      <c r="E22" s="468">
        <f t="shared" si="4"/>
        <v>0</v>
      </c>
      <c r="F22" s="468">
        <f t="shared" si="4"/>
        <v>0</v>
      </c>
      <c r="G22" s="468">
        <f t="shared" si="4"/>
        <v>0</v>
      </c>
      <c r="H22" s="468">
        <f t="shared" si="4"/>
        <v>0</v>
      </c>
      <c r="I22" s="464">
        <f t="shared" si="4"/>
        <v>783</v>
      </c>
      <c r="J22" s="705"/>
    </row>
    <row r="30" spans="1:10" ht="15.75">
      <c r="A30" s="689"/>
      <c r="B30" s="689"/>
      <c r="C30" s="689"/>
      <c r="D30" s="689"/>
      <c r="E30" s="689"/>
      <c r="F30" s="689"/>
      <c r="G30" s="689"/>
      <c r="H30" s="689"/>
      <c r="I30" s="689"/>
    </row>
  </sheetData>
  <mergeCells count="17">
    <mergeCell ref="E1:I1"/>
    <mergeCell ref="A3:I3"/>
    <mergeCell ref="L3:R3"/>
    <mergeCell ref="A4:I4"/>
    <mergeCell ref="J4:J22"/>
    <mergeCell ref="H5:I5"/>
    <mergeCell ref="A6:A7"/>
    <mergeCell ref="B6:B7"/>
    <mergeCell ref="C6:C7"/>
    <mergeCell ref="D6:H6"/>
    <mergeCell ref="A30:I30"/>
    <mergeCell ref="I6:I7"/>
    <mergeCell ref="A9:I9"/>
    <mergeCell ref="A17:B17"/>
    <mergeCell ref="A18:I18"/>
    <mergeCell ref="A21:B21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3"/>
  <sheetViews>
    <sheetView workbookViewId="0">
      <selection activeCell="L9" sqref="L9"/>
    </sheetView>
  </sheetViews>
  <sheetFormatPr defaultColWidth="8.85546875" defaultRowHeight="15"/>
  <cols>
    <col min="1" max="1" width="4.140625" style="185" customWidth="1"/>
    <col min="2" max="5" width="8.85546875" style="185"/>
    <col min="6" max="6" width="6.42578125" style="185" customWidth="1"/>
    <col min="7" max="8" width="10.7109375" style="185" customWidth="1"/>
    <col min="9" max="9" width="10.85546875" style="185" customWidth="1"/>
    <col min="10" max="10" width="11" style="185" bestFit="1" customWidth="1"/>
    <col min="11" max="16384" width="8.85546875" style="185"/>
  </cols>
  <sheetData>
    <row r="1" spans="1:10" ht="15.75">
      <c r="A1" s="703" t="s">
        <v>717</v>
      </c>
      <c r="B1" s="703"/>
      <c r="C1" s="703"/>
      <c r="D1" s="703"/>
      <c r="E1" s="703"/>
      <c r="F1" s="703"/>
      <c r="G1" s="703"/>
      <c r="H1" s="703"/>
      <c r="I1" s="703"/>
      <c r="J1" s="575"/>
    </row>
    <row r="2" spans="1:10" ht="13.5" customHeight="1"/>
    <row r="3" spans="1:10" hidden="1"/>
    <row r="4" spans="1:10" hidden="1"/>
    <row r="5" spans="1:10" hidden="1">
      <c r="A5" s="329"/>
      <c r="B5" s="329"/>
      <c r="C5" s="329"/>
      <c r="D5" s="329"/>
      <c r="E5" s="329"/>
      <c r="F5" s="329"/>
      <c r="G5" s="329"/>
      <c r="H5" s="329"/>
      <c r="I5" s="329"/>
    </row>
    <row r="6" spans="1:10">
      <c r="A6" s="715" t="s">
        <v>514</v>
      </c>
      <c r="B6" s="715"/>
      <c r="C6" s="715"/>
      <c r="D6" s="715"/>
      <c r="E6" s="715"/>
      <c r="F6" s="715"/>
      <c r="G6" s="715"/>
      <c r="H6" s="715"/>
      <c r="I6" s="715"/>
      <c r="J6" s="715"/>
    </row>
    <row r="7" spans="1:10" ht="18.75" customHeight="1" thickBot="1">
      <c r="J7" s="185" t="s">
        <v>515</v>
      </c>
    </row>
    <row r="8" spans="1:10" ht="15.75" thickBot="1">
      <c r="A8" s="469"/>
      <c r="B8" s="716" t="s">
        <v>7</v>
      </c>
      <c r="C8" s="717"/>
      <c r="D8" s="717"/>
      <c r="E8" s="717"/>
      <c r="F8" s="718"/>
      <c r="G8" s="470" t="s">
        <v>8</v>
      </c>
      <c r="H8" s="470" t="s">
        <v>9</v>
      </c>
      <c r="I8" s="470" t="s">
        <v>246</v>
      </c>
      <c r="J8" s="470" t="s">
        <v>449</v>
      </c>
    </row>
    <row r="9" spans="1:10">
      <c r="A9" s="471" t="s">
        <v>516</v>
      </c>
      <c r="B9" s="472"/>
      <c r="C9" s="473"/>
      <c r="D9" s="473"/>
      <c r="E9" s="473"/>
      <c r="F9" s="474"/>
      <c r="G9" s="475" t="s">
        <v>517</v>
      </c>
      <c r="H9" s="475" t="s">
        <v>518</v>
      </c>
      <c r="I9" s="475" t="s">
        <v>519</v>
      </c>
      <c r="J9" s="475" t="s">
        <v>520</v>
      </c>
    </row>
    <row r="10" spans="1:10" ht="15.75" thickBot="1">
      <c r="A10" s="476"/>
      <c r="B10" s="477"/>
      <c r="C10" s="478"/>
      <c r="D10" s="478"/>
      <c r="E10" s="478"/>
      <c r="F10" s="479"/>
      <c r="G10" s="480" t="s">
        <v>546</v>
      </c>
      <c r="H10" s="480" t="s">
        <v>521</v>
      </c>
      <c r="I10" s="480" t="s">
        <v>521</v>
      </c>
      <c r="J10" s="480" t="s">
        <v>521</v>
      </c>
    </row>
    <row r="11" spans="1:10">
      <c r="A11" s="481">
        <v>1</v>
      </c>
      <c r="B11" s="482" t="s">
        <v>522</v>
      </c>
      <c r="C11" s="482"/>
      <c r="D11" s="482"/>
      <c r="E11" s="482"/>
      <c r="F11" s="482"/>
      <c r="G11" s="483">
        <f>'1.számú melléklet'!E10</f>
        <v>498</v>
      </c>
      <c r="H11" s="483">
        <v>230</v>
      </c>
      <c r="I11" s="483">
        <v>230</v>
      </c>
      <c r="J11" s="483">
        <v>230</v>
      </c>
    </row>
    <row r="12" spans="1:10">
      <c r="A12" s="484">
        <v>2</v>
      </c>
      <c r="B12" s="482" t="s">
        <v>523</v>
      </c>
      <c r="C12" s="482"/>
      <c r="D12" s="482"/>
      <c r="E12" s="482"/>
      <c r="F12" s="482"/>
      <c r="G12" s="483">
        <f>'1.számú melléklet'!E12</f>
        <v>4268</v>
      </c>
      <c r="H12" s="483">
        <v>3065</v>
      </c>
      <c r="I12" s="483">
        <v>3065</v>
      </c>
      <c r="J12" s="483">
        <v>3065</v>
      </c>
    </row>
    <row r="13" spans="1:10">
      <c r="A13" s="484">
        <v>3</v>
      </c>
      <c r="B13" s="482" t="s">
        <v>86</v>
      </c>
      <c r="C13" s="482"/>
      <c r="D13" s="482"/>
      <c r="E13" s="482"/>
      <c r="F13" s="482"/>
      <c r="G13" s="483">
        <f>'1.számú melléklet'!E13</f>
        <v>609</v>
      </c>
      <c r="H13" s="483">
        <v>590</v>
      </c>
      <c r="I13" s="483">
        <v>590</v>
      </c>
      <c r="J13" s="483">
        <v>590</v>
      </c>
    </row>
    <row r="14" spans="1:10">
      <c r="A14" s="484">
        <v>4</v>
      </c>
      <c r="B14" s="482" t="s">
        <v>98</v>
      </c>
      <c r="C14" s="482"/>
      <c r="D14" s="482"/>
      <c r="E14" s="482"/>
      <c r="F14" s="482"/>
      <c r="G14" s="483">
        <f>'1.számú melléklet'!E15</f>
        <v>19863</v>
      </c>
      <c r="H14" s="483">
        <v>20000</v>
      </c>
      <c r="I14" s="483">
        <v>20000</v>
      </c>
      <c r="J14" s="483">
        <v>20000</v>
      </c>
    </row>
    <row r="15" spans="1:10">
      <c r="A15" s="484">
        <v>5</v>
      </c>
      <c r="B15" s="485" t="s">
        <v>524</v>
      </c>
      <c r="C15" s="486"/>
      <c r="D15" s="486"/>
      <c r="E15" s="486"/>
      <c r="F15" s="486"/>
      <c r="G15" s="483">
        <v>0</v>
      </c>
      <c r="H15" s="483">
        <v>0</v>
      </c>
      <c r="I15" s="483">
        <v>0</v>
      </c>
      <c r="J15" s="483">
        <v>0</v>
      </c>
    </row>
    <row r="16" spans="1:10">
      <c r="A16" s="484">
        <v>6</v>
      </c>
      <c r="B16" s="485" t="s">
        <v>525</v>
      </c>
      <c r="C16" s="486"/>
      <c r="D16" s="486"/>
      <c r="E16" s="486"/>
      <c r="F16" s="486"/>
      <c r="G16" s="483">
        <f>'1.számú melléklet'!E17</f>
        <v>5469</v>
      </c>
      <c r="H16" s="483">
        <v>0</v>
      </c>
      <c r="I16" s="483">
        <v>0</v>
      </c>
      <c r="J16" s="483">
        <v>0</v>
      </c>
    </row>
    <row r="17" spans="1:10">
      <c r="A17" s="484">
        <v>7</v>
      </c>
      <c r="B17" s="485" t="s">
        <v>526</v>
      </c>
      <c r="C17" s="486"/>
      <c r="D17" s="486"/>
      <c r="E17" s="486"/>
      <c r="F17" s="486"/>
      <c r="G17" s="483">
        <v>0</v>
      </c>
      <c r="H17" s="483">
        <v>0</v>
      </c>
      <c r="I17" s="483">
        <v>0</v>
      </c>
      <c r="J17" s="483">
        <v>0</v>
      </c>
    </row>
    <row r="18" spans="1:10">
      <c r="A18" s="484">
        <v>8</v>
      </c>
      <c r="B18" s="485" t="s">
        <v>527</v>
      </c>
      <c r="C18" s="486"/>
      <c r="D18" s="486"/>
      <c r="E18" s="486"/>
      <c r="F18" s="486"/>
      <c r="G18" s="483">
        <v>0</v>
      </c>
      <c r="H18" s="483">
        <v>0</v>
      </c>
      <c r="I18" s="483">
        <v>0</v>
      </c>
      <c r="J18" s="483">
        <v>0</v>
      </c>
    </row>
    <row r="19" spans="1:10">
      <c r="A19" s="484">
        <v>9</v>
      </c>
      <c r="B19" s="485" t="s">
        <v>528</v>
      </c>
      <c r="C19" s="482"/>
      <c r="D19" s="482"/>
      <c r="E19" s="482"/>
      <c r="F19" s="482"/>
      <c r="G19" s="483">
        <v>0</v>
      </c>
      <c r="H19" s="483">
        <v>0</v>
      </c>
      <c r="I19" s="483">
        <v>0</v>
      </c>
      <c r="J19" s="483">
        <v>0</v>
      </c>
    </row>
    <row r="20" spans="1:10" ht="15.75" thickBot="1">
      <c r="A20" s="484">
        <v>10</v>
      </c>
      <c r="B20" s="482" t="s">
        <v>105</v>
      </c>
      <c r="C20" s="482"/>
      <c r="D20" s="482"/>
      <c r="E20" s="482"/>
      <c r="F20" s="482"/>
      <c r="G20" s="483">
        <f>'1.számú melléklet'!E27</f>
        <v>58740</v>
      </c>
      <c r="H20" s="483">
        <v>21415</v>
      </c>
      <c r="I20" s="483">
        <v>21415</v>
      </c>
      <c r="J20" s="483">
        <v>21415</v>
      </c>
    </row>
    <row r="21" spans="1:10" ht="15.75" thickBot="1">
      <c r="A21" s="487">
        <v>11</v>
      </c>
      <c r="B21" s="488" t="s">
        <v>529</v>
      </c>
      <c r="C21" s="488"/>
      <c r="D21" s="488"/>
      <c r="E21" s="488"/>
      <c r="F21" s="489"/>
      <c r="G21" s="490">
        <f>SUM(G11:G20)</f>
        <v>89447</v>
      </c>
      <c r="H21" s="490">
        <f>SUM(H11:H20)</f>
        <v>45300</v>
      </c>
      <c r="I21" s="490">
        <f>SUM(I11:I20)</f>
        <v>45300</v>
      </c>
      <c r="J21" s="490">
        <f>SUM(J11:J20)</f>
        <v>45300</v>
      </c>
    </row>
    <row r="22" spans="1:10">
      <c r="A22" s="481">
        <v>12</v>
      </c>
      <c r="B22" s="482" t="s">
        <v>530</v>
      </c>
      <c r="C22" s="482"/>
      <c r="D22" s="482"/>
      <c r="E22" s="482"/>
      <c r="F22" s="491"/>
      <c r="G22" s="483">
        <f>'1.számú melléklet'!I10</f>
        <v>6007</v>
      </c>
      <c r="H22" s="483">
        <v>12000</v>
      </c>
      <c r="I22" s="483">
        <v>12000</v>
      </c>
      <c r="J22" s="483">
        <v>12000</v>
      </c>
    </row>
    <row r="23" spans="1:10">
      <c r="A23" s="484">
        <v>13</v>
      </c>
      <c r="B23" s="482" t="s">
        <v>146</v>
      </c>
      <c r="C23" s="482"/>
      <c r="D23" s="482"/>
      <c r="E23" s="482"/>
      <c r="F23" s="491"/>
      <c r="G23" s="483">
        <f>'1.számú melléklet'!I11</f>
        <v>877</v>
      </c>
      <c r="H23" s="483">
        <v>2300</v>
      </c>
      <c r="I23" s="483">
        <v>2300</v>
      </c>
      <c r="J23" s="483">
        <v>2300</v>
      </c>
    </row>
    <row r="24" spans="1:10">
      <c r="A24" s="484">
        <v>14</v>
      </c>
      <c r="B24" s="482" t="s">
        <v>196</v>
      </c>
      <c r="C24" s="482"/>
      <c r="D24" s="482"/>
      <c r="E24" s="482"/>
      <c r="F24" s="491"/>
      <c r="G24" s="483">
        <f>'1.számú melléklet'!I12</f>
        <v>17844</v>
      </c>
      <c r="H24" s="483">
        <v>15000</v>
      </c>
      <c r="I24" s="483">
        <v>15000</v>
      </c>
      <c r="J24" s="483">
        <v>15000</v>
      </c>
    </row>
    <row r="25" spans="1:10">
      <c r="A25" s="484">
        <v>15</v>
      </c>
      <c r="B25" s="482" t="s">
        <v>531</v>
      </c>
      <c r="C25" s="482"/>
      <c r="D25" s="482"/>
      <c r="E25" s="482"/>
      <c r="F25" s="491"/>
      <c r="G25" s="483">
        <f>'1.számú melléklet'!I14</f>
        <v>6362.75</v>
      </c>
      <c r="H25" s="483">
        <v>12500</v>
      </c>
      <c r="I25" s="483">
        <v>12500</v>
      </c>
      <c r="J25" s="483">
        <v>12500</v>
      </c>
    </row>
    <row r="26" spans="1:10">
      <c r="A26" s="484">
        <v>16</v>
      </c>
      <c r="B26" s="482" t="s">
        <v>532</v>
      </c>
      <c r="C26" s="482"/>
      <c r="D26" s="482"/>
      <c r="E26" s="482"/>
      <c r="F26" s="491"/>
      <c r="G26" s="483">
        <f>'1.számú melléklet'!I15</f>
        <v>74</v>
      </c>
      <c r="H26" s="483">
        <v>3500</v>
      </c>
      <c r="I26" s="483">
        <v>3500</v>
      </c>
      <c r="J26" s="483">
        <v>3500</v>
      </c>
    </row>
    <row r="27" spans="1:10">
      <c r="A27" s="484">
        <v>17</v>
      </c>
      <c r="B27" s="482" t="s">
        <v>111</v>
      </c>
      <c r="C27" s="482"/>
      <c r="D27" s="482"/>
      <c r="E27" s="482"/>
      <c r="F27" s="491"/>
      <c r="G27" s="483">
        <f>'1.számú melléklet'!I24</f>
        <v>0</v>
      </c>
      <c r="H27" s="483">
        <v>0</v>
      </c>
      <c r="I27" s="483">
        <v>0</v>
      </c>
      <c r="J27" s="483">
        <v>0</v>
      </c>
    </row>
    <row r="28" spans="1:10" ht="15.75" thickBot="1">
      <c r="A28" s="484">
        <v>18</v>
      </c>
      <c r="B28" s="482" t="s">
        <v>112</v>
      </c>
      <c r="C28" s="482"/>
      <c r="D28" s="482"/>
      <c r="E28" s="482"/>
      <c r="F28" s="491"/>
      <c r="G28" s="483">
        <v>0</v>
      </c>
      <c r="H28" s="483">
        <v>0</v>
      </c>
      <c r="I28" s="483">
        <v>0</v>
      </c>
      <c r="J28" s="483">
        <v>0</v>
      </c>
    </row>
    <row r="29" spans="1:10" ht="15.75" thickBot="1">
      <c r="A29" s="487">
        <v>19</v>
      </c>
      <c r="B29" s="488" t="s">
        <v>533</v>
      </c>
      <c r="C29" s="492"/>
      <c r="D29" s="492"/>
      <c r="E29" s="492"/>
      <c r="F29" s="493"/>
      <c r="G29" s="490">
        <f>SUM(G22:G28)</f>
        <v>31164.75</v>
      </c>
      <c r="H29" s="490">
        <f>SUM(H22:H28)</f>
        <v>45300</v>
      </c>
      <c r="I29" s="490">
        <f>SUM(I22:I28)</f>
        <v>45300</v>
      </c>
      <c r="J29" s="490">
        <f>SUM(J22:J28)</f>
        <v>45300</v>
      </c>
    </row>
    <row r="30" spans="1:10">
      <c r="A30" s="484">
        <v>20</v>
      </c>
      <c r="B30" s="494" t="s">
        <v>534</v>
      </c>
      <c r="C30" s="482"/>
      <c r="D30" s="482"/>
      <c r="E30" s="482"/>
      <c r="F30" s="491"/>
      <c r="G30" s="483"/>
      <c r="H30" s="483">
        <v>0</v>
      </c>
      <c r="I30" s="483">
        <v>0</v>
      </c>
      <c r="J30" s="483">
        <v>0</v>
      </c>
    </row>
    <row r="31" spans="1:10" ht="15.75" thickBot="1">
      <c r="A31" s="484">
        <v>21</v>
      </c>
      <c r="B31" s="494" t="s">
        <v>535</v>
      </c>
      <c r="C31" s="482"/>
      <c r="D31" s="482"/>
      <c r="E31" s="482"/>
      <c r="F31" s="491"/>
      <c r="G31" s="483">
        <f>'1.számú melléklet'!E22</f>
        <v>60068</v>
      </c>
      <c r="H31" s="483">
        <v>0</v>
      </c>
      <c r="I31" s="483">
        <v>0</v>
      </c>
      <c r="J31" s="483">
        <v>0</v>
      </c>
    </row>
    <row r="32" spans="1:10" ht="15.75" thickBot="1">
      <c r="A32" s="487">
        <v>22</v>
      </c>
      <c r="B32" s="495" t="s">
        <v>536</v>
      </c>
      <c r="C32" s="492"/>
      <c r="D32" s="492"/>
      <c r="E32" s="492"/>
      <c r="F32" s="493"/>
      <c r="G32" s="490">
        <f>SUM(G30:G31)</f>
        <v>60068</v>
      </c>
      <c r="H32" s="490">
        <v>0</v>
      </c>
      <c r="I32" s="490">
        <v>0</v>
      </c>
      <c r="J32" s="490">
        <v>0</v>
      </c>
    </row>
    <row r="33" spans="1:10">
      <c r="A33" s="484">
        <v>23</v>
      </c>
      <c r="B33" s="494" t="s">
        <v>537</v>
      </c>
      <c r="C33" s="482"/>
      <c r="D33" s="482"/>
      <c r="E33" s="482"/>
      <c r="F33" s="491"/>
      <c r="G33" s="483">
        <f>'1.számú melléklet'!I20</f>
        <v>100366</v>
      </c>
      <c r="H33" s="483">
        <v>0</v>
      </c>
      <c r="I33" s="483">
        <v>0</v>
      </c>
      <c r="J33" s="483">
        <v>0</v>
      </c>
    </row>
    <row r="34" spans="1:10" ht="15.75" thickBot="1">
      <c r="A34" s="484">
        <v>24</v>
      </c>
      <c r="B34" s="494" t="s">
        <v>538</v>
      </c>
      <c r="C34" s="482"/>
      <c r="D34" s="482"/>
      <c r="E34" s="482"/>
      <c r="F34" s="491"/>
      <c r="G34" s="483"/>
      <c r="H34" s="483"/>
      <c r="I34" s="483"/>
      <c r="J34" s="483"/>
    </row>
    <row r="35" spans="1:10" ht="15.75" thickBot="1">
      <c r="A35" s="487">
        <v>25</v>
      </c>
      <c r="B35" s="495" t="s">
        <v>539</v>
      </c>
      <c r="C35" s="492"/>
      <c r="D35" s="492"/>
      <c r="E35" s="492"/>
      <c r="F35" s="493"/>
      <c r="G35" s="490">
        <f>SUM(G33:G34)</f>
        <v>100366</v>
      </c>
      <c r="H35" s="490">
        <f>SUM(H33:H34)</f>
        <v>0</v>
      </c>
      <c r="I35" s="490">
        <f>SUM(I33:I34)</f>
        <v>0</v>
      </c>
      <c r="J35" s="490">
        <f>SUM(J33:J34)</f>
        <v>0</v>
      </c>
    </row>
    <row r="36" spans="1:10">
      <c r="A36" s="484">
        <v>26</v>
      </c>
      <c r="B36" s="494" t="s">
        <v>540</v>
      </c>
      <c r="C36" s="482"/>
      <c r="D36" s="482"/>
      <c r="E36" s="482"/>
      <c r="F36" s="491"/>
      <c r="G36" s="483">
        <f>G21</f>
        <v>89447</v>
      </c>
      <c r="H36" s="483">
        <f>H21</f>
        <v>45300</v>
      </c>
      <c r="I36" s="483">
        <f>I21</f>
        <v>45300</v>
      </c>
      <c r="J36" s="483">
        <f>J21</f>
        <v>45300</v>
      </c>
    </row>
    <row r="37" spans="1:10" ht="15.75" thickBot="1">
      <c r="A37" s="484">
        <v>27</v>
      </c>
      <c r="B37" s="494" t="s">
        <v>541</v>
      </c>
      <c r="C37" s="482"/>
      <c r="D37" s="482"/>
      <c r="E37" s="482"/>
      <c r="F37" s="491"/>
      <c r="G37" s="483">
        <f>G32</f>
        <v>60068</v>
      </c>
      <c r="H37" s="483">
        <v>0</v>
      </c>
      <c r="I37" s="483">
        <v>0</v>
      </c>
      <c r="J37" s="483">
        <v>0</v>
      </c>
    </row>
    <row r="38" spans="1:10" ht="15.75" thickBot="1">
      <c r="A38" s="487">
        <v>28</v>
      </c>
      <c r="B38" s="496" t="s">
        <v>542</v>
      </c>
      <c r="C38" s="497"/>
      <c r="D38" s="497"/>
      <c r="E38" s="497"/>
      <c r="F38" s="498"/>
      <c r="G38" s="499">
        <f>SUM(G36:G37)</f>
        <v>149515</v>
      </c>
      <c r="H38" s="499">
        <f>SUM(H36:H37)</f>
        <v>45300</v>
      </c>
      <c r="I38" s="499">
        <f>SUM(I36:I37)</f>
        <v>45300</v>
      </c>
      <c r="J38" s="499">
        <f>SUM(J36:J37)</f>
        <v>45300</v>
      </c>
    </row>
    <row r="39" spans="1:10">
      <c r="A39" s="484">
        <v>29</v>
      </c>
      <c r="B39" s="494" t="s">
        <v>543</v>
      </c>
      <c r="C39" s="482"/>
      <c r="D39" s="482"/>
      <c r="E39" s="482"/>
      <c r="F39" s="491"/>
      <c r="G39" s="483">
        <f>G29</f>
        <v>31164.75</v>
      </c>
      <c r="H39" s="483">
        <f>H29</f>
        <v>45300</v>
      </c>
      <c r="I39" s="483">
        <f>I29</f>
        <v>45300</v>
      </c>
      <c r="J39" s="483">
        <f>J29</f>
        <v>45300</v>
      </c>
    </row>
    <row r="40" spans="1:10" ht="15.75" thickBot="1">
      <c r="A40" s="484">
        <v>30</v>
      </c>
      <c r="B40" s="494" t="s">
        <v>544</v>
      </c>
      <c r="C40" s="482"/>
      <c r="D40" s="482"/>
      <c r="E40" s="482"/>
      <c r="F40" s="491"/>
      <c r="G40" s="483">
        <f>G35</f>
        <v>100366</v>
      </c>
      <c r="H40" s="483">
        <f>H35</f>
        <v>0</v>
      </c>
      <c r="I40" s="483">
        <f>I35</f>
        <v>0</v>
      </c>
      <c r="J40" s="483">
        <f>J35</f>
        <v>0</v>
      </c>
    </row>
    <row r="41" spans="1:10" ht="15.75" thickBot="1">
      <c r="A41" s="487">
        <v>31</v>
      </c>
      <c r="B41" s="496" t="s">
        <v>545</v>
      </c>
      <c r="C41" s="497"/>
      <c r="D41" s="497"/>
      <c r="E41" s="497"/>
      <c r="F41" s="498"/>
      <c r="G41" s="499">
        <f>SUM(G39:G40)</f>
        <v>131530.75</v>
      </c>
      <c r="H41" s="499">
        <f>SUM(H39:H40)</f>
        <v>45300</v>
      </c>
      <c r="I41" s="499">
        <f>SUM(I39:I40)</f>
        <v>45300</v>
      </c>
      <c r="J41" s="499">
        <f>SUM(J39:J40)</f>
        <v>45300</v>
      </c>
    </row>
    <row r="42" spans="1:10">
      <c r="B42" s="486"/>
      <c r="C42" s="486"/>
      <c r="D42" s="486"/>
      <c r="E42" s="486"/>
      <c r="F42" s="486"/>
      <c r="G42" s="486"/>
      <c r="H42" s="486"/>
      <c r="I42" s="486"/>
      <c r="J42" s="486"/>
    </row>
    <row r="43" spans="1:10">
      <c r="B43" s="486"/>
      <c r="C43" s="486"/>
      <c r="D43" s="486"/>
      <c r="E43" s="486"/>
      <c r="F43" s="486"/>
      <c r="G43" s="486"/>
      <c r="H43" s="486"/>
      <c r="I43" s="486"/>
      <c r="J43" s="486"/>
    </row>
  </sheetData>
  <mergeCells count="3">
    <mergeCell ref="A6:J6"/>
    <mergeCell ref="B8:F8"/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99"/>
  <sheetViews>
    <sheetView workbookViewId="0">
      <selection activeCell="H4" sqref="H4"/>
    </sheetView>
  </sheetViews>
  <sheetFormatPr defaultColWidth="9.140625" defaultRowHeight="15"/>
  <cols>
    <col min="1" max="1" width="4.7109375" style="500" customWidth="1"/>
    <col min="2" max="2" width="9.140625" style="185"/>
    <col min="3" max="3" width="11.5703125" style="185" customWidth="1"/>
    <col min="4" max="4" width="9.140625" style="185"/>
    <col min="5" max="5" width="18" style="185" customWidth="1"/>
    <col min="6" max="6" width="23.140625" style="185" customWidth="1"/>
    <col min="7" max="7" width="22" style="185" customWidth="1"/>
    <col min="8" max="8" width="10.7109375" style="185" customWidth="1"/>
    <col min="9" max="16384" width="9.140625" style="185"/>
  </cols>
  <sheetData>
    <row r="1" spans="1:8">
      <c r="G1" s="501"/>
      <c r="H1" s="502"/>
    </row>
    <row r="2" spans="1:8">
      <c r="A2" s="715" t="s">
        <v>718</v>
      </c>
      <c r="B2" s="715"/>
      <c r="C2" s="715"/>
      <c r="D2" s="715"/>
      <c r="E2" s="715"/>
      <c r="F2" s="715"/>
      <c r="G2" s="715"/>
      <c r="H2" s="502"/>
    </row>
    <row r="3" spans="1:8">
      <c r="A3" s="756" t="s">
        <v>652</v>
      </c>
      <c r="B3" s="756"/>
      <c r="C3" s="756"/>
      <c r="D3" s="756"/>
      <c r="E3" s="756"/>
      <c r="F3" s="756"/>
      <c r="G3" s="756"/>
      <c r="H3" s="503"/>
    </row>
    <row r="4" spans="1:8" ht="15.75" thickBot="1">
      <c r="A4" s="727" t="s">
        <v>547</v>
      </c>
      <c r="B4" s="727"/>
      <c r="C4" s="727"/>
      <c r="D4" s="504"/>
      <c r="E4" s="504"/>
      <c r="F4" s="504"/>
      <c r="G4" s="505" t="s">
        <v>548</v>
      </c>
      <c r="H4" s="506"/>
    </row>
    <row r="5" spans="1:8" ht="16.5" thickTop="1" thickBot="1">
      <c r="A5" s="757" t="s">
        <v>549</v>
      </c>
      <c r="B5" s="758" t="s">
        <v>0</v>
      </c>
      <c r="C5" s="758"/>
      <c r="D5" s="758"/>
      <c r="E5" s="758"/>
      <c r="F5" s="759" t="s">
        <v>445</v>
      </c>
      <c r="G5" s="760"/>
      <c r="H5" s="507"/>
    </row>
    <row r="6" spans="1:8" ht="16.5" thickTop="1" thickBot="1">
      <c r="A6" s="757"/>
      <c r="B6" s="758"/>
      <c r="C6" s="758"/>
      <c r="D6" s="758"/>
      <c r="E6" s="758"/>
      <c r="F6" s="508" t="s">
        <v>550</v>
      </c>
      <c r="G6" s="509" t="s">
        <v>551</v>
      </c>
      <c r="H6" s="507"/>
    </row>
    <row r="7" spans="1:8" ht="15.75" thickTop="1">
      <c r="A7" s="757"/>
      <c r="B7" s="758"/>
      <c r="C7" s="758"/>
      <c r="D7" s="758"/>
      <c r="E7" s="758"/>
      <c r="F7" s="510">
        <v>39083</v>
      </c>
      <c r="G7" s="511">
        <v>42004</v>
      </c>
      <c r="H7" s="512"/>
    </row>
    <row r="8" spans="1:8">
      <c r="A8" s="513" t="s">
        <v>552</v>
      </c>
      <c r="B8" s="719" t="s">
        <v>553</v>
      </c>
      <c r="C8" s="719"/>
      <c r="D8" s="719"/>
      <c r="E8" s="719"/>
      <c r="F8" s="514">
        <f t="shared" ref="F8:G8" si="0">F9+F16+F22+F29</f>
        <v>193907</v>
      </c>
      <c r="G8" s="514">
        <f t="shared" si="0"/>
        <v>265750</v>
      </c>
      <c r="H8" s="512"/>
    </row>
    <row r="9" spans="1:8">
      <c r="A9" s="515" t="s">
        <v>125</v>
      </c>
      <c r="B9" s="721" t="s">
        <v>554</v>
      </c>
      <c r="C9" s="721"/>
      <c r="D9" s="721"/>
      <c r="E9" s="721"/>
      <c r="F9" s="516">
        <f t="shared" ref="F9" si="1">SUM(F10:F15)</f>
        <v>0</v>
      </c>
      <c r="G9" s="516">
        <f t="shared" ref="G9" si="2">SUM(G10:G15)</f>
        <v>0</v>
      </c>
      <c r="H9" s="512"/>
    </row>
    <row r="10" spans="1:8">
      <c r="A10" s="517" t="s">
        <v>189</v>
      </c>
      <c r="B10" s="722" t="s">
        <v>555</v>
      </c>
      <c r="C10" s="722"/>
      <c r="D10" s="722"/>
      <c r="E10" s="722"/>
      <c r="F10" s="518"/>
      <c r="G10" s="518"/>
      <c r="H10" s="519"/>
    </row>
    <row r="11" spans="1:8">
      <c r="A11" s="517" t="s">
        <v>190</v>
      </c>
      <c r="B11" s="722" t="s">
        <v>556</v>
      </c>
      <c r="C11" s="722"/>
      <c r="D11" s="722"/>
      <c r="E11" s="722"/>
      <c r="F11" s="518"/>
      <c r="G11" s="518"/>
      <c r="H11" s="519"/>
    </row>
    <row r="12" spans="1:8">
      <c r="A12" s="517" t="s">
        <v>191</v>
      </c>
      <c r="B12" s="722" t="s">
        <v>557</v>
      </c>
      <c r="C12" s="722"/>
      <c r="D12" s="722"/>
      <c r="E12" s="722"/>
      <c r="F12" s="518"/>
      <c r="G12" s="518"/>
      <c r="H12" s="519"/>
    </row>
    <row r="13" spans="1:8">
      <c r="A13" s="517" t="s">
        <v>192</v>
      </c>
      <c r="B13" s="722" t="s">
        <v>558</v>
      </c>
      <c r="C13" s="722"/>
      <c r="D13" s="722"/>
      <c r="E13" s="722"/>
      <c r="F13" s="518"/>
      <c r="G13" s="518"/>
      <c r="H13" s="519"/>
    </row>
    <row r="14" spans="1:8">
      <c r="A14" s="517" t="s">
        <v>193</v>
      </c>
      <c r="B14" s="722" t="s">
        <v>559</v>
      </c>
      <c r="C14" s="722"/>
      <c r="D14" s="722"/>
      <c r="E14" s="722"/>
      <c r="F14" s="518"/>
      <c r="G14" s="518"/>
      <c r="H14" s="519"/>
    </row>
    <row r="15" spans="1:8">
      <c r="A15" s="517" t="s">
        <v>194</v>
      </c>
      <c r="B15" s="722" t="s">
        <v>560</v>
      </c>
      <c r="C15" s="722"/>
      <c r="D15" s="722"/>
      <c r="E15" s="722"/>
      <c r="F15" s="518"/>
      <c r="G15" s="518"/>
      <c r="H15" s="519"/>
    </row>
    <row r="16" spans="1:8">
      <c r="A16" s="515" t="s">
        <v>127</v>
      </c>
      <c r="B16" s="721" t="s">
        <v>561</v>
      </c>
      <c r="C16" s="721"/>
      <c r="D16" s="721"/>
      <c r="E16" s="721"/>
      <c r="F16" s="516">
        <f t="shared" ref="F16:G16" si="3">F17+F18+F19+F20+F21</f>
        <v>193869</v>
      </c>
      <c r="G16" s="516">
        <f t="shared" si="3"/>
        <v>265712</v>
      </c>
      <c r="H16" s="519"/>
    </row>
    <row r="17" spans="1:8">
      <c r="A17" s="517" t="s">
        <v>195</v>
      </c>
      <c r="B17" s="722" t="s">
        <v>562</v>
      </c>
      <c r="C17" s="722"/>
      <c r="D17" s="722"/>
      <c r="E17" s="722"/>
      <c r="F17" s="518">
        <v>171542</v>
      </c>
      <c r="G17" s="518">
        <v>185631</v>
      </c>
      <c r="H17" s="519"/>
    </row>
    <row r="18" spans="1:8">
      <c r="A18" s="517" t="s">
        <v>197</v>
      </c>
      <c r="B18" s="722" t="s">
        <v>563</v>
      </c>
      <c r="C18" s="722"/>
      <c r="D18" s="722"/>
      <c r="E18" s="722"/>
      <c r="F18" s="518">
        <v>500</v>
      </c>
      <c r="G18" s="518">
        <v>367</v>
      </c>
      <c r="H18" s="519"/>
    </row>
    <row r="19" spans="1:8">
      <c r="A19" s="517" t="s">
        <v>168</v>
      </c>
      <c r="B19" s="722" t="s">
        <v>564</v>
      </c>
      <c r="C19" s="722"/>
      <c r="D19" s="722"/>
      <c r="E19" s="722"/>
      <c r="F19" s="518"/>
      <c r="G19" s="518"/>
      <c r="H19" s="519"/>
    </row>
    <row r="20" spans="1:8">
      <c r="A20" s="517" t="s">
        <v>169</v>
      </c>
      <c r="B20" s="722" t="s">
        <v>565</v>
      </c>
      <c r="C20" s="722"/>
      <c r="D20" s="722"/>
      <c r="E20" s="722"/>
      <c r="F20" s="518">
        <v>21827</v>
      </c>
      <c r="G20" s="518">
        <v>79714</v>
      </c>
      <c r="H20" s="519"/>
    </row>
    <row r="21" spans="1:8">
      <c r="A21" s="517" t="s">
        <v>172</v>
      </c>
      <c r="B21" s="722" t="s">
        <v>566</v>
      </c>
      <c r="C21" s="722"/>
      <c r="D21" s="722"/>
      <c r="E21" s="722"/>
      <c r="F21" s="518">
        <v>0</v>
      </c>
      <c r="G21" s="518">
        <v>0</v>
      </c>
      <c r="H21" s="519"/>
    </row>
    <row r="22" spans="1:8">
      <c r="A22" s="515" t="s">
        <v>567</v>
      </c>
      <c r="B22" s="721" t="s">
        <v>568</v>
      </c>
      <c r="C22" s="721"/>
      <c r="D22" s="721"/>
      <c r="E22" s="721"/>
      <c r="F22" s="516">
        <f t="shared" ref="F22" si="4">SUM(F23:F28)</f>
        <v>38</v>
      </c>
      <c r="G22" s="516">
        <f t="shared" ref="G22" si="5">SUM(G23:G28)</f>
        <v>38</v>
      </c>
      <c r="H22" s="519"/>
    </row>
    <row r="23" spans="1:8">
      <c r="A23" s="517" t="s">
        <v>189</v>
      </c>
      <c r="B23" s="722" t="s">
        <v>569</v>
      </c>
      <c r="C23" s="722"/>
      <c r="D23" s="722"/>
      <c r="E23" s="722"/>
      <c r="F23" s="518">
        <v>38</v>
      </c>
      <c r="G23" s="518">
        <v>38</v>
      </c>
      <c r="H23" s="519"/>
    </row>
    <row r="24" spans="1:8">
      <c r="A24" s="517" t="s">
        <v>190</v>
      </c>
      <c r="B24" s="722" t="s">
        <v>570</v>
      </c>
      <c r="C24" s="722"/>
      <c r="D24" s="722"/>
      <c r="E24" s="722"/>
      <c r="F24" s="520"/>
      <c r="G24" s="520"/>
      <c r="H24" s="519"/>
    </row>
    <row r="25" spans="1:8">
      <c r="A25" s="517" t="s">
        <v>191</v>
      </c>
      <c r="B25" s="722" t="s">
        <v>571</v>
      </c>
      <c r="C25" s="722"/>
      <c r="D25" s="722"/>
      <c r="E25" s="722"/>
      <c r="F25" s="520"/>
      <c r="G25" s="520"/>
      <c r="H25" s="519"/>
    </row>
    <row r="26" spans="1:8">
      <c r="A26" s="517" t="s">
        <v>192</v>
      </c>
      <c r="B26" s="722" t="s">
        <v>572</v>
      </c>
      <c r="C26" s="722"/>
      <c r="D26" s="722"/>
      <c r="E26" s="722"/>
      <c r="F26" s="520"/>
      <c r="G26" s="520"/>
      <c r="H26" s="519"/>
    </row>
    <row r="27" spans="1:8">
      <c r="A27" s="517" t="s">
        <v>193</v>
      </c>
      <c r="B27" s="722" t="s">
        <v>573</v>
      </c>
      <c r="C27" s="722"/>
      <c r="D27" s="722"/>
      <c r="E27" s="722"/>
      <c r="F27" s="520"/>
      <c r="G27" s="520"/>
      <c r="H27" s="519"/>
    </row>
    <row r="28" spans="1:8">
      <c r="A28" s="517" t="s">
        <v>194</v>
      </c>
      <c r="B28" s="722" t="s">
        <v>574</v>
      </c>
      <c r="C28" s="722"/>
      <c r="D28" s="722"/>
      <c r="E28" s="722"/>
      <c r="F28" s="520"/>
      <c r="G28" s="520"/>
      <c r="H28" s="519"/>
    </row>
    <row r="29" spans="1:8">
      <c r="A29" s="746" t="s">
        <v>575</v>
      </c>
      <c r="B29" s="748" t="s">
        <v>576</v>
      </c>
      <c r="C29" s="749"/>
      <c r="D29" s="749"/>
      <c r="E29" s="750"/>
      <c r="F29" s="754">
        <f t="shared" ref="F29:G29" si="6">SUM(F31:F35)</f>
        <v>0</v>
      </c>
      <c r="G29" s="741">
        <f t="shared" si="6"/>
        <v>0</v>
      </c>
      <c r="H29" s="519"/>
    </row>
    <row r="30" spans="1:8">
      <c r="A30" s="747"/>
      <c r="B30" s="751"/>
      <c r="C30" s="752"/>
      <c r="D30" s="752"/>
      <c r="E30" s="753"/>
      <c r="F30" s="755"/>
      <c r="G30" s="742"/>
      <c r="H30" s="519"/>
    </row>
    <row r="31" spans="1:8">
      <c r="A31" s="517" t="s">
        <v>189</v>
      </c>
      <c r="B31" s="722" t="s">
        <v>577</v>
      </c>
      <c r="C31" s="722"/>
      <c r="D31" s="722"/>
      <c r="E31" s="722"/>
      <c r="F31" s="521"/>
      <c r="G31" s="521"/>
      <c r="H31" s="519"/>
    </row>
    <row r="32" spans="1:8">
      <c r="A32" s="517" t="s">
        <v>190</v>
      </c>
      <c r="B32" s="722" t="s">
        <v>578</v>
      </c>
      <c r="C32" s="722"/>
      <c r="D32" s="722"/>
      <c r="E32" s="722"/>
      <c r="F32" s="521"/>
      <c r="G32" s="521"/>
      <c r="H32" s="522"/>
    </row>
    <row r="33" spans="1:8">
      <c r="A33" s="517" t="s">
        <v>191</v>
      </c>
      <c r="B33" s="723" t="s">
        <v>579</v>
      </c>
      <c r="C33" s="724"/>
      <c r="D33" s="724"/>
      <c r="E33" s="725"/>
      <c r="F33" s="521"/>
      <c r="G33" s="521"/>
      <c r="H33" s="522"/>
    </row>
    <row r="34" spans="1:8">
      <c r="A34" s="517" t="s">
        <v>192</v>
      </c>
      <c r="B34" s="723" t="s">
        <v>580</v>
      </c>
      <c r="C34" s="724"/>
      <c r="D34" s="724"/>
      <c r="E34" s="725"/>
      <c r="F34" s="521"/>
      <c r="G34" s="521"/>
      <c r="H34" s="522"/>
    </row>
    <row r="35" spans="1:8">
      <c r="A35" s="523" t="s">
        <v>193</v>
      </c>
      <c r="B35" s="743" t="s">
        <v>581</v>
      </c>
      <c r="C35" s="744"/>
      <c r="D35" s="744"/>
      <c r="E35" s="745"/>
      <c r="F35" s="524"/>
      <c r="G35" s="524"/>
      <c r="H35" s="522"/>
    </row>
    <row r="36" spans="1:8">
      <c r="A36" s="513" t="s">
        <v>582</v>
      </c>
      <c r="B36" s="719" t="s">
        <v>583</v>
      </c>
      <c r="C36" s="719"/>
      <c r="D36" s="719"/>
      <c r="E36" s="719"/>
      <c r="F36" s="525">
        <f>F37+F43</f>
        <v>0</v>
      </c>
      <c r="G36" s="525">
        <f>G37+G43</f>
        <v>0</v>
      </c>
      <c r="H36" s="522"/>
    </row>
    <row r="37" spans="1:8">
      <c r="A37" s="515" t="s">
        <v>125</v>
      </c>
      <c r="B37" s="721" t="s">
        <v>584</v>
      </c>
      <c r="C37" s="721"/>
      <c r="D37" s="721"/>
      <c r="E37" s="721"/>
      <c r="F37" s="516">
        <f t="shared" ref="F37:G37" si="7">SUM(F38:F42)</f>
        <v>0</v>
      </c>
      <c r="G37" s="516">
        <f t="shared" si="7"/>
        <v>0</v>
      </c>
      <c r="H37" s="522"/>
    </row>
    <row r="38" spans="1:8">
      <c r="A38" s="517" t="s">
        <v>189</v>
      </c>
      <c r="B38" s="722" t="s">
        <v>585</v>
      </c>
      <c r="C38" s="722"/>
      <c r="D38" s="722"/>
      <c r="E38" s="722"/>
      <c r="F38" s="518">
        <v>0</v>
      </c>
      <c r="G38" s="518">
        <v>0</v>
      </c>
      <c r="H38" s="522"/>
    </row>
    <row r="39" spans="1:8">
      <c r="A39" s="517" t="s">
        <v>190</v>
      </c>
      <c r="B39" s="722" t="s">
        <v>586</v>
      </c>
      <c r="C39" s="722"/>
      <c r="D39" s="722"/>
      <c r="E39" s="722"/>
      <c r="F39" s="520"/>
      <c r="G39" s="520"/>
      <c r="H39" s="522"/>
    </row>
    <row r="40" spans="1:8">
      <c r="A40" s="517" t="s">
        <v>191</v>
      </c>
      <c r="B40" s="722" t="s">
        <v>587</v>
      </c>
      <c r="C40" s="722"/>
      <c r="D40" s="722"/>
      <c r="E40" s="722"/>
      <c r="F40" s="520"/>
      <c r="G40" s="520"/>
      <c r="H40" s="522"/>
    </row>
    <row r="41" spans="1:8">
      <c r="A41" s="517" t="s">
        <v>192</v>
      </c>
      <c r="B41" s="722" t="s">
        <v>588</v>
      </c>
      <c r="C41" s="722"/>
      <c r="D41" s="722"/>
      <c r="E41" s="722"/>
      <c r="F41" s="520"/>
      <c r="G41" s="520"/>
      <c r="H41" s="522"/>
    </row>
    <row r="42" spans="1:8">
      <c r="A42" s="523" t="s">
        <v>193</v>
      </c>
      <c r="B42" s="740" t="s">
        <v>589</v>
      </c>
      <c r="C42" s="740"/>
      <c r="D42" s="740"/>
      <c r="E42" s="740"/>
      <c r="F42" s="526"/>
      <c r="G42" s="526"/>
      <c r="H42" s="522"/>
    </row>
    <row r="43" spans="1:8">
      <c r="A43" s="515" t="s">
        <v>127</v>
      </c>
      <c r="B43" s="721" t="s">
        <v>590</v>
      </c>
      <c r="C43" s="721"/>
      <c r="D43" s="721"/>
      <c r="E43" s="721"/>
      <c r="F43" s="527">
        <f t="shared" ref="F43:G43" si="8">SUM(F44:F45)</f>
        <v>0</v>
      </c>
      <c r="G43" s="527">
        <f t="shared" si="8"/>
        <v>0</v>
      </c>
      <c r="H43" s="522"/>
    </row>
    <row r="44" spans="1:8">
      <c r="A44" s="517" t="s">
        <v>189</v>
      </c>
      <c r="B44" s="722" t="s">
        <v>591</v>
      </c>
      <c r="C44" s="722"/>
      <c r="D44" s="722"/>
      <c r="E44" s="722"/>
      <c r="F44" s="521"/>
      <c r="G44" s="521"/>
      <c r="H44" s="522"/>
    </row>
    <row r="45" spans="1:8">
      <c r="A45" s="517" t="s">
        <v>190</v>
      </c>
      <c r="B45" s="722" t="s">
        <v>592</v>
      </c>
      <c r="C45" s="722"/>
      <c r="D45" s="722"/>
      <c r="E45" s="722"/>
      <c r="F45" s="521"/>
      <c r="G45" s="521"/>
      <c r="H45" s="522"/>
    </row>
    <row r="46" spans="1:8">
      <c r="A46" s="513" t="s">
        <v>593</v>
      </c>
      <c r="B46" s="719" t="s">
        <v>594</v>
      </c>
      <c r="C46" s="719"/>
      <c r="D46" s="719"/>
      <c r="E46" s="719"/>
      <c r="F46" s="527">
        <f t="shared" ref="F46:G46" si="9">SUM(F47:F50)</f>
        <v>59144</v>
      </c>
      <c r="G46" s="527">
        <f t="shared" si="9"/>
        <v>19119</v>
      </c>
      <c r="H46" s="522"/>
    </row>
    <row r="47" spans="1:8">
      <c r="A47" s="517" t="s">
        <v>189</v>
      </c>
      <c r="B47" s="722" t="s">
        <v>595</v>
      </c>
      <c r="C47" s="722"/>
      <c r="D47" s="722"/>
      <c r="E47" s="722"/>
      <c r="F47" s="518">
        <v>0</v>
      </c>
      <c r="G47" s="518">
        <v>0</v>
      </c>
      <c r="H47" s="522"/>
    </row>
    <row r="48" spans="1:8">
      <c r="A48" s="517" t="s">
        <v>190</v>
      </c>
      <c r="B48" s="722" t="s">
        <v>596</v>
      </c>
      <c r="C48" s="722"/>
      <c r="D48" s="722"/>
      <c r="E48" s="722"/>
      <c r="F48" s="518">
        <v>244</v>
      </c>
      <c r="G48" s="518">
        <v>306</v>
      </c>
      <c r="H48" s="522"/>
    </row>
    <row r="49" spans="1:8">
      <c r="A49" s="517" t="s">
        <v>191</v>
      </c>
      <c r="B49" s="723" t="s">
        <v>597</v>
      </c>
      <c r="C49" s="724"/>
      <c r="D49" s="724"/>
      <c r="E49" s="725"/>
      <c r="F49" s="518">
        <v>58900</v>
      </c>
      <c r="G49" s="518">
        <v>18813</v>
      </c>
      <c r="H49" s="522"/>
    </row>
    <row r="50" spans="1:8">
      <c r="A50" s="517" t="s">
        <v>192</v>
      </c>
      <c r="B50" s="723" t="s">
        <v>598</v>
      </c>
      <c r="C50" s="724"/>
      <c r="D50" s="724"/>
      <c r="E50" s="725"/>
      <c r="F50" s="518"/>
      <c r="G50" s="518"/>
      <c r="H50" s="522"/>
    </row>
    <row r="51" spans="1:8">
      <c r="A51" s="517" t="s">
        <v>193</v>
      </c>
      <c r="B51" s="723" t="s">
        <v>599</v>
      </c>
      <c r="C51" s="724"/>
      <c r="D51" s="724"/>
      <c r="E51" s="725"/>
      <c r="F51" s="528"/>
      <c r="G51" s="528"/>
      <c r="H51" s="529"/>
    </row>
    <row r="52" spans="1:8">
      <c r="A52" s="530" t="s">
        <v>600</v>
      </c>
      <c r="B52" s="719" t="s">
        <v>601</v>
      </c>
      <c r="C52" s="719"/>
      <c r="D52" s="719"/>
      <c r="E52" s="719"/>
      <c r="F52" s="531">
        <f t="shared" ref="F52:G52" si="10">F53+F62+F63</f>
        <v>4578</v>
      </c>
      <c r="G52" s="532">
        <f t="shared" si="10"/>
        <v>4556</v>
      </c>
      <c r="H52" s="529"/>
    </row>
    <row r="53" spans="1:8">
      <c r="A53" s="530" t="s">
        <v>125</v>
      </c>
      <c r="B53" s="734" t="s">
        <v>602</v>
      </c>
      <c r="C53" s="734"/>
      <c r="D53" s="734"/>
      <c r="E53" s="734"/>
      <c r="F53" s="533">
        <f t="shared" ref="F53" si="11">SUM(F54:F61)</f>
        <v>4438</v>
      </c>
      <c r="G53" s="534">
        <f t="shared" ref="G53" si="12">SUM(G54:G61)</f>
        <v>4387</v>
      </c>
      <c r="H53" s="529"/>
    </row>
    <row r="54" spans="1:8">
      <c r="A54" s="535" t="s">
        <v>189</v>
      </c>
      <c r="B54" s="730" t="s">
        <v>603</v>
      </c>
      <c r="C54" s="730"/>
      <c r="D54" s="730"/>
      <c r="E54" s="730"/>
      <c r="F54" s="536">
        <v>0</v>
      </c>
      <c r="G54" s="537">
        <v>0</v>
      </c>
      <c r="H54" s="529"/>
    </row>
    <row r="55" spans="1:8">
      <c r="A55" s="535" t="s">
        <v>190</v>
      </c>
      <c r="B55" s="730" t="s">
        <v>604</v>
      </c>
      <c r="C55" s="730"/>
      <c r="D55" s="730"/>
      <c r="E55" s="730"/>
      <c r="F55" s="538"/>
      <c r="G55" s="539"/>
      <c r="H55" s="529"/>
    </row>
    <row r="56" spans="1:8">
      <c r="A56" s="535" t="s">
        <v>191</v>
      </c>
      <c r="B56" s="730" t="s">
        <v>605</v>
      </c>
      <c r="C56" s="730"/>
      <c r="D56" s="730"/>
      <c r="E56" s="730"/>
      <c r="F56" s="518">
        <v>3638</v>
      </c>
      <c r="G56" s="518">
        <v>3638</v>
      </c>
      <c r="H56" s="522"/>
    </row>
    <row r="57" spans="1:8">
      <c r="A57" s="535" t="s">
        <v>192</v>
      </c>
      <c r="B57" s="730" t="s">
        <v>606</v>
      </c>
      <c r="C57" s="730"/>
      <c r="D57" s="730"/>
      <c r="E57" s="730"/>
      <c r="F57" s="518">
        <v>0</v>
      </c>
      <c r="G57" s="518">
        <v>0</v>
      </c>
      <c r="H57" s="522"/>
    </row>
    <row r="58" spans="1:8">
      <c r="A58" s="535" t="s">
        <v>193</v>
      </c>
      <c r="B58" s="730" t="s">
        <v>607</v>
      </c>
      <c r="C58" s="730"/>
      <c r="D58" s="730"/>
      <c r="E58" s="730"/>
      <c r="F58" s="540">
        <v>0</v>
      </c>
      <c r="G58" s="540">
        <v>0</v>
      </c>
      <c r="H58" s="522"/>
    </row>
    <row r="59" spans="1:8">
      <c r="A59" s="535" t="s">
        <v>194</v>
      </c>
      <c r="B59" s="730" t="s">
        <v>608</v>
      </c>
      <c r="C59" s="730"/>
      <c r="D59" s="730"/>
      <c r="E59" s="730"/>
      <c r="F59" s="518">
        <v>96</v>
      </c>
      <c r="G59" s="518">
        <v>96</v>
      </c>
      <c r="H59" s="522"/>
    </row>
    <row r="60" spans="1:8">
      <c r="A60" s="535" t="s">
        <v>195</v>
      </c>
      <c r="B60" s="730" t="s">
        <v>609</v>
      </c>
      <c r="C60" s="730"/>
      <c r="D60" s="730"/>
      <c r="E60" s="730"/>
      <c r="F60" s="518">
        <v>704</v>
      </c>
      <c r="G60" s="518">
        <v>653</v>
      </c>
      <c r="H60" s="522"/>
    </row>
    <row r="61" spans="1:8">
      <c r="A61" s="535" t="s">
        <v>197</v>
      </c>
      <c r="B61" s="731" t="s">
        <v>610</v>
      </c>
      <c r="C61" s="732"/>
      <c r="D61" s="732"/>
      <c r="E61" s="733"/>
      <c r="F61" s="518"/>
      <c r="G61" s="518"/>
      <c r="H61" s="522"/>
    </row>
    <row r="62" spans="1:8">
      <c r="A62" s="530" t="s">
        <v>127</v>
      </c>
      <c r="B62" s="734" t="s">
        <v>611</v>
      </c>
      <c r="C62" s="734"/>
      <c r="D62" s="734"/>
      <c r="E62" s="734"/>
      <c r="F62" s="541">
        <v>0</v>
      </c>
      <c r="G62" s="541">
        <v>0</v>
      </c>
      <c r="H62" s="522"/>
    </row>
    <row r="63" spans="1:8">
      <c r="A63" s="530" t="s">
        <v>567</v>
      </c>
      <c r="B63" s="735" t="s">
        <v>612</v>
      </c>
      <c r="C63" s="736"/>
      <c r="D63" s="736"/>
      <c r="E63" s="737"/>
      <c r="F63" s="541">
        <f>SUM(F64:F65)</f>
        <v>140</v>
      </c>
      <c r="G63" s="541">
        <f>SUM(G64:G65)</f>
        <v>169</v>
      </c>
      <c r="H63" s="522"/>
    </row>
    <row r="64" spans="1:8">
      <c r="A64" s="535" t="s">
        <v>189</v>
      </c>
      <c r="B64" s="731" t="s">
        <v>613</v>
      </c>
      <c r="C64" s="738"/>
      <c r="D64" s="738"/>
      <c r="E64" s="739"/>
      <c r="F64" s="518">
        <v>0</v>
      </c>
      <c r="G64" s="518">
        <v>29</v>
      </c>
      <c r="H64" s="522"/>
    </row>
    <row r="65" spans="1:8">
      <c r="A65" s="535" t="s">
        <v>192</v>
      </c>
      <c r="B65" s="731" t="s">
        <v>614</v>
      </c>
      <c r="C65" s="738"/>
      <c r="D65" s="738"/>
      <c r="E65" s="739"/>
      <c r="F65" s="518">
        <v>140</v>
      </c>
      <c r="G65" s="518">
        <v>140</v>
      </c>
      <c r="H65" s="522"/>
    </row>
    <row r="66" spans="1:8">
      <c r="A66" s="513" t="s">
        <v>615</v>
      </c>
      <c r="B66" s="719" t="s">
        <v>616</v>
      </c>
      <c r="C66" s="719"/>
      <c r="D66" s="719"/>
      <c r="E66" s="719"/>
      <c r="F66" s="527">
        <v>0</v>
      </c>
      <c r="G66" s="527">
        <v>0</v>
      </c>
      <c r="H66" s="522"/>
    </row>
    <row r="67" spans="1:8">
      <c r="A67" s="513" t="s">
        <v>617</v>
      </c>
      <c r="B67" s="719" t="s">
        <v>618</v>
      </c>
      <c r="C67" s="719"/>
      <c r="D67" s="719"/>
      <c r="E67" s="719"/>
      <c r="F67" s="541">
        <v>0</v>
      </c>
      <c r="G67" s="541">
        <v>0</v>
      </c>
      <c r="H67" s="522"/>
    </row>
    <row r="68" spans="1:8" ht="15.75" thickBot="1">
      <c r="A68" s="542"/>
      <c r="B68" s="720" t="s">
        <v>619</v>
      </c>
      <c r="C68" s="720"/>
      <c r="D68" s="720"/>
      <c r="E68" s="720"/>
      <c r="F68" s="543">
        <f>F8+F36+F46+F52+F66+F67</f>
        <v>257629</v>
      </c>
      <c r="G68" s="543">
        <f>G8+G36+G46+G52+G66+G67</f>
        <v>289425</v>
      </c>
      <c r="H68" s="522"/>
    </row>
    <row r="69" spans="1:8" ht="16.5" thickTop="1" thickBot="1">
      <c r="A69" s="727" t="s">
        <v>620</v>
      </c>
      <c r="B69" s="727"/>
      <c r="C69" s="727"/>
      <c r="D69" s="504"/>
      <c r="E69" s="504"/>
      <c r="F69" s="504"/>
      <c r="G69" s="504"/>
      <c r="H69" s="506"/>
    </row>
    <row r="70" spans="1:8" ht="16.5" thickTop="1" thickBot="1">
      <c r="A70" s="728" t="s">
        <v>549</v>
      </c>
      <c r="B70" s="729" t="s">
        <v>0</v>
      </c>
      <c r="C70" s="729"/>
      <c r="D70" s="729"/>
      <c r="E70" s="729"/>
      <c r="F70" s="508" t="s">
        <v>550</v>
      </c>
      <c r="G70" s="509" t="s">
        <v>551</v>
      </c>
      <c r="H70" s="507"/>
    </row>
    <row r="71" spans="1:8" ht="15.75" thickTop="1">
      <c r="A71" s="728"/>
      <c r="B71" s="729"/>
      <c r="C71" s="729"/>
      <c r="D71" s="729"/>
      <c r="E71" s="729"/>
      <c r="F71" s="510">
        <v>39083</v>
      </c>
      <c r="G71" s="511">
        <v>42004</v>
      </c>
      <c r="H71" s="512"/>
    </row>
    <row r="72" spans="1:8">
      <c r="A72" s="513" t="s">
        <v>621</v>
      </c>
      <c r="B72" s="719" t="s">
        <v>622</v>
      </c>
      <c r="C72" s="719"/>
      <c r="D72" s="719"/>
      <c r="E72" s="719"/>
      <c r="F72" s="514">
        <f t="shared" ref="F72" si="13">SUM(F73:F78)</f>
        <v>240725</v>
      </c>
      <c r="G72" s="514">
        <f t="shared" ref="G72" si="14">SUM(G73:G78)</f>
        <v>271187</v>
      </c>
      <c r="H72" s="512"/>
    </row>
    <row r="73" spans="1:8">
      <c r="A73" s="517" t="s">
        <v>125</v>
      </c>
      <c r="B73" s="722" t="s">
        <v>623</v>
      </c>
      <c r="C73" s="722"/>
      <c r="D73" s="722"/>
      <c r="E73" s="722"/>
      <c r="F73" s="518">
        <v>244965</v>
      </c>
      <c r="G73" s="518">
        <v>244965</v>
      </c>
      <c r="H73" s="522"/>
    </row>
    <row r="74" spans="1:8">
      <c r="A74" s="517" t="s">
        <v>127</v>
      </c>
      <c r="B74" s="722" t="s">
        <v>624</v>
      </c>
      <c r="C74" s="722"/>
      <c r="D74" s="722"/>
      <c r="E74" s="722"/>
      <c r="F74" s="518">
        <v>0</v>
      </c>
      <c r="G74" s="518">
        <v>0</v>
      </c>
      <c r="H74" s="522"/>
    </row>
    <row r="75" spans="1:8">
      <c r="A75" s="517" t="s">
        <v>567</v>
      </c>
      <c r="B75" s="723" t="s">
        <v>625</v>
      </c>
      <c r="C75" s="724"/>
      <c r="D75" s="724"/>
      <c r="E75" s="725"/>
      <c r="F75" s="518">
        <v>3242</v>
      </c>
      <c r="G75" s="518">
        <v>3242</v>
      </c>
      <c r="H75" s="522"/>
    </row>
    <row r="76" spans="1:8">
      <c r="A76" s="517" t="s">
        <v>575</v>
      </c>
      <c r="B76" s="723" t="s">
        <v>626</v>
      </c>
      <c r="C76" s="724"/>
      <c r="D76" s="724"/>
      <c r="E76" s="725"/>
      <c r="F76" s="518">
        <v>-10772</v>
      </c>
      <c r="G76" s="518">
        <v>-7482</v>
      </c>
      <c r="H76" s="522"/>
    </row>
    <row r="77" spans="1:8">
      <c r="A77" s="517" t="s">
        <v>627</v>
      </c>
      <c r="B77" s="723" t="s">
        <v>628</v>
      </c>
      <c r="C77" s="724"/>
      <c r="D77" s="724"/>
      <c r="E77" s="725"/>
      <c r="F77" s="518">
        <v>0</v>
      </c>
      <c r="G77" s="518">
        <v>0</v>
      </c>
      <c r="H77" s="522"/>
    </row>
    <row r="78" spans="1:8">
      <c r="A78" s="517" t="s">
        <v>629</v>
      </c>
      <c r="B78" s="723" t="s">
        <v>630</v>
      </c>
      <c r="C78" s="724"/>
      <c r="D78" s="724"/>
      <c r="E78" s="725"/>
      <c r="F78" s="518">
        <v>3290</v>
      </c>
      <c r="G78" s="518">
        <v>30462</v>
      </c>
      <c r="H78" s="522"/>
    </row>
    <row r="79" spans="1:8">
      <c r="A79" s="513" t="s">
        <v>631</v>
      </c>
      <c r="B79" s="726" t="s">
        <v>632</v>
      </c>
      <c r="C79" s="726"/>
      <c r="D79" s="726"/>
      <c r="E79" s="726"/>
      <c r="F79" s="544">
        <f t="shared" ref="F79:G79" si="15">F80+F90+F93</f>
        <v>4844</v>
      </c>
      <c r="G79" s="544">
        <f t="shared" si="15"/>
        <v>6323</v>
      </c>
      <c r="H79" s="522"/>
    </row>
    <row r="80" spans="1:8">
      <c r="A80" s="515" t="s">
        <v>125</v>
      </c>
      <c r="B80" s="721" t="s">
        <v>633</v>
      </c>
      <c r="C80" s="721"/>
      <c r="D80" s="721"/>
      <c r="E80" s="721"/>
      <c r="F80" s="541">
        <f t="shared" ref="F80:G80" si="16">SUM(F81:F89)</f>
        <v>2650</v>
      </c>
      <c r="G80" s="541">
        <f t="shared" si="16"/>
        <v>4132</v>
      </c>
      <c r="H80" s="522"/>
    </row>
    <row r="81" spans="1:8">
      <c r="A81" s="517" t="s">
        <v>189</v>
      </c>
      <c r="B81" s="722" t="s">
        <v>634</v>
      </c>
      <c r="C81" s="722"/>
      <c r="D81" s="722"/>
      <c r="E81" s="722"/>
      <c r="F81" s="518">
        <v>0</v>
      </c>
      <c r="G81" s="518">
        <v>0</v>
      </c>
      <c r="H81" s="522"/>
    </row>
    <row r="82" spans="1:8">
      <c r="A82" s="517" t="s">
        <v>190</v>
      </c>
      <c r="B82" s="722" t="s">
        <v>635</v>
      </c>
      <c r="C82" s="722"/>
      <c r="D82" s="722"/>
      <c r="E82" s="722"/>
      <c r="F82" s="518"/>
      <c r="G82" s="518"/>
      <c r="H82" s="522"/>
    </row>
    <row r="83" spans="1:8">
      <c r="A83" s="517" t="s">
        <v>191</v>
      </c>
      <c r="B83" s="722" t="s">
        <v>636</v>
      </c>
      <c r="C83" s="722"/>
      <c r="D83" s="722"/>
      <c r="E83" s="722"/>
      <c r="F83" s="518">
        <v>0</v>
      </c>
      <c r="G83" s="518">
        <v>0</v>
      </c>
      <c r="H83" s="522"/>
    </row>
    <row r="84" spans="1:8">
      <c r="A84" s="517" t="s">
        <v>192</v>
      </c>
      <c r="B84" s="722" t="s">
        <v>637</v>
      </c>
      <c r="C84" s="722"/>
      <c r="D84" s="722"/>
      <c r="E84" s="722"/>
      <c r="F84" s="518">
        <v>0</v>
      </c>
      <c r="G84" s="518">
        <v>0</v>
      </c>
      <c r="H84" s="522"/>
    </row>
    <row r="85" spans="1:8">
      <c r="A85" s="517" t="s">
        <v>193</v>
      </c>
      <c r="B85" s="722" t="s">
        <v>638</v>
      </c>
      <c r="C85" s="722"/>
      <c r="D85" s="722"/>
      <c r="E85" s="722"/>
      <c r="F85" s="518">
        <v>2650</v>
      </c>
      <c r="G85" s="518">
        <v>4132</v>
      </c>
      <c r="H85" s="522"/>
    </row>
    <row r="86" spans="1:8">
      <c r="A86" s="517" t="s">
        <v>194</v>
      </c>
      <c r="B86" s="722" t="s">
        <v>639</v>
      </c>
      <c r="C86" s="722"/>
      <c r="D86" s="722"/>
      <c r="E86" s="722"/>
      <c r="F86" s="518">
        <v>0</v>
      </c>
      <c r="G86" s="518">
        <v>0</v>
      </c>
      <c r="H86" s="522"/>
    </row>
    <row r="87" spans="1:8">
      <c r="A87" s="517" t="s">
        <v>195</v>
      </c>
      <c r="B87" s="722" t="s">
        <v>640</v>
      </c>
      <c r="C87" s="722"/>
      <c r="D87" s="722"/>
      <c r="E87" s="722"/>
      <c r="F87" s="518"/>
      <c r="G87" s="518"/>
      <c r="H87" s="522"/>
    </row>
    <row r="88" spans="1:8">
      <c r="A88" s="517" t="s">
        <v>197</v>
      </c>
      <c r="B88" s="722" t="s">
        <v>641</v>
      </c>
      <c r="C88" s="722"/>
      <c r="D88" s="722"/>
      <c r="E88" s="722"/>
      <c r="F88" s="521">
        <v>0</v>
      </c>
      <c r="G88" s="521"/>
      <c r="H88" s="522"/>
    </row>
    <row r="89" spans="1:8">
      <c r="A89" s="517" t="s">
        <v>198</v>
      </c>
      <c r="B89" s="722" t="s">
        <v>642</v>
      </c>
      <c r="C89" s="722"/>
      <c r="D89" s="722"/>
      <c r="E89" s="722"/>
      <c r="F89" s="518">
        <v>0</v>
      </c>
      <c r="G89" s="518">
        <v>0</v>
      </c>
      <c r="H89" s="522"/>
    </row>
    <row r="90" spans="1:8">
      <c r="A90" s="515" t="s">
        <v>127</v>
      </c>
      <c r="B90" s="721" t="s">
        <v>643</v>
      </c>
      <c r="C90" s="721"/>
      <c r="D90" s="721"/>
      <c r="E90" s="721"/>
      <c r="F90" s="541">
        <f t="shared" ref="F90:G90" si="17">SUM(F91:F92)</f>
        <v>763</v>
      </c>
      <c r="G90" s="541">
        <f t="shared" si="17"/>
        <v>783</v>
      </c>
      <c r="H90" s="522"/>
    </row>
    <row r="91" spans="1:8">
      <c r="A91" s="545"/>
      <c r="B91" s="722" t="s">
        <v>641</v>
      </c>
      <c r="C91" s="722"/>
      <c r="D91" s="722"/>
      <c r="E91" s="722"/>
      <c r="F91" s="518">
        <v>0</v>
      </c>
      <c r="G91" s="518">
        <v>0</v>
      </c>
      <c r="H91" s="522"/>
    </row>
    <row r="92" spans="1:8">
      <c r="A92" s="517"/>
      <c r="B92" s="722" t="s">
        <v>642</v>
      </c>
      <c r="C92" s="722"/>
      <c r="D92" s="722"/>
      <c r="E92" s="722"/>
      <c r="F92" s="518">
        <v>763</v>
      </c>
      <c r="G92" s="518">
        <v>783</v>
      </c>
      <c r="H92" s="522"/>
    </row>
    <row r="93" spans="1:8">
      <c r="A93" s="515" t="s">
        <v>567</v>
      </c>
      <c r="B93" s="721" t="s">
        <v>644</v>
      </c>
      <c r="C93" s="721"/>
      <c r="D93" s="721"/>
      <c r="E93" s="721"/>
      <c r="F93" s="541">
        <f t="shared" ref="F93:G93" si="18">SUM(F94:F95)</f>
        <v>1431</v>
      </c>
      <c r="G93" s="541">
        <f t="shared" si="18"/>
        <v>1408</v>
      </c>
      <c r="H93" s="522"/>
    </row>
    <row r="94" spans="1:8">
      <c r="A94" s="517" t="s">
        <v>189</v>
      </c>
      <c r="B94" s="722" t="s">
        <v>645</v>
      </c>
      <c r="C94" s="722"/>
      <c r="D94" s="722"/>
      <c r="E94" s="722"/>
      <c r="F94" s="518">
        <v>1365</v>
      </c>
      <c r="G94" s="518">
        <v>1365</v>
      </c>
      <c r="H94" s="522"/>
    </row>
    <row r="95" spans="1:8">
      <c r="A95" s="517" t="s">
        <v>191</v>
      </c>
      <c r="B95" s="722" t="s">
        <v>646</v>
      </c>
      <c r="C95" s="722"/>
      <c r="D95" s="722"/>
      <c r="E95" s="722"/>
      <c r="F95" s="546">
        <v>66</v>
      </c>
      <c r="G95" s="546">
        <v>43</v>
      </c>
      <c r="H95" s="522"/>
    </row>
    <row r="96" spans="1:8">
      <c r="A96" s="513" t="s">
        <v>647</v>
      </c>
      <c r="B96" s="719" t="s">
        <v>648</v>
      </c>
      <c r="C96" s="719"/>
      <c r="D96" s="719"/>
      <c r="E96" s="719"/>
      <c r="F96" s="544">
        <v>0</v>
      </c>
      <c r="G96" s="544">
        <v>0</v>
      </c>
      <c r="H96" s="522"/>
    </row>
    <row r="97" spans="1:9">
      <c r="A97" s="513" t="s">
        <v>649</v>
      </c>
      <c r="B97" s="719" t="s">
        <v>650</v>
      </c>
      <c r="C97" s="719"/>
      <c r="D97" s="719"/>
      <c r="E97" s="719"/>
      <c r="F97" s="514">
        <v>12060</v>
      </c>
      <c r="G97" s="514">
        <v>11915</v>
      </c>
      <c r="H97" s="522"/>
      <c r="I97" s="547"/>
    </row>
    <row r="98" spans="1:9" ht="15.75" thickBot="1">
      <c r="A98" s="548"/>
      <c r="B98" s="720" t="s">
        <v>651</v>
      </c>
      <c r="C98" s="720"/>
      <c r="D98" s="720"/>
      <c r="E98" s="720"/>
      <c r="F98" s="549">
        <f>F72+F79+F96+F97</f>
        <v>257629</v>
      </c>
      <c r="G98" s="549">
        <f t="shared" ref="G98" si="19">G72+G79+G96+G97</f>
        <v>289425</v>
      </c>
      <c r="H98" s="522"/>
    </row>
    <row r="99" spans="1:9" ht="15.75" thickTop="1"/>
  </sheetData>
  <mergeCells count="99"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A29:A30"/>
    <mergeCell ref="B29:E30"/>
    <mergeCell ref="B41:E41"/>
    <mergeCell ref="G29:G30"/>
    <mergeCell ref="B31:E31"/>
    <mergeCell ref="B32:E32"/>
    <mergeCell ref="B33:E33"/>
    <mergeCell ref="B34:E34"/>
    <mergeCell ref="B35:E35"/>
    <mergeCell ref="F29:F30"/>
    <mergeCell ref="B36:E36"/>
    <mergeCell ref="B37:E37"/>
    <mergeCell ref="B38:E38"/>
    <mergeCell ref="B39:E39"/>
    <mergeCell ref="B40:E40"/>
    <mergeCell ref="B53:E53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65:E65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77:E77"/>
    <mergeCell ref="B66:E66"/>
    <mergeCell ref="B67:E67"/>
    <mergeCell ref="B68:E68"/>
    <mergeCell ref="A69:C69"/>
    <mergeCell ref="A70:A71"/>
    <mergeCell ref="B70:E71"/>
    <mergeCell ref="B72:E72"/>
    <mergeCell ref="B73:E73"/>
    <mergeCell ref="B74:E74"/>
    <mergeCell ref="B75:E75"/>
    <mergeCell ref="B76:E76"/>
    <mergeCell ref="B89:E89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96:E96"/>
    <mergeCell ref="B97:E97"/>
    <mergeCell ref="B98:E98"/>
    <mergeCell ref="B90:E90"/>
    <mergeCell ref="B91:E91"/>
    <mergeCell ref="B92:E92"/>
    <mergeCell ref="B93:E93"/>
    <mergeCell ref="B94:E94"/>
    <mergeCell ref="B95:E9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3"/>
  <sheetViews>
    <sheetView workbookViewId="0">
      <selection activeCell="F9" sqref="F9"/>
    </sheetView>
  </sheetViews>
  <sheetFormatPr defaultColWidth="9.140625" defaultRowHeight="15"/>
  <cols>
    <col min="1" max="1" width="9.140625" style="185"/>
    <col min="2" max="2" width="28.140625" style="185" customWidth="1"/>
    <col min="3" max="3" width="22.85546875" style="185" customWidth="1"/>
    <col min="4" max="4" width="18.7109375" style="185" customWidth="1"/>
    <col min="5" max="16384" width="9.140625" style="185"/>
  </cols>
  <sheetData>
    <row r="1" spans="1:8" ht="14.25" customHeight="1">
      <c r="D1" s="501"/>
    </row>
    <row r="2" spans="1:8">
      <c r="A2" s="500"/>
      <c r="G2" s="501"/>
      <c r="H2" s="502"/>
    </row>
    <row r="3" spans="1:8">
      <c r="A3" s="715" t="s">
        <v>719</v>
      </c>
      <c r="B3" s="715"/>
      <c r="C3" s="715"/>
      <c r="D3" s="715"/>
      <c r="E3" s="1"/>
      <c r="F3" s="1"/>
      <c r="G3" s="1"/>
      <c r="H3" s="502"/>
    </row>
    <row r="4" spans="1:8">
      <c r="A4" s="756" t="s">
        <v>705</v>
      </c>
      <c r="B4" s="756"/>
      <c r="C4" s="756"/>
      <c r="D4" s="756"/>
      <c r="E4" s="550"/>
      <c r="F4" s="550"/>
      <c r="G4" s="550"/>
      <c r="H4" s="503"/>
    </row>
    <row r="5" spans="1:8" ht="15.75" thickBot="1">
      <c r="A5" s="761"/>
      <c r="B5" s="762"/>
      <c r="C5" s="762"/>
      <c r="D5" s="762"/>
    </row>
    <row r="6" spans="1:8" ht="12.75" customHeight="1">
      <c r="A6" s="551"/>
      <c r="B6" s="763" t="s">
        <v>0</v>
      </c>
      <c r="C6" s="765" t="s">
        <v>445</v>
      </c>
      <c r="D6" s="766"/>
    </row>
    <row r="7" spans="1:8">
      <c r="A7" s="552"/>
      <c r="B7" s="764"/>
      <c r="C7" s="552" t="s">
        <v>653</v>
      </c>
      <c r="D7" s="553" t="s">
        <v>654</v>
      </c>
    </row>
    <row r="8" spans="1:8">
      <c r="A8" s="554">
        <v>1</v>
      </c>
      <c r="B8" s="555">
        <v>2</v>
      </c>
      <c r="C8" s="554">
        <v>3</v>
      </c>
      <c r="D8" s="556">
        <v>4</v>
      </c>
    </row>
    <row r="9" spans="1:8" ht="45" customHeight="1">
      <c r="A9" s="557" t="s">
        <v>655</v>
      </c>
      <c r="B9" s="558" t="s">
        <v>656</v>
      </c>
      <c r="C9" s="559">
        <v>3678945</v>
      </c>
      <c r="D9" s="560">
        <v>4877483</v>
      </c>
    </row>
    <row r="10" spans="1:8" ht="45" customHeight="1">
      <c r="A10" s="557" t="s">
        <v>657</v>
      </c>
      <c r="B10" s="558" t="s">
        <v>658</v>
      </c>
      <c r="C10" s="559">
        <v>235603</v>
      </c>
      <c r="D10" s="560">
        <v>254252</v>
      </c>
    </row>
    <row r="11" spans="1:8" ht="45" customHeight="1">
      <c r="A11" s="557" t="s">
        <v>659</v>
      </c>
      <c r="B11" s="558" t="s">
        <v>660</v>
      </c>
      <c r="C11" s="559">
        <f>SUM(C9:C10)</f>
        <v>3914548</v>
      </c>
      <c r="D11" s="560">
        <f>SUM(D9:D10)</f>
        <v>5131735</v>
      </c>
    </row>
    <row r="12" spans="1:8" ht="45" customHeight="1">
      <c r="A12" s="557" t="s">
        <v>661</v>
      </c>
      <c r="B12" s="558" t="s">
        <v>662</v>
      </c>
      <c r="C12" s="559">
        <v>23944813</v>
      </c>
      <c r="D12" s="560">
        <v>19862745</v>
      </c>
    </row>
    <row r="13" spans="1:8" ht="45" customHeight="1">
      <c r="A13" s="557" t="s">
        <v>663</v>
      </c>
      <c r="B13" s="558" t="s">
        <v>664</v>
      </c>
      <c r="C13" s="559">
        <v>9700044</v>
      </c>
      <c r="D13" s="560">
        <v>5788921</v>
      </c>
    </row>
    <row r="14" spans="1:8" ht="45" customHeight="1">
      <c r="A14" s="557" t="s">
        <v>665</v>
      </c>
      <c r="B14" s="558" t="s">
        <v>666</v>
      </c>
      <c r="C14" s="559">
        <v>5926359</v>
      </c>
      <c r="D14" s="560">
        <v>59748156</v>
      </c>
    </row>
    <row r="15" spans="1:8" ht="45" customHeight="1">
      <c r="A15" s="557" t="s">
        <v>667</v>
      </c>
      <c r="B15" s="558" t="s">
        <v>668</v>
      </c>
      <c r="C15" s="559">
        <v>0</v>
      </c>
      <c r="D15" s="560">
        <v>144147</v>
      </c>
    </row>
    <row r="16" spans="1:8" ht="45" customHeight="1">
      <c r="A16" s="557" t="s">
        <v>669</v>
      </c>
      <c r="B16" s="558" t="s">
        <v>670</v>
      </c>
      <c r="C16" s="559">
        <f>SUM(C12:C15)</f>
        <v>39571216</v>
      </c>
      <c r="D16" s="560">
        <f>SUM(D12:D15)</f>
        <v>85543969</v>
      </c>
    </row>
    <row r="17" spans="1:4">
      <c r="A17" s="557" t="s">
        <v>671</v>
      </c>
      <c r="B17" s="558" t="s">
        <v>672</v>
      </c>
      <c r="C17" s="559">
        <v>6435009</v>
      </c>
      <c r="D17" s="560">
        <v>5729552</v>
      </c>
    </row>
    <row r="18" spans="1:4" ht="25.5">
      <c r="A18" s="557" t="s">
        <v>673</v>
      </c>
      <c r="B18" s="558" t="s">
        <v>674</v>
      </c>
      <c r="C18" s="559">
        <v>8794991</v>
      </c>
      <c r="D18" s="560">
        <v>9085769</v>
      </c>
    </row>
    <row r="19" spans="1:4" ht="25.5">
      <c r="A19" s="557" t="s">
        <v>675</v>
      </c>
      <c r="B19" s="558" t="s">
        <v>676</v>
      </c>
      <c r="C19" s="559">
        <v>0</v>
      </c>
      <c r="D19" s="560">
        <v>0</v>
      </c>
    </row>
    <row r="20" spans="1:4" ht="25.5">
      <c r="A20" s="557" t="s">
        <v>677</v>
      </c>
      <c r="B20" s="558" t="s">
        <v>678</v>
      </c>
      <c r="C20" s="559">
        <f>SUM(C17:C19)</f>
        <v>15230000</v>
      </c>
      <c r="D20" s="559">
        <f>SUM(D17:D19)</f>
        <v>14815321</v>
      </c>
    </row>
    <row r="21" spans="1:4">
      <c r="A21" s="557" t="s">
        <v>679</v>
      </c>
      <c r="B21" s="558" t="s">
        <v>680</v>
      </c>
      <c r="C21" s="559">
        <v>6765489</v>
      </c>
      <c r="D21" s="560">
        <v>3377076</v>
      </c>
    </row>
    <row r="22" spans="1:4" ht="25.5">
      <c r="A22" s="557" t="s">
        <v>681</v>
      </c>
      <c r="B22" s="558" t="s">
        <v>682</v>
      </c>
      <c r="C22" s="559">
        <v>2836709</v>
      </c>
      <c r="D22" s="560">
        <v>2482557</v>
      </c>
    </row>
    <row r="23" spans="1:4">
      <c r="A23" s="557" t="s">
        <v>683</v>
      </c>
      <c r="B23" s="558" t="s">
        <v>684</v>
      </c>
      <c r="C23" s="559">
        <v>1286055</v>
      </c>
      <c r="D23" s="560">
        <v>879670</v>
      </c>
    </row>
    <row r="24" spans="1:4" ht="25.5">
      <c r="A24" s="557" t="s">
        <v>685</v>
      </c>
      <c r="B24" s="558" t="s">
        <v>686</v>
      </c>
      <c r="C24" s="559">
        <f>SUM(C21:C23)</f>
        <v>10888253</v>
      </c>
      <c r="D24" s="560">
        <f>SUM(D21:D23)</f>
        <v>6739303</v>
      </c>
    </row>
    <row r="25" spans="1:4">
      <c r="A25" s="561" t="s">
        <v>687</v>
      </c>
      <c r="B25" s="562" t="s">
        <v>688</v>
      </c>
      <c r="C25" s="563">
        <v>6238829</v>
      </c>
      <c r="D25" s="564">
        <v>7318797</v>
      </c>
    </row>
    <row r="26" spans="1:4">
      <c r="A26" s="561" t="s">
        <v>689</v>
      </c>
      <c r="B26" s="562" t="s">
        <v>690</v>
      </c>
      <c r="C26" s="563">
        <v>7839396</v>
      </c>
      <c r="D26" s="564">
        <v>31339965</v>
      </c>
    </row>
    <row r="27" spans="1:4" ht="38.25">
      <c r="A27" s="561" t="s">
        <v>691</v>
      </c>
      <c r="B27" s="562" t="s">
        <v>692</v>
      </c>
      <c r="C27" s="563">
        <f>C11+C16-C20-C24-C25-C26</f>
        <v>3289286</v>
      </c>
      <c r="D27" s="564">
        <f>D11+D16-D20-D24-D25-D26</f>
        <v>30462318</v>
      </c>
    </row>
    <row r="28" spans="1:4" ht="38.25">
      <c r="A28" s="557" t="s">
        <v>693</v>
      </c>
      <c r="B28" s="558" t="s">
        <v>694</v>
      </c>
      <c r="C28" s="559">
        <v>54</v>
      </c>
      <c r="D28" s="560">
        <v>44</v>
      </c>
    </row>
    <row r="29" spans="1:4" ht="38.25">
      <c r="A29" s="557" t="s">
        <v>695</v>
      </c>
      <c r="B29" s="558" t="s">
        <v>696</v>
      </c>
      <c r="C29" s="559">
        <f>SUM(C28)</f>
        <v>54</v>
      </c>
      <c r="D29" s="560">
        <f>D28</f>
        <v>44</v>
      </c>
    </row>
    <row r="30" spans="1:4" ht="25.5">
      <c r="A30" s="557" t="s">
        <v>697</v>
      </c>
      <c r="B30" s="558" t="s">
        <v>698</v>
      </c>
      <c r="C30" s="559">
        <v>0</v>
      </c>
      <c r="D30" s="560">
        <v>0</v>
      </c>
    </row>
    <row r="31" spans="1:4" ht="38.25">
      <c r="A31" s="561" t="s">
        <v>699</v>
      </c>
      <c r="B31" s="562" t="s">
        <v>700</v>
      </c>
      <c r="C31" s="563">
        <v>0</v>
      </c>
      <c r="D31" s="564">
        <f>SUM(D30)</f>
        <v>0</v>
      </c>
    </row>
    <row r="32" spans="1:4" ht="25.5">
      <c r="A32" s="557" t="s">
        <v>701</v>
      </c>
      <c r="B32" s="558" t="s">
        <v>702</v>
      </c>
      <c r="C32" s="559">
        <f>C29-C31</f>
        <v>54</v>
      </c>
      <c r="D32" s="560">
        <f>D29-D31</f>
        <v>44</v>
      </c>
    </row>
    <row r="33" spans="1:4" ht="26.25" thickBot="1">
      <c r="A33" s="565" t="s">
        <v>703</v>
      </c>
      <c r="B33" s="566" t="s">
        <v>704</v>
      </c>
      <c r="C33" s="567">
        <f>C27+C32</f>
        <v>3289340</v>
      </c>
      <c r="D33" s="568">
        <f>D27+D32</f>
        <v>30462362</v>
      </c>
    </row>
  </sheetData>
  <mergeCells count="5">
    <mergeCell ref="A3:D3"/>
    <mergeCell ref="A4:D4"/>
    <mergeCell ref="A5:D5"/>
    <mergeCell ref="B6:B7"/>
    <mergeCell ref="C6:D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94"/>
  <sheetViews>
    <sheetView workbookViewId="0">
      <pane xSplit="1" topLeftCell="C1" activePane="topRight" state="frozen"/>
      <selection pane="topRight" activeCell="W4" sqref="W4"/>
    </sheetView>
  </sheetViews>
  <sheetFormatPr defaultColWidth="9.140625" defaultRowHeight="15"/>
  <cols>
    <col min="1" max="1" width="9.140625" style="270"/>
    <col min="2" max="2" width="9.140625" style="271"/>
    <col min="3" max="3" width="55.42578125" style="271" customWidth="1"/>
    <col min="4" max="21" width="15.7109375" style="271" customWidth="1"/>
    <col min="22" max="23" width="15.7109375" style="276" customWidth="1"/>
    <col min="24" max="16384" width="9.140625" style="185"/>
  </cols>
  <sheetData>
    <row r="1" spans="1:23" ht="69.75" customHeight="1">
      <c r="A1" s="767" t="s">
        <v>250</v>
      </c>
      <c r="B1" s="768" t="s">
        <v>251</v>
      </c>
      <c r="C1" s="768" t="s">
        <v>0</v>
      </c>
      <c r="D1" s="253" t="s">
        <v>387</v>
      </c>
      <c r="E1" s="253" t="s">
        <v>390</v>
      </c>
      <c r="F1" s="253" t="s">
        <v>391</v>
      </c>
      <c r="G1" s="279" t="s">
        <v>427</v>
      </c>
      <c r="H1" s="279" t="s">
        <v>427</v>
      </c>
      <c r="I1" s="279" t="s">
        <v>394</v>
      </c>
      <c r="J1" s="279" t="s">
        <v>396</v>
      </c>
      <c r="K1" s="279" t="s">
        <v>36</v>
      </c>
      <c r="L1" s="279" t="s">
        <v>398</v>
      </c>
      <c r="M1" s="279" t="s">
        <v>401</v>
      </c>
      <c r="N1" s="279" t="s">
        <v>422</v>
      </c>
      <c r="O1" s="279" t="s">
        <v>402</v>
      </c>
      <c r="P1" s="279" t="s">
        <v>404</v>
      </c>
      <c r="Q1" s="279" t="s">
        <v>419</v>
      </c>
      <c r="R1" s="279" t="s">
        <v>429</v>
      </c>
      <c r="S1" s="279" t="s">
        <v>410</v>
      </c>
      <c r="T1" s="254" t="s">
        <v>431</v>
      </c>
      <c r="U1" s="297" t="s">
        <v>420</v>
      </c>
      <c r="V1" s="769" t="s">
        <v>252</v>
      </c>
      <c r="W1" s="769" t="s">
        <v>448</v>
      </c>
    </row>
    <row r="2" spans="1:23">
      <c r="A2" s="767"/>
      <c r="B2" s="768"/>
      <c r="C2" s="768"/>
      <c r="D2" s="254" t="s">
        <v>388</v>
      </c>
      <c r="E2" s="254" t="s">
        <v>389</v>
      </c>
      <c r="F2" s="254" t="s">
        <v>392</v>
      </c>
      <c r="G2" s="254" t="s">
        <v>428</v>
      </c>
      <c r="H2" s="254" t="s">
        <v>428</v>
      </c>
      <c r="I2" s="254" t="s">
        <v>393</v>
      </c>
      <c r="J2" s="254" t="s">
        <v>395</v>
      </c>
      <c r="K2" s="254" t="s">
        <v>397</v>
      </c>
      <c r="L2" s="254" t="s">
        <v>399</v>
      </c>
      <c r="M2" s="254" t="s">
        <v>400</v>
      </c>
      <c r="N2" s="254" t="s">
        <v>423</v>
      </c>
      <c r="O2" s="254" t="s">
        <v>403</v>
      </c>
      <c r="P2" s="254" t="s">
        <v>405</v>
      </c>
      <c r="Q2" s="254" t="s">
        <v>406</v>
      </c>
      <c r="R2" s="254" t="s">
        <v>430</v>
      </c>
      <c r="S2" s="254" t="s">
        <v>409</v>
      </c>
      <c r="T2" s="254" t="s">
        <v>432</v>
      </c>
      <c r="U2" s="254" t="s">
        <v>408</v>
      </c>
      <c r="V2" s="770"/>
      <c r="W2" s="770"/>
    </row>
    <row r="3" spans="1:23">
      <c r="A3" s="767"/>
      <c r="B3" s="768"/>
      <c r="C3" s="253"/>
      <c r="D3" s="253"/>
      <c r="E3" s="253"/>
      <c r="F3" s="253"/>
      <c r="G3" s="303"/>
      <c r="H3" s="311" t="s">
        <v>447</v>
      </c>
      <c r="I3" s="253"/>
      <c r="J3" s="253"/>
      <c r="K3" s="253"/>
      <c r="L3" s="253"/>
      <c r="M3" s="253"/>
      <c r="N3" s="253"/>
      <c r="O3" s="253"/>
      <c r="P3" s="253"/>
      <c r="Q3" s="253"/>
      <c r="R3" s="303"/>
      <c r="S3" s="253"/>
      <c r="T3" s="253"/>
      <c r="U3" s="283"/>
      <c r="V3" s="771"/>
      <c r="W3" s="771"/>
    </row>
    <row r="4" spans="1:23">
      <c r="A4" s="767"/>
      <c r="B4" s="768"/>
      <c r="C4" s="255" t="s">
        <v>253</v>
      </c>
      <c r="D4" s="256">
        <v>1</v>
      </c>
      <c r="E4" s="256">
        <v>0</v>
      </c>
      <c r="F4" s="256">
        <v>0</v>
      </c>
      <c r="G4" s="256">
        <v>0</v>
      </c>
      <c r="H4" s="256">
        <v>0</v>
      </c>
      <c r="I4" s="256">
        <v>6</v>
      </c>
      <c r="J4" s="256">
        <v>4</v>
      </c>
      <c r="K4" s="256">
        <v>0</v>
      </c>
      <c r="L4" s="256">
        <v>0</v>
      </c>
      <c r="M4" s="256">
        <v>0</v>
      </c>
      <c r="N4" s="256">
        <v>0</v>
      </c>
      <c r="O4" s="256">
        <v>0</v>
      </c>
      <c r="P4" s="256">
        <v>0</v>
      </c>
      <c r="Q4" s="256"/>
      <c r="R4" s="256"/>
      <c r="S4" s="256"/>
      <c r="T4" s="256">
        <v>0</v>
      </c>
      <c r="U4" s="256"/>
      <c r="V4" s="257">
        <f>SUM(D4:T4)</f>
        <v>11</v>
      </c>
      <c r="W4" s="257">
        <f>SUM(E4:U4)</f>
        <v>10</v>
      </c>
    </row>
    <row r="5" spans="1:23">
      <c r="A5" s="258"/>
      <c r="B5" s="253"/>
      <c r="C5" s="255" t="s">
        <v>254</v>
      </c>
      <c r="D5" s="255"/>
      <c r="E5" s="255"/>
      <c r="F5" s="255"/>
      <c r="G5" s="255"/>
      <c r="H5" s="255"/>
      <c r="I5" s="256">
        <v>6</v>
      </c>
      <c r="J5" s="256">
        <v>4</v>
      </c>
      <c r="K5" s="256"/>
      <c r="L5" s="256"/>
      <c r="M5" s="256"/>
      <c r="N5" s="256"/>
      <c r="O5" s="256"/>
      <c r="P5" s="256"/>
      <c r="Q5" s="256"/>
      <c r="R5" s="256"/>
      <c r="S5" s="256"/>
      <c r="T5" s="256">
        <v>0</v>
      </c>
      <c r="U5" s="256"/>
      <c r="V5" s="257">
        <f>SUM(D5:T5)</f>
        <v>10</v>
      </c>
      <c r="W5" s="257">
        <f>SUM(E5:U5)</f>
        <v>10</v>
      </c>
    </row>
    <row r="6" spans="1:23">
      <c r="A6" s="259" t="s">
        <v>189</v>
      </c>
      <c r="B6" s="260" t="s">
        <v>255</v>
      </c>
      <c r="C6" s="261" t="s">
        <v>256</v>
      </c>
      <c r="D6" s="262">
        <f>SUM(D7,D10,D11,D36,D37,D38,D39,D40,D41)</f>
        <v>6009.6850000000004</v>
      </c>
      <c r="E6" s="262">
        <f t="shared" ref="E6:J6" si="0">SUM(E7,E10,E11,E36,E37,E38,E39,E40,E41)</f>
        <v>211</v>
      </c>
      <c r="F6" s="262">
        <f t="shared" si="0"/>
        <v>889.75</v>
      </c>
      <c r="G6" s="262">
        <f t="shared" si="0"/>
        <v>9182.0429999999997</v>
      </c>
      <c r="H6" s="262">
        <f>SUM(H7,H10,H11,H36,H37,H38,H39,H40,H41)</f>
        <v>9976.0380000000005</v>
      </c>
      <c r="I6" s="262">
        <f t="shared" si="0"/>
        <v>6233.2270249999992</v>
      </c>
      <c r="J6" s="262">
        <f t="shared" si="0"/>
        <v>3536.7279749999998</v>
      </c>
      <c r="K6" s="262">
        <f t="shared" ref="K6:U6" si="1">SUM(K7,K10,K11,K36,K37,K38,K39,K40,K41)</f>
        <v>1248</v>
      </c>
      <c r="L6" s="262">
        <f t="shared" si="1"/>
        <v>1754.6690000000001</v>
      </c>
      <c r="M6" s="262">
        <f t="shared" si="1"/>
        <v>156185.867</v>
      </c>
      <c r="N6" s="262">
        <f t="shared" si="1"/>
        <v>100.04</v>
      </c>
      <c r="O6" s="262">
        <f t="shared" si="1"/>
        <v>479.8</v>
      </c>
      <c r="P6" s="262">
        <f t="shared" si="1"/>
        <v>3448</v>
      </c>
      <c r="Q6" s="262">
        <f t="shared" si="1"/>
        <v>1000</v>
      </c>
      <c r="R6" s="262">
        <f t="shared" si="1"/>
        <v>217</v>
      </c>
      <c r="S6" s="262">
        <f t="shared" si="1"/>
        <v>0</v>
      </c>
      <c r="T6" s="262">
        <f t="shared" si="1"/>
        <v>784</v>
      </c>
      <c r="U6" s="262">
        <f t="shared" si="1"/>
        <v>3165</v>
      </c>
      <c r="V6" s="262">
        <f>SUM(D6:U6)-H6</f>
        <v>194444.80899999998</v>
      </c>
      <c r="W6" s="262">
        <f>SUM(D6:U6)-G6</f>
        <v>195238.80399999997</v>
      </c>
    </row>
    <row r="7" spans="1:23">
      <c r="A7" s="259" t="s">
        <v>190</v>
      </c>
      <c r="B7" s="263" t="s">
        <v>257</v>
      </c>
      <c r="C7" s="263" t="s">
        <v>2</v>
      </c>
      <c r="D7" s="264">
        <f>SUM(D8:D9)</f>
        <v>3811.8</v>
      </c>
      <c r="E7" s="264">
        <f t="shared" ref="E7:J7" si="2">SUM(E8:E9)</f>
        <v>0</v>
      </c>
      <c r="F7" s="264">
        <f t="shared" si="2"/>
        <v>0</v>
      </c>
      <c r="G7" s="264"/>
      <c r="H7" s="264"/>
      <c r="I7" s="264">
        <f t="shared" si="2"/>
        <v>4476.1949999999997</v>
      </c>
      <c r="J7" s="264">
        <f t="shared" si="2"/>
        <v>2959.605</v>
      </c>
      <c r="K7" s="264">
        <f>SUM(K8:K9)</f>
        <v>0</v>
      </c>
      <c r="L7" s="264">
        <v>0</v>
      </c>
      <c r="M7" s="264">
        <f t="shared" ref="M7:R7" si="3">SUM(M8:M9)</f>
        <v>0</v>
      </c>
      <c r="N7" s="264">
        <f t="shared" si="3"/>
        <v>72</v>
      </c>
      <c r="O7" s="264">
        <f t="shared" si="3"/>
        <v>240</v>
      </c>
      <c r="P7" s="264">
        <f t="shared" si="3"/>
        <v>0</v>
      </c>
      <c r="Q7" s="264">
        <f t="shared" si="3"/>
        <v>0</v>
      </c>
      <c r="R7" s="264">
        <f t="shared" si="3"/>
        <v>0</v>
      </c>
      <c r="S7" s="264"/>
      <c r="T7" s="264">
        <f>SUM(T8:T9)</f>
        <v>0</v>
      </c>
      <c r="U7" s="264"/>
      <c r="V7" s="262">
        <f>SUM(D7:U7)</f>
        <v>11559.599999999999</v>
      </c>
      <c r="W7" s="262">
        <f>SUM(D7:U7)</f>
        <v>11559.599999999999</v>
      </c>
    </row>
    <row r="8" spans="1:23">
      <c r="A8" s="259" t="s">
        <v>191</v>
      </c>
      <c r="B8" s="265" t="s">
        <v>258</v>
      </c>
      <c r="C8" s="265" t="s">
        <v>259</v>
      </c>
      <c r="D8" s="266">
        <v>3811.8</v>
      </c>
      <c r="E8" s="266"/>
      <c r="F8" s="265"/>
      <c r="G8" s="265"/>
      <c r="H8" s="265"/>
      <c r="I8" s="266">
        <v>4476.1949999999997</v>
      </c>
      <c r="J8" s="266">
        <v>2959.605</v>
      </c>
      <c r="K8" s="266"/>
      <c r="L8" s="266">
        <v>0</v>
      </c>
      <c r="M8" s="266">
        <v>0</v>
      </c>
      <c r="N8" s="266">
        <f>(Bér_Önk!K7*12)/1000</f>
        <v>72</v>
      </c>
      <c r="O8" s="266">
        <f>(Bér_Önk!K8*12)/1000</f>
        <v>240</v>
      </c>
      <c r="P8" s="266">
        <v>0</v>
      </c>
      <c r="Q8" s="266"/>
      <c r="R8" s="266"/>
      <c r="S8" s="266"/>
      <c r="T8" s="266"/>
      <c r="U8" s="266"/>
      <c r="V8" s="262">
        <f t="shared" ref="V8:W35" si="4">SUM(D8:T8)</f>
        <v>11559.599999999999</v>
      </c>
      <c r="W8" s="262">
        <f>SUM(D8:U8)</f>
        <v>11559.599999999999</v>
      </c>
    </row>
    <row r="9" spans="1:23">
      <c r="A9" s="259" t="s">
        <v>192</v>
      </c>
      <c r="B9" s="265" t="s">
        <v>260</v>
      </c>
      <c r="C9" s="265" t="s">
        <v>261</v>
      </c>
      <c r="D9" s="266">
        <v>0</v>
      </c>
      <c r="E9" s="266"/>
      <c r="F9" s="265"/>
      <c r="G9" s="265"/>
      <c r="H9" s="265"/>
      <c r="I9" s="266">
        <v>0</v>
      </c>
      <c r="J9" s="266">
        <v>0</v>
      </c>
      <c r="K9" s="266"/>
      <c r="L9" s="266"/>
      <c r="M9" s="266">
        <v>0</v>
      </c>
      <c r="N9" s="266"/>
      <c r="O9" s="266">
        <v>0</v>
      </c>
      <c r="P9" s="266"/>
      <c r="Q9" s="266"/>
      <c r="R9" s="266"/>
      <c r="S9" s="266"/>
      <c r="T9" s="266">
        <v>0</v>
      </c>
      <c r="U9" s="266"/>
      <c r="V9" s="262">
        <f t="shared" si="4"/>
        <v>0</v>
      </c>
      <c r="W9" s="262">
        <f t="shared" si="4"/>
        <v>0</v>
      </c>
    </row>
    <row r="10" spans="1:23">
      <c r="A10" s="259" t="s">
        <v>193</v>
      </c>
      <c r="B10" s="263" t="s">
        <v>262</v>
      </c>
      <c r="C10" s="263" t="s">
        <v>263</v>
      </c>
      <c r="D10" s="264">
        <v>690.88499999999999</v>
      </c>
      <c r="E10" s="264">
        <f t="shared" ref="E10:T10" si="5">E7*0.195</f>
        <v>0</v>
      </c>
      <c r="F10" s="264">
        <f t="shared" si="5"/>
        <v>0</v>
      </c>
      <c r="G10" s="264">
        <f t="shared" si="5"/>
        <v>0</v>
      </c>
      <c r="H10" s="264">
        <f>H7*0.195</f>
        <v>0</v>
      </c>
      <c r="I10" s="264">
        <f t="shared" si="5"/>
        <v>872.858025</v>
      </c>
      <c r="J10" s="264">
        <f t="shared" si="5"/>
        <v>577.122975</v>
      </c>
      <c r="K10" s="264">
        <f t="shared" si="5"/>
        <v>0</v>
      </c>
      <c r="L10" s="264">
        <f t="shared" si="5"/>
        <v>0</v>
      </c>
      <c r="M10" s="264">
        <f t="shared" si="5"/>
        <v>0</v>
      </c>
      <c r="N10" s="264">
        <f t="shared" si="5"/>
        <v>14.040000000000001</v>
      </c>
      <c r="O10" s="264">
        <f t="shared" si="5"/>
        <v>46.800000000000004</v>
      </c>
      <c r="P10" s="264">
        <f>P7*0.21</f>
        <v>0</v>
      </c>
      <c r="Q10" s="264">
        <f t="shared" si="5"/>
        <v>0</v>
      </c>
      <c r="R10" s="264">
        <f t="shared" si="5"/>
        <v>0</v>
      </c>
      <c r="S10" s="264">
        <f t="shared" si="5"/>
        <v>0</v>
      </c>
      <c r="T10" s="264">
        <f t="shared" si="5"/>
        <v>0</v>
      </c>
      <c r="U10" s="264"/>
      <c r="V10" s="262">
        <f t="shared" si="4"/>
        <v>2201.7060000000001</v>
      </c>
      <c r="W10" s="262">
        <f>SUM(D10:U10)</f>
        <v>2201.7060000000001</v>
      </c>
    </row>
    <row r="11" spans="1:23">
      <c r="A11" s="259" t="s">
        <v>194</v>
      </c>
      <c r="B11" s="263" t="s">
        <v>264</v>
      </c>
      <c r="C11" s="263" t="s">
        <v>196</v>
      </c>
      <c r="D11" s="264">
        <f>D12+D16+D19+D27+D30</f>
        <v>0</v>
      </c>
      <c r="E11" s="264">
        <f t="shared" ref="E11:J11" si="6">E12+E16+E19+E27+E30</f>
        <v>211</v>
      </c>
      <c r="F11" s="264">
        <f t="shared" si="6"/>
        <v>0</v>
      </c>
      <c r="G11" s="264">
        <f t="shared" si="6"/>
        <v>0</v>
      </c>
      <c r="H11" s="264">
        <f>H12+H16+H19+H27+H30</f>
        <v>0</v>
      </c>
      <c r="I11" s="264">
        <f t="shared" si="6"/>
        <v>884.17399999999998</v>
      </c>
      <c r="J11" s="264">
        <f t="shared" si="6"/>
        <v>0</v>
      </c>
      <c r="K11" s="264">
        <f t="shared" ref="K11:T11" si="7">K12+K16+K19+K27+K30</f>
        <v>1248</v>
      </c>
      <c r="L11" s="264">
        <f t="shared" si="7"/>
        <v>1754.6690000000001</v>
      </c>
      <c r="M11" s="264">
        <f t="shared" si="7"/>
        <v>6185.8670000000002</v>
      </c>
      <c r="N11" s="264">
        <f t="shared" si="7"/>
        <v>14</v>
      </c>
      <c r="O11" s="264">
        <f t="shared" si="7"/>
        <v>193</v>
      </c>
      <c r="P11" s="264">
        <f t="shared" si="7"/>
        <v>3448</v>
      </c>
      <c r="Q11" s="264">
        <f t="shared" si="7"/>
        <v>0</v>
      </c>
      <c r="R11" s="264">
        <f t="shared" si="7"/>
        <v>217</v>
      </c>
      <c r="S11" s="264">
        <f t="shared" si="7"/>
        <v>0</v>
      </c>
      <c r="T11" s="264">
        <f t="shared" si="7"/>
        <v>784</v>
      </c>
      <c r="U11" s="264"/>
      <c r="V11" s="262">
        <f t="shared" si="4"/>
        <v>14939.71</v>
      </c>
      <c r="W11" s="262">
        <f t="shared" si="4"/>
        <v>14939.71</v>
      </c>
    </row>
    <row r="12" spans="1:23">
      <c r="A12" s="259" t="s">
        <v>195</v>
      </c>
      <c r="B12" s="265" t="s">
        <v>265</v>
      </c>
      <c r="C12" s="265" t="s">
        <v>266</v>
      </c>
      <c r="D12" s="266">
        <f>D13+D14+D15</f>
        <v>0</v>
      </c>
      <c r="E12" s="266">
        <f t="shared" ref="E12:J12" si="8">E13+E14+E15</f>
        <v>127</v>
      </c>
      <c r="F12" s="266">
        <f t="shared" si="8"/>
        <v>0</v>
      </c>
      <c r="G12" s="266">
        <f t="shared" si="8"/>
        <v>0</v>
      </c>
      <c r="H12" s="266">
        <f>H13+H14+H15</f>
        <v>0</v>
      </c>
      <c r="I12" s="266">
        <f t="shared" si="8"/>
        <v>696.2</v>
      </c>
      <c r="J12" s="266">
        <f t="shared" si="8"/>
        <v>0</v>
      </c>
      <c r="K12" s="266">
        <f t="shared" ref="K12:T12" si="9">K13+K14+K15</f>
        <v>0</v>
      </c>
      <c r="L12" s="266">
        <f t="shared" si="9"/>
        <v>1160</v>
      </c>
      <c r="M12" s="266">
        <f t="shared" si="9"/>
        <v>961.5</v>
      </c>
      <c r="N12" s="266">
        <f t="shared" si="9"/>
        <v>0</v>
      </c>
      <c r="O12" s="266">
        <f t="shared" si="9"/>
        <v>100</v>
      </c>
      <c r="P12" s="266">
        <f t="shared" si="9"/>
        <v>226.53399999999999</v>
      </c>
      <c r="Q12" s="266">
        <f t="shared" si="9"/>
        <v>0</v>
      </c>
      <c r="R12" s="266">
        <f t="shared" si="9"/>
        <v>0</v>
      </c>
      <c r="S12" s="266">
        <f t="shared" si="9"/>
        <v>0</v>
      </c>
      <c r="T12" s="266">
        <f t="shared" si="9"/>
        <v>0</v>
      </c>
      <c r="U12" s="266"/>
      <c r="V12" s="262">
        <f t="shared" si="4"/>
        <v>3271.2339999999999</v>
      </c>
      <c r="W12" s="262">
        <f t="shared" si="4"/>
        <v>3271.2339999999999</v>
      </c>
    </row>
    <row r="13" spans="1:23">
      <c r="A13" s="259" t="s">
        <v>197</v>
      </c>
      <c r="B13" s="267" t="s">
        <v>267</v>
      </c>
      <c r="C13" s="267" t="s">
        <v>268</v>
      </c>
      <c r="D13" s="268"/>
      <c r="E13" s="268"/>
      <c r="F13" s="267"/>
      <c r="G13" s="267"/>
      <c r="H13" s="267"/>
      <c r="I13" s="268"/>
      <c r="J13" s="268"/>
      <c r="K13" s="268"/>
      <c r="L13" s="268"/>
      <c r="M13" s="268">
        <v>21.5</v>
      </c>
      <c r="N13" s="268"/>
      <c r="O13" s="268">
        <v>100</v>
      </c>
      <c r="P13" s="268">
        <v>0</v>
      </c>
      <c r="Q13" s="268"/>
      <c r="R13" s="268"/>
      <c r="S13" s="268"/>
      <c r="T13" s="268"/>
      <c r="U13" s="268"/>
      <c r="V13" s="262">
        <f t="shared" si="4"/>
        <v>121.5</v>
      </c>
      <c r="W13" s="262">
        <f t="shared" si="4"/>
        <v>121.5</v>
      </c>
    </row>
    <row r="14" spans="1:23">
      <c r="A14" s="259" t="s">
        <v>198</v>
      </c>
      <c r="B14" s="267" t="s">
        <v>269</v>
      </c>
      <c r="C14" s="267" t="s">
        <v>270</v>
      </c>
      <c r="D14" s="268">
        <v>0</v>
      </c>
      <c r="E14" s="268">
        <v>127</v>
      </c>
      <c r="F14" s="267"/>
      <c r="G14" s="267"/>
      <c r="H14" s="267"/>
      <c r="I14" s="268">
        <v>696.2</v>
      </c>
      <c r="J14" s="268">
        <v>0</v>
      </c>
      <c r="K14" s="268"/>
      <c r="L14" s="268">
        <v>1160</v>
      </c>
      <c r="M14" s="268">
        <f>2374-1507+73</f>
        <v>940</v>
      </c>
      <c r="N14" s="268">
        <v>0</v>
      </c>
      <c r="O14" s="268">
        <v>0</v>
      </c>
      <c r="P14" s="268">
        <v>226.53399999999999</v>
      </c>
      <c r="Q14" s="268"/>
      <c r="R14" s="268"/>
      <c r="S14" s="268"/>
      <c r="T14" s="268"/>
      <c r="U14" s="268"/>
      <c r="V14" s="262">
        <f t="shared" si="4"/>
        <v>3149.7339999999999</v>
      </c>
      <c r="W14" s="262">
        <f t="shared" si="4"/>
        <v>3149.7339999999999</v>
      </c>
    </row>
    <row r="15" spans="1:23">
      <c r="A15" s="259" t="s">
        <v>168</v>
      </c>
      <c r="B15" s="267" t="s">
        <v>271</v>
      </c>
      <c r="C15" s="267" t="s">
        <v>272</v>
      </c>
      <c r="D15" s="268"/>
      <c r="E15" s="268"/>
      <c r="F15" s="267"/>
      <c r="G15" s="267"/>
      <c r="H15" s="267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>
        <v>0</v>
      </c>
      <c r="U15" s="268"/>
      <c r="V15" s="262">
        <f t="shared" si="4"/>
        <v>0</v>
      </c>
      <c r="W15" s="262">
        <f t="shared" si="4"/>
        <v>0</v>
      </c>
    </row>
    <row r="16" spans="1:23">
      <c r="A16" s="259" t="s">
        <v>169</v>
      </c>
      <c r="B16" s="265" t="s">
        <v>273</v>
      </c>
      <c r="C16" s="265" t="s">
        <v>274</v>
      </c>
      <c r="D16" s="266">
        <f>D17+D18</f>
        <v>0</v>
      </c>
      <c r="E16" s="266">
        <f t="shared" ref="E16:J16" si="10">E17+E18</f>
        <v>0</v>
      </c>
      <c r="F16" s="266">
        <f t="shared" si="10"/>
        <v>0</v>
      </c>
      <c r="G16" s="266"/>
      <c r="H16" s="266"/>
      <c r="I16" s="266">
        <f t="shared" si="10"/>
        <v>0</v>
      </c>
      <c r="J16" s="266">
        <f t="shared" si="10"/>
        <v>0</v>
      </c>
      <c r="K16" s="266">
        <f t="shared" ref="K16:T16" si="11">K17+K18</f>
        <v>0</v>
      </c>
      <c r="L16" s="266">
        <f t="shared" si="11"/>
        <v>0</v>
      </c>
      <c r="M16" s="266">
        <f t="shared" si="11"/>
        <v>736</v>
      </c>
      <c r="N16" s="266">
        <f t="shared" si="11"/>
        <v>0</v>
      </c>
      <c r="O16" s="266">
        <f t="shared" si="11"/>
        <v>29</v>
      </c>
      <c r="P16" s="266">
        <f t="shared" si="11"/>
        <v>75</v>
      </c>
      <c r="Q16" s="266">
        <f t="shared" si="11"/>
        <v>0</v>
      </c>
      <c r="R16" s="266">
        <f t="shared" si="11"/>
        <v>0</v>
      </c>
      <c r="S16" s="266">
        <f t="shared" si="11"/>
        <v>0</v>
      </c>
      <c r="T16" s="266">
        <f t="shared" si="11"/>
        <v>0</v>
      </c>
      <c r="U16" s="266"/>
      <c r="V16" s="262">
        <f t="shared" si="4"/>
        <v>840</v>
      </c>
      <c r="W16" s="262">
        <f t="shared" si="4"/>
        <v>840</v>
      </c>
    </row>
    <row r="17" spans="1:23">
      <c r="A17" s="259" t="s">
        <v>170</v>
      </c>
      <c r="B17" s="267" t="s">
        <v>275</v>
      </c>
      <c r="C17" s="267" t="s">
        <v>276</v>
      </c>
      <c r="D17" s="268">
        <v>0</v>
      </c>
      <c r="E17" s="268"/>
      <c r="F17" s="267"/>
      <c r="G17" s="267"/>
      <c r="H17" s="267"/>
      <c r="I17" s="268"/>
      <c r="J17" s="268"/>
      <c r="K17" s="268"/>
      <c r="L17" s="268"/>
      <c r="M17" s="268">
        <v>84</v>
      </c>
      <c r="N17" s="268">
        <v>0</v>
      </c>
      <c r="O17" s="268">
        <v>29</v>
      </c>
      <c r="P17" s="268"/>
      <c r="Q17" s="268"/>
      <c r="R17" s="268"/>
      <c r="S17" s="268"/>
      <c r="T17" s="268">
        <v>0</v>
      </c>
      <c r="U17" s="268"/>
      <c r="V17" s="262">
        <f t="shared" si="4"/>
        <v>113</v>
      </c>
      <c r="W17" s="262">
        <f t="shared" si="4"/>
        <v>113</v>
      </c>
    </row>
    <row r="18" spans="1:23">
      <c r="A18" s="259" t="s">
        <v>171</v>
      </c>
      <c r="B18" s="267" t="s">
        <v>277</v>
      </c>
      <c r="C18" s="267" t="s">
        <v>278</v>
      </c>
      <c r="D18" s="268">
        <v>0</v>
      </c>
      <c r="E18" s="268"/>
      <c r="F18" s="267"/>
      <c r="G18" s="267"/>
      <c r="H18" s="267"/>
      <c r="I18" s="268"/>
      <c r="J18" s="268"/>
      <c r="K18" s="268"/>
      <c r="L18" s="268"/>
      <c r="M18" s="268">
        <v>652</v>
      </c>
      <c r="N18" s="268">
        <v>0</v>
      </c>
      <c r="O18" s="268">
        <v>0</v>
      </c>
      <c r="P18" s="268">
        <v>75</v>
      </c>
      <c r="Q18" s="268"/>
      <c r="R18" s="268"/>
      <c r="S18" s="268"/>
      <c r="T18" s="268"/>
      <c r="U18" s="268"/>
      <c r="V18" s="262">
        <f t="shared" si="4"/>
        <v>727</v>
      </c>
      <c r="W18" s="262">
        <f t="shared" si="4"/>
        <v>727</v>
      </c>
    </row>
    <row r="19" spans="1:23">
      <c r="A19" s="259" t="s">
        <v>172</v>
      </c>
      <c r="B19" s="265" t="s">
        <v>279</v>
      </c>
      <c r="C19" s="265" t="s">
        <v>280</v>
      </c>
      <c r="D19" s="266">
        <f>D20+D21+D22+D23+D24+D25+D26</f>
        <v>0</v>
      </c>
      <c r="E19" s="266">
        <f t="shared" ref="E19:J19" si="12">E20+E21+E22+E23+E24+E25+E26</f>
        <v>39</v>
      </c>
      <c r="F19" s="266">
        <f t="shared" si="12"/>
        <v>0</v>
      </c>
      <c r="G19" s="266">
        <f t="shared" si="12"/>
        <v>0</v>
      </c>
      <c r="H19" s="266">
        <f>H20+H21+H22+H23+H24+H25+H26</f>
        <v>0</v>
      </c>
      <c r="I19" s="266">
        <f t="shared" si="12"/>
        <v>0</v>
      </c>
      <c r="J19" s="266">
        <f t="shared" si="12"/>
        <v>0</v>
      </c>
      <c r="K19" s="266">
        <f t="shared" ref="K19:T19" si="13">K20+K21+K22+K23+K24+K25+K26</f>
        <v>982.67700000000002</v>
      </c>
      <c r="L19" s="266">
        <f t="shared" si="13"/>
        <v>223.53399999999999</v>
      </c>
      <c r="M19" s="266">
        <f t="shared" si="13"/>
        <v>3220.3670000000002</v>
      </c>
      <c r="N19" s="266">
        <f t="shared" si="13"/>
        <v>11</v>
      </c>
      <c r="O19" s="266">
        <f t="shared" si="13"/>
        <v>40</v>
      </c>
      <c r="P19" s="266">
        <f t="shared" si="13"/>
        <v>2409</v>
      </c>
      <c r="Q19" s="266">
        <f t="shared" si="13"/>
        <v>0</v>
      </c>
      <c r="R19" s="266">
        <f t="shared" si="13"/>
        <v>170.3</v>
      </c>
      <c r="S19" s="266">
        <f t="shared" si="13"/>
        <v>0</v>
      </c>
      <c r="T19" s="266">
        <f t="shared" si="13"/>
        <v>632</v>
      </c>
      <c r="U19" s="266"/>
      <c r="V19" s="262">
        <f t="shared" si="4"/>
        <v>7727.8780000000006</v>
      </c>
      <c r="W19" s="262">
        <f t="shared" si="4"/>
        <v>7727.8780000000006</v>
      </c>
    </row>
    <row r="20" spans="1:23">
      <c r="A20" s="259" t="s">
        <v>173</v>
      </c>
      <c r="B20" s="267" t="s">
        <v>281</v>
      </c>
      <c r="C20" s="267" t="s">
        <v>282</v>
      </c>
      <c r="D20" s="268">
        <v>0</v>
      </c>
      <c r="E20" s="268">
        <v>10</v>
      </c>
      <c r="F20" s="267"/>
      <c r="G20" s="267"/>
      <c r="H20" s="267"/>
      <c r="I20" s="268"/>
      <c r="J20" s="268"/>
      <c r="K20" s="268">
        <v>982.67700000000002</v>
      </c>
      <c r="L20" s="268"/>
      <c r="M20" s="268">
        <v>335</v>
      </c>
      <c r="N20" s="268">
        <v>11</v>
      </c>
      <c r="O20" s="268">
        <v>0</v>
      </c>
      <c r="P20" s="268">
        <v>310</v>
      </c>
      <c r="Q20" s="268"/>
      <c r="R20" s="268"/>
      <c r="S20" s="268"/>
      <c r="T20" s="268"/>
      <c r="U20" s="268"/>
      <c r="V20" s="262">
        <f t="shared" si="4"/>
        <v>1648.6770000000001</v>
      </c>
      <c r="W20" s="262">
        <f t="shared" si="4"/>
        <v>1648.6770000000001</v>
      </c>
    </row>
    <row r="21" spans="1:23">
      <c r="A21" s="259" t="s">
        <v>207</v>
      </c>
      <c r="B21" s="267" t="s">
        <v>283</v>
      </c>
      <c r="C21" s="267" t="s">
        <v>284</v>
      </c>
      <c r="D21" s="268"/>
      <c r="E21" s="268"/>
      <c r="F21" s="267"/>
      <c r="G21" s="267"/>
      <c r="H21" s="267"/>
      <c r="I21" s="268"/>
      <c r="J21" s="268"/>
      <c r="K21" s="268"/>
      <c r="L21" s="268"/>
      <c r="M21" s="268">
        <v>226</v>
      </c>
      <c r="N21" s="268"/>
      <c r="O21" s="268"/>
      <c r="P21" s="268">
        <v>0</v>
      </c>
      <c r="Q21" s="268"/>
      <c r="R21" s="268">
        <v>170.3</v>
      </c>
      <c r="S21" s="268"/>
      <c r="T21" s="268">
        <v>632</v>
      </c>
      <c r="U21" s="268"/>
      <c r="V21" s="262">
        <f t="shared" si="4"/>
        <v>1028.3</v>
      </c>
      <c r="W21" s="262">
        <f t="shared" si="4"/>
        <v>1028.3</v>
      </c>
    </row>
    <row r="22" spans="1:23">
      <c r="A22" s="259" t="s">
        <v>208</v>
      </c>
      <c r="B22" s="267" t="s">
        <v>285</v>
      </c>
      <c r="C22" s="267" t="s">
        <v>286</v>
      </c>
      <c r="D22" s="268"/>
      <c r="E22" s="268"/>
      <c r="F22" s="267"/>
      <c r="G22" s="267"/>
      <c r="H22" s="267"/>
      <c r="I22" s="268"/>
      <c r="J22" s="268"/>
      <c r="K22" s="268"/>
      <c r="L22" s="268"/>
      <c r="M22" s="268">
        <v>0</v>
      </c>
      <c r="N22" s="268"/>
      <c r="O22" s="268"/>
      <c r="P22" s="268">
        <v>0</v>
      </c>
      <c r="Q22" s="268"/>
      <c r="R22" s="268"/>
      <c r="S22" s="268"/>
      <c r="T22" s="268"/>
      <c r="U22" s="268"/>
      <c r="V22" s="262">
        <f t="shared" si="4"/>
        <v>0</v>
      </c>
      <c r="W22" s="262">
        <f t="shared" si="4"/>
        <v>0</v>
      </c>
    </row>
    <row r="23" spans="1:23">
      <c r="A23" s="259" t="s">
        <v>209</v>
      </c>
      <c r="B23" s="267" t="s">
        <v>287</v>
      </c>
      <c r="C23" s="267" t="s">
        <v>288</v>
      </c>
      <c r="D23" s="268"/>
      <c r="E23" s="268">
        <v>0</v>
      </c>
      <c r="F23" s="267"/>
      <c r="G23" s="267"/>
      <c r="H23" s="267"/>
      <c r="I23" s="268"/>
      <c r="J23" s="268"/>
      <c r="K23" s="268"/>
      <c r="L23" s="268">
        <v>223.53399999999999</v>
      </c>
      <c r="M23" s="268">
        <v>561</v>
      </c>
      <c r="N23" s="268"/>
      <c r="O23" s="268">
        <v>40</v>
      </c>
      <c r="P23" s="268">
        <v>500</v>
      </c>
      <c r="Q23" s="268"/>
      <c r="R23" s="268"/>
      <c r="S23" s="268"/>
      <c r="T23" s="268"/>
      <c r="U23" s="268"/>
      <c r="V23" s="262">
        <f t="shared" si="4"/>
        <v>1324.5340000000001</v>
      </c>
      <c r="W23" s="262">
        <f t="shared" si="4"/>
        <v>1324.5340000000001</v>
      </c>
    </row>
    <row r="24" spans="1:23">
      <c r="A24" s="259" t="s">
        <v>210</v>
      </c>
      <c r="B24" s="267" t="s">
        <v>289</v>
      </c>
      <c r="C24" s="267" t="s">
        <v>232</v>
      </c>
      <c r="D24" s="268"/>
      <c r="E24" s="268"/>
      <c r="F24" s="267"/>
      <c r="G24" s="267"/>
      <c r="H24" s="267"/>
      <c r="I24" s="268"/>
      <c r="J24" s="268"/>
      <c r="K24" s="268"/>
      <c r="L24" s="268"/>
      <c r="M24" s="268">
        <v>0</v>
      </c>
      <c r="N24" s="268"/>
      <c r="O24" s="268"/>
      <c r="P24" s="268"/>
      <c r="Q24" s="268"/>
      <c r="R24" s="268"/>
      <c r="S24" s="268"/>
      <c r="T24" s="268"/>
      <c r="U24" s="268"/>
      <c r="V24" s="262">
        <f t="shared" si="4"/>
        <v>0</v>
      </c>
      <c r="W24" s="262">
        <f t="shared" si="4"/>
        <v>0</v>
      </c>
    </row>
    <row r="25" spans="1:23">
      <c r="A25" s="259" t="s">
        <v>211</v>
      </c>
      <c r="B25" s="267" t="s">
        <v>290</v>
      </c>
      <c r="C25" s="267" t="s">
        <v>291</v>
      </c>
      <c r="D25" s="268">
        <v>0</v>
      </c>
      <c r="E25" s="268"/>
      <c r="F25" s="267"/>
      <c r="G25" s="267"/>
      <c r="H25" s="267"/>
      <c r="I25" s="268"/>
      <c r="J25" s="268"/>
      <c r="K25" s="268"/>
      <c r="L25" s="268"/>
      <c r="M25" s="268">
        <v>995</v>
      </c>
      <c r="N25" s="268">
        <v>0</v>
      </c>
      <c r="O25" s="268">
        <v>0</v>
      </c>
      <c r="P25" s="268">
        <v>0</v>
      </c>
      <c r="Q25" s="268"/>
      <c r="R25" s="268"/>
      <c r="S25" s="268"/>
      <c r="T25" s="268"/>
      <c r="U25" s="268"/>
      <c r="V25" s="262">
        <f t="shared" si="4"/>
        <v>995</v>
      </c>
      <c r="W25" s="262">
        <f t="shared" si="4"/>
        <v>995</v>
      </c>
    </row>
    <row r="26" spans="1:23">
      <c r="A26" s="259" t="s">
        <v>212</v>
      </c>
      <c r="B26" s="267" t="s">
        <v>292</v>
      </c>
      <c r="C26" s="267" t="s">
        <v>293</v>
      </c>
      <c r="D26" s="268">
        <v>0</v>
      </c>
      <c r="E26" s="268">
        <v>29</v>
      </c>
      <c r="F26" s="267"/>
      <c r="G26" s="267"/>
      <c r="H26" s="267"/>
      <c r="I26" s="266"/>
      <c r="J26" s="266"/>
      <c r="K26" s="266"/>
      <c r="L26" s="266">
        <v>0</v>
      </c>
      <c r="M26" s="266">
        <v>1103.367</v>
      </c>
      <c r="N26" s="266">
        <v>0</v>
      </c>
      <c r="O26" s="266">
        <v>0</v>
      </c>
      <c r="P26" s="266">
        <v>1599</v>
      </c>
      <c r="Q26" s="266"/>
      <c r="R26" s="266"/>
      <c r="S26" s="266"/>
      <c r="T26" s="266"/>
      <c r="U26" s="266"/>
      <c r="V26" s="262">
        <f t="shared" si="4"/>
        <v>2731.3670000000002</v>
      </c>
      <c r="W26" s="262">
        <f t="shared" si="4"/>
        <v>2731.3670000000002</v>
      </c>
    </row>
    <row r="27" spans="1:23">
      <c r="A27" s="259" t="s">
        <v>213</v>
      </c>
      <c r="B27" s="265" t="s">
        <v>294</v>
      </c>
      <c r="C27" s="265" t="s">
        <v>295</v>
      </c>
      <c r="D27" s="266">
        <f>D28+D29</f>
        <v>0</v>
      </c>
      <c r="E27" s="266">
        <f t="shared" ref="E27:J27" si="14">E28+E29</f>
        <v>0</v>
      </c>
      <c r="F27" s="266">
        <f t="shared" si="14"/>
        <v>0</v>
      </c>
      <c r="G27" s="266">
        <f t="shared" si="14"/>
        <v>0</v>
      </c>
      <c r="H27" s="266">
        <f>H28+H29</f>
        <v>0</v>
      </c>
      <c r="I27" s="266">
        <f t="shared" si="14"/>
        <v>0</v>
      </c>
      <c r="J27" s="266">
        <f t="shared" si="14"/>
        <v>0</v>
      </c>
      <c r="K27" s="266">
        <f t="shared" ref="K27:T27" si="15">K28+K29</f>
        <v>0</v>
      </c>
      <c r="L27" s="266">
        <f t="shared" si="15"/>
        <v>0</v>
      </c>
      <c r="M27" s="266">
        <f t="shared" si="15"/>
        <v>0</v>
      </c>
      <c r="N27" s="266">
        <f t="shared" si="15"/>
        <v>0</v>
      </c>
      <c r="O27" s="266">
        <f t="shared" si="15"/>
        <v>0</v>
      </c>
      <c r="P27" s="266">
        <f t="shared" si="15"/>
        <v>0</v>
      </c>
      <c r="Q27" s="266">
        <f t="shared" si="15"/>
        <v>0</v>
      </c>
      <c r="R27" s="266">
        <f t="shared" si="15"/>
        <v>0</v>
      </c>
      <c r="S27" s="266">
        <f t="shared" si="15"/>
        <v>0</v>
      </c>
      <c r="T27" s="266">
        <f t="shared" si="15"/>
        <v>0</v>
      </c>
      <c r="U27" s="266"/>
      <c r="V27" s="262">
        <f t="shared" si="4"/>
        <v>0</v>
      </c>
      <c r="W27" s="262">
        <f t="shared" si="4"/>
        <v>0</v>
      </c>
    </row>
    <row r="28" spans="1:23">
      <c r="A28" s="259" t="s">
        <v>214</v>
      </c>
      <c r="B28" s="267" t="s">
        <v>296</v>
      </c>
      <c r="C28" s="267" t="s">
        <v>297</v>
      </c>
      <c r="D28" s="268"/>
      <c r="E28" s="268"/>
      <c r="F28" s="267"/>
      <c r="G28" s="267"/>
      <c r="H28" s="267"/>
      <c r="I28" s="268"/>
      <c r="J28" s="268"/>
      <c r="K28" s="268"/>
      <c r="L28" s="268"/>
      <c r="M28" s="268">
        <v>0</v>
      </c>
      <c r="N28" s="268"/>
      <c r="O28" s="268"/>
      <c r="P28" s="268"/>
      <c r="Q28" s="268"/>
      <c r="R28" s="268"/>
      <c r="S28" s="268"/>
      <c r="T28" s="268"/>
      <c r="U28" s="268"/>
      <c r="V28" s="262">
        <f t="shared" si="4"/>
        <v>0</v>
      </c>
      <c r="W28" s="262">
        <f t="shared" si="4"/>
        <v>0</v>
      </c>
    </row>
    <row r="29" spans="1:23">
      <c r="A29" s="259" t="s">
        <v>215</v>
      </c>
      <c r="B29" s="267" t="s">
        <v>298</v>
      </c>
      <c r="C29" s="267" t="s">
        <v>299</v>
      </c>
      <c r="D29" s="268"/>
      <c r="E29" s="268"/>
      <c r="F29" s="267"/>
      <c r="G29" s="267"/>
      <c r="H29" s="267"/>
      <c r="I29" s="268"/>
      <c r="J29" s="268"/>
      <c r="K29" s="268"/>
      <c r="L29" s="268"/>
      <c r="M29" s="268">
        <v>0</v>
      </c>
      <c r="N29" s="268"/>
      <c r="O29" s="268">
        <v>0</v>
      </c>
      <c r="P29" s="268"/>
      <c r="Q29" s="268"/>
      <c r="R29" s="268"/>
      <c r="S29" s="268"/>
      <c r="T29" s="268"/>
      <c r="U29" s="268"/>
      <c r="V29" s="262">
        <f t="shared" si="4"/>
        <v>0</v>
      </c>
      <c r="W29" s="262">
        <f t="shared" si="4"/>
        <v>0</v>
      </c>
    </row>
    <row r="30" spans="1:23">
      <c r="A30" s="259" t="s">
        <v>216</v>
      </c>
      <c r="B30" s="265" t="s">
        <v>300</v>
      </c>
      <c r="C30" s="265" t="s">
        <v>301</v>
      </c>
      <c r="D30" s="266">
        <f>D31+D32+D33+D34+D35</f>
        <v>0</v>
      </c>
      <c r="E30" s="266">
        <f t="shared" ref="E30:J30" si="16">E31+E32+E33+E34+E35</f>
        <v>45</v>
      </c>
      <c r="F30" s="266">
        <f t="shared" si="16"/>
        <v>0</v>
      </c>
      <c r="G30" s="266">
        <f t="shared" si="16"/>
        <v>0</v>
      </c>
      <c r="H30" s="266">
        <f>H31+H32+H33+H34+H35</f>
        <v>0</v>
      </c>
      <c r="I30" s="266">
        <f t="shared" si="16"/>
        <v>187.97399999999999</v>
      </c>
      <c r="J30" s="266">
        <f t="shared" si="16"/>
        <v>0</v>
      </c>
      <c r="K30" s="266">
        <f t="shared" ref="K30:T30" si="17">K31+K32+K33+K34+K35</f>
        <v>265.32299999999998</v>
      </c>
      <c r="L30" s="266">
        <f t="shared" si="17"/>
        <v>371.13499999999999</v>
      </c>
      <c r="M30" s="266">
        <f t="shared" si="17"/>
        <v>1268</v>
      </c>
      <c r="N30" s="266">
        <f t="shared" si="17"/>
        <v>3</v>
      </c>
      <c r="O30" s="266">
        <f t="shared" si="17"/>
        <v>24</v>
      </c>
      <c r="P30" s="266">
        <f t="shared" si="17"/>
        <v>737.46600000000001</v>
      </c>
      <c r="Q30" s="266">
        <f t="shared" si="17"/>
        <v>0</v>
      </c>
      <c r="R30" s="266">
        <f t="shared" si="17"/>
        <v>46.7</v>
      </c>
      <c r="S30" s="266">
        <f t="shared" si="17"/>
        <v>0</v>
      </c>
      <c r="T30" s="266">
        <f t="shared" si="17"/>
        <v>152</v>
      </c>
      <c r="U30" s="266"/>
      <c r="V30" s="262">
        <f t="shared" si="4"/>
        <v>3100.5979999999995</v>
      </c>
      <c r="W30" s="262">
        <f t="shared" si="4"/>
        <v>3100.5979999999995</v>
      </c>
    </row>
    <row r="31" spans="1:23">
      <c r="A31" s="259" t="s">
        <v>217</v>
      </c>
      <c r="B31" s="267" t="s">
        <v>302</v>
      </c>
      <c r="C31" s="267" t="s">
        <v>303</v>
      </c>
      <c r="D31" s="268">
        <v>0</v>
      </c>
      <c r="E31" s="268">
        <v>45</v>
      </c>
      <c r="F31" s="267"/>
      <c r="G31" s="267"/>
      <c r="H31" s="267"/>
      <c r="I31" s="268">
        <v>187.97399999999999</v>
      </c>
      <c r="J31" s="268"/>
      <c r="K31" s="268">
        <v>265.32299999999998</v>
      </c>
      <c r="L31" s="268">
        <v>371.13499999999999</v>
      </c>
      <c r="M31" s="268">
        <v>1268</v>
      </c>
      <c r="N31" s="268">
        <v>3</v>
      </c>
      <c r="O31" s="268">
        <v>24</v>
      </c>
      <c r="P31" s="268">
        <v>737.46600000000001</v>
      </c>
      <c r="Q31" s="268"/>
      <c r="R31" s="268">
        <v>46.7</v>
      </c>
      <c r="S31" s="268"/>
      <c r="T31" s="268">
        <v>152</v>
      </c>
      <c r="U31" s="268"/>
      <c r="V31" s="262">
        <f t="shared" si="4"/>
        <v>3100.5979999999995</v>
      </c>
      <c r="W31" s="262">
        <f t="shared" si="4"/>
        <v>3100.5979999999995</v>
      </c>
    </row>
    <row r="32" spans="1:23">
      <c r="A32" s="259" t="s">
        <v>218</v>
      </c>
      <c r="B32" s="267" t="s">
        <v>304</v>
      </c>
      <c r="C32" s="267" t="s">
        <v>305</v>
      </c>
      <c r="D32" s="268"/>
      <c r="E32" s="268"/>
      <c r="F32" s="267"/>
      <c r="G32" s="267"/>
      <c r="H32" s="267"/>
      <c r="I32" s="268"/>
      <c r="J32" s="268"/>
      <c r="K32" s="268"/>
      <c r="L32" s="268"/>
      <c r="M32" s="268">
        <v>0</v>
      </c>
      <c r="N32" s="268"/>
      <c r="O32" s="268"/>
      <c r="P32" s="268"/>
      <c r="Q32" s="268"/>
      <c r="R32" s="268"/>
      <c r="S32" s="268"/>
      <c r="T32" s="268"/>
      <c r="U32" s="268"/>
      <c r="V32" s="262">
        <f t="shared" si="4"/>
        <v>0</v>
      </c>
      <c r="W32" s="262">
        <f t="shared" si="4"/>
        <v>0</v>
      </c>
    </row>
    <row r="33" spans="1:23">
      <c r="A33" s="259" t="s">
        <v>219</v>
      </c>
      <c r="B33" s="267" t="s">
        <v>306</v>
      </c>
      <c r="C33" s="267" t="s">
        <v>307</v>
      </c>
      <c r="D33" s="268"/>
      <c r="E33" s="268"/>
      <c r="F33" s="267"/>
      <c r="G33" s="267"/>
      <c r="H33" s="267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2">
        <f t="shared" si="4"/>
        <v>0</v>
      </c>
      <c r="W33" s="262">
        <f t="shared" si="4"/>
        <v>0</v>
      </c>
    </row>
    <row r="34" spans="1:23">
      <c r="A34" s="259" t="s">
        <v>220</v>
      </c>
      <c r="B34" s="267" t="s">
        <v>308</v>
      </c>
      <c r="C34" s="267" t="s">
        <v>309</v>
      </c>
      <c r="D34" s="268"/>
      <c r="E34" s="268"/>
      <c r="F34" s="267"/>
      <c r="G34" s="267"/>
      <c r="H34" s="267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2">
        <f t="shared" si="4"/>
        <v>0</v>
      </c>
      <c r="W34" s="262">
        <f t="shared" si="4"/>
        <v>0</v>
      </c>
    </row>
    <row r="35" spans="1:23">
      <c r="A35" s="259" t="s">
        <v>221</v>
      </c>
      <c r="B35" s="267" t="s">
        <v>310</v>
      </c>
      <c r="C35" s="267" t="s">
        <v>311</v>
      </c>
      <c r="D35" s="268"/>
      <c r="E35" s="268"/>
      <c r="F35" s="267"/>
      <c r="G35" s="267"/>
      <c r="H35" s="267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2">
        <f t="shared" si="4"/>
        <v>0</v>
      </c>
      <c r="W35" s="262">
        <f t="shared" si="4"/>
        <v>0</v>
      </c>
    </row>
    <row r="36" spans="1:23">
      <c r="A36" s="259" t="s">
        <v>222</v>
      </c>
      <c r="B36" s="263" t="s">
        <v>312</v>
      </c>
      <c r="C36" s="263" t="s">
        <v>151</v>
      </c>
      <c r="D36" s="264"/>
      <c r="E36" s="264"/>
      <c r="F36" s="263"/>
      <c r="G36" s="263"/>
      <c r="H36" s="263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>
        <v>3165</v>
      </c>
      <c r="V36" s="262">
        <f>SUM(D36:U36)</f>
        <v>3165</v>
      </c>
      <c r="W36" s="262">
        <f>SUM(D36:U36)</f>
        <v>3165</v>
      </c>
    </row>
    <row r="37" spans="1:23">
      <c r="A37" s="259" t="s">
        <v>223</v>
      </c>
      <c r="B37" s="263" t="s">
        <v>313</v>
      </c>
      <c r="C37" s="263" t="s">
        <v>314</v>
      </c>
      <c r="D37" s="264">
        <v>1507</v>
      </c>
      <c r="E37" s="264"/>
      <c r="F37" s="305">
        <v>127</v>
      </c>
      <c r="G37" s="305">
        <v>9182.0429999999997</v>
      </c>
      <c r="H37" s="305">
        <f>9182.043+793.995</f>
        <v>9976.0380000000005</v>
      </c>
      <c r="I37" s="264"/>
      <c r="J37" s="264"/>
      <c r="K37" s="264"/>
      <c r="L37" s="264"/>
      <c r="M37" s="264"/>
      <c r="N37" s="264"/>
      <c r="O37" s="264"/>
      <c r="P37" s="264"/>
      <c r="Q37" s="264">
        <v>1000</v>
      </c>
      <c r="R37" s="264"/>
      <c r="S37" s="264"/>
      <c r="T37" s="264"/>
      <c r="U37" s="264"/>
      <c r="V37" s="262">
        <f>SUM(D37:T37)</f>
        <v>21792.080999999998</v>
      </c>
      <c r="W37" s="262">
        <f>SUM(D37:U37)</f>
        <v>21792.080999999998</v>
      </c>
    </row>
    <row r="38" spans="1:23">
      <c r="A38" s="259" t="s">
        <v>224</v>
      </c>
      <c r="B38" s="263" t="s">
        <v>315</v>
      </c>
      <c r="C38" s="263" t="s">
        <v>49</v>
      </c>
      <c r="D38" s="264"/>
      <c r="E38" s="264"/>
      <c r="F38" s="263"/>
      <c r="G38" s="263"/>
      <c r="H38" s="263"/>
      <c r="I38" s="264"/>
      <c r="J38" s="264"/>
      <c r="K38" s="264"/>
      <c r="L38" s="264"/>
      <c r="M38" s="264">
        <v>150000</v>
      </c>
      <c r="N38" s="264"/>
      <c r="O38" s="264"/>
      <c r="P38" s="264"/>
      <c r="Q38" s="264"/>
      <c r="R38" s="264"/>
      <c r="S38" s="264"/>
      <c r="T38" s="264"/>
      <c r="U38" s="264"/>
      <c r="V38" s="262">
        <f>SUM(D38:T38)</f>
        <v>150000</v>
      </c>
      <c r="W38" s="262">
        <f>SUM(D38:U38)</f>
        <v>150000</v>
      </c>
    </row>
    <row r="39" spans="1:23">
      <c r="A39" s="259" t="s">
        <v>225</v>
      </c>
      <c r="B39" s="263" t="s">
        <v>316</v>
      </c>
      <c r="C39" s="263" t="s">
        <v>317</v>
      </c>
      <c r="D39" s="264"/>
      <c r="E39" s="264"/>
      <c r="F39" s="263"/>
      <c r="G39" s="263"/>
      <c r="H39" s="263"/>
      <c r="I39" s="264"/>
      <c r="J39" s="264"/>
      <c r="K39" s="264"/>
      <c r="L39" s="264"/>
      <c r="M39" s="264">
        <v>0</v>
      </c>
      <c r="N39" s="264"/>
      <c r="O39" s="264"/>
      <c r="P39" s="264"/>
      <c r="Q39" s="264"/>
      <c r="R39" s="264"/>
      <c r="S39" s="264"/>
      <c r="T39" s="264"/>
      <c r="U39" s="264"/>
      <c r="V39" s="262">
        <f>SUM(D39:T39)</f>
        <v>0</v>
      </c>
      <c r="W39" s="262">
        <f>SUM(E39:U39)</f>
        <v>0</v>
      </c>
    </row>
    <row r="40" spans="1:23">
      <c r="A40" s="259" t="s">
        <v>226</v>
      </c>
      <c r="B40" s="263" t="s">
        <v>318</v>
      </c>
      <c r="C40" s="263" t="s">
        <v>319</v>
      </c>
      <c r="D40" s="264"/>
      <c r="E40" s="264"/>
      <c r="F40" s="263"/>
      <c r="G40" s="263"/>
      <c r="H40" s="263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2">
        <f>SUM(D40:T40)</f>
        <v>0</v>
      </c>
      <c r="W40" s="262">
        <f>SUM(E40:U40)</f>
        <v>0</v>
      </c>
    </row>
    <row r="41" spans="1:23">
      <c r="A41" s="259" t="s">
        <v>227</v>
      </c>
      <c r="B41" s="263" t="s">
        <v>320</v>
      </c>
      <c r="C41" s="263" t="s">
        <v>321</v>
      </c>
      <c r="D41" s="264"/>
      <c r="E41" s="264"/>
      <c r="F41" s="305">
        <v>762.75</v>
      </c>
      <c r="G41" s="263"/>
      <c r="H41" s="263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2">
        <f>SUM(D41:T41)</f>
        <v>762.75</v>
      </c>
      <c r="W41" s="262">
        <f>SUM(E41:U41)</f>
        <v>762.75</v>
      </c>
    </row>
    <row r="42" spans="1:23">
      <c r="A42" s="259" t="s">
        <v>322</v>
      </c>
      <c r="B42" s="261" t="s">
        <v>323</v>
      </c>
      <c r="C42" s="261" t="s">
        <v>324</v>
      </c>
      <c r="D42" s="262">
        <f>SUM(D43,D44,D45,D46,D57,D58,D59,D60)</f>
        <v>990.4</v>
      </c>
      <c r="E42" s="262">
        <f>SUM(E43,E44,E45,E46,E57,E58,E59,E60)</f>
        <v>100</v>
      </c>
      <c r="F42" s="262">
        <f>SUM(F43,F44,F45,F46,F57,F58,F59,F60)</f>
        <v>67861.278000000006</v>
      </c>
      <c r="G42" s="262"/>
      <c r="H42" s="262">
        <v>793.995</v>
      </c>
      <c r="I42" s="262">
        <f>SUM(I43,I44,I45,I46,I57,I58,I59,I60)</f>
        <v>6288.0450000000001</v>
      </c>
      <c r="J42" s="262">
        <f>SUM(J43,J44,J45,J46,J57,J58,J59,J60)</f>
        <v>3248.16</v>
      </c>
      <c r="K42" s="262">
        <f>SUM(K43,K44,K45,K46,K57,K58,K59,K60)</f>
        <v>1248</v>
      </c>
      <c r="L42" s="262">
        <f>SUM(L43,L44,L45,L46,L58,L59,L60)</f>
        <v>1743.86</v>
      </c>
      <c r="M42" s="262">
        <f>SUM(M43,M44,M45,M46,M58,M59,M60)</f>
        <v>104228.34600000001</v>
      </c>
      <c r="N42" s="262">
        <f>SUM(N43,N44,N45,N46,N57,N58,N59,N60)</f>
        <v>0</v>
      </c>
      <c r="O42" s="262">
        <f>SUM(O43,O44,O45,O46,O57,O58,O59,O60)</f>
        <v>0</v>
      </c>
      <c r="P42" s="262">
        <f>SUM(P43,P44,P45,P46,P57,P58,P59,P60)</f>
        <v>1800</v>
      </c>
      <c r="Q42" s="262">
        <f>SUM(Q43,Q44,Q45,Q46,Q57,Q58,Q59,Q60)</f>
        <v>0</v>
      </c>
      <c r="R42" s="262"/>
      <c r="S42" s="262">
        <f>SUM(S43,S44,S45,S46,S57,S58,S59,S60)</f>
        <v>3655</v>
      </c>
      <c r="T42" s="262">
        <f>T43+T44+T45+T46+T57+T58+T59+T60</f>
        <v>396.72</v>
      </c>
      <c r="U42" s="262">
        <f>U43+U44+U45+U46+U57+U58+U59+U60</f>
        <v>2885</v>
      </c>
      <c r="V42" s="262">
        <f>SUM(D42:U42)-H42</f>
        <v>194444.80900000001</v>
      </c>
      <c r="W42" s="262">
        <f>SUM(D42:U42)</f>
        <v>195238.804</v>
      </c>
    </row>
    <row r="43" spans="1:23" s="220" customFormat="1">
      <c r="A43" s="259" t="s">
        <v>325</v>
      </c>
      <c r="B43" s="263" t="s">
        <v>326</v>
      </c>
      <c r="C43" s="263" t="s">
        <v>327</v>
      </c>
      <c r="D43" s="264">
        <v>990.4</v>
      </c>
      <c r="E43" s="264">
        <v>100</v>
      </c>
      <c r="F43" s="264">
        <v>9904.77</v>
      </c>
      <c r="G43" s="263"/>
      <c r="H43" s="263">
        <v>793.995</v>
      </c>
      <c r="I43" s="264">
        <v>6288.0450000000001</v>
      </c>
      <c r="J43" s="264">
        <v>3248.16</v>
      </c>
      <c r="K43" s="264">
        <v>1248</v>
      </c>
      <c r="L43" s="264">
        <v>1743.86</v>
      </c>
      <c r="M43" s="264"/>
      <c r="N43" s="264">
        <v>0</v>
      </c>
      <c r="O43" s="264"/>
      <c r="P43" s="264">
        <v>1800</v>
      </c>
      <c r="Q43" s="264"/>
      <c r="R43" s="264"/>
      <c r="S43" s="264"/>
      <c r="T43" s="264">
        <v>396.72</v>
      </c>
      <c r="U43" s="264">
        <v>2885</v>
      </c>
      <c r="V43" s="262">
        <f>SUM(D43:U43)-H43</f>
        <v>28604.955000000002</v>
      </c>
      <c r="W43" s="262">
        <f>SUM(D43:U43)</f>
        <v>29398.95</v>
      </c>
    </row>
    <row r="44" spans="1:23" s="220" customFormat="1">
      <c r="A44" s="259" t="s">
        <v>328</v>
      </c>
      <c r="B44" s="263" t="s">
        <v>329</v>
      </c>
      <c r="C44" s="263" t="s">
        <v>330</v>
      </c>
      <c r="D44" s="264"/>
      <c r="E44" s="264"/>
      <c r="F44" s="263"/>
      <c r="G44" s="263"/>
      <c r="H44" s="263"/>
      <c r="I44" s="264"/>
      <c r="J44" s="264"/>
      <c r="K44" s="264"/>
      <c r="L44" s="264"/>
      <c r="M44" s="264">
        <v>104000</v>
      </c>
      <c r="N44" s="264"/>
      <c r="O44" s="264"/>
      <c r="P44" s="264"/>
      <c r="Q44" s="264"/>
      <c r="R44" s="264"/>
      <c r="S44" s="264"/>
      <c r="T44" s="264">
        <v>0</v>
      </c>
      <c r="U44" s="264"/>
      <c r="V44" s="262">
        <f t="shared" ref="V44:W60" si="18">SUM(D44:T44)</f>
        <v>104000</v>
      </c>
      <c r="W44" s="262">
        <f>SUM(D44:U44)</f>
        <v>104000</v>
      </c>
    </row>
    <row r="45" spans="1:23" s="220" customFormat="1">
      <c r="A45" s="259" t="s">
        <v>331</v>
      </c>
      <c r="B45" s="263" t="s">
        <v>332</v>
      </c>
      <c r="C45" s="263" t="s">
        <v>333</v>
      </c>
      <c r="D45" s="264"/>
      <c r="E45" s="264"/>
      <c r="F45" s="263"/>
      <c r="G45" s="263"/>
      <c r="H45" s="263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>
        <v>3655</v>
      </c>
      <c r="T45" s="264">
        <v>0</v>
      </c>
      <c r="U45" s="264"/>
      <c r="V45" s="262">
        <f t="shared" si="18"/>
        <v>3655</v>
      </c>
      <c r="W45" s="262">
        <f>SUM(D45:U45)</f>
        <v>3655</v>
      </c>
    </row>
    <row r="46" spans="1:23" s="220" customFormat="1">
      <c r="A46" s="259" t="s">
        <v>334</v>
      </c>
      <c r="B46" s="263" t="s">
        <v>335</v>
      </c>
      <c r="C46" s="263" t="s">
        <v>336</v>
      </c>
      <c r="D46" s="264">
        <f>D47+D48+D49+D50+D51+D52+D53+D54+D55+D56</f>
        <v>0</v>
      </c>
      <c r="E46" s="264">
        <f t="shared" ref="E46:J46" si="19">E47+E48+E49+E50+E51+E52+E53+E54+E55+E56</f>
        <v>0</v>
      </c>
      <c r="F46" s="264">
        <f t="shared" si="19"/>
        <v>0</v>
      </c>
      <c r="G46" s="264"/>
      <c r="H46" s="264"/>
      <c r="I46" s="264">
        <f t="shared" si="19"/>
        <v>0</v>
      </c>
      <c r="J46" s="264">
        <f t="shared" si="19"/>
        <v>0</v>
      </c>
      <c r="K46" s="264">
        <f>K47+K48+K49+K50+K51+K52+K53+K54+K55+K56</f>
        <v>0</v>
      </c>
      <c r="L46" s="264">
        <f>L47+L48+L49+L50+L51+L52+L53+L54+L57+L56</f>
        <v>0</v>
      </c>
      <c r="M46" s="264">
        <f>M47+M48+M49+M50+M51+M52+M53+M54+M57+M56</f>
        <v>228.346</v>
      </c>
      <c r="N46" s="264">
        <f>N47+N48+N49+N50+N51+N52+N53+N54+N55+N56</f>
        <v>0</v>
      </c>
      <c r="O46" s="264">
        <f>O47+O48+O49+O50+O51+O52+O53+O54+O55+O56</f>
        <v>0</v>
      </c>
      <c r="P46" s="264">
        <f>P47+P48+P49+P50+P51+P52+P53+P54+P55+P56</f>
        <v>0</v>
      </c>
      <c r="Q46" s="264"/>
      <c r="R46" s="264"/>
      <c r="S46" s="264"/>
      <c r="T46" s="264">
        <f>SUM(T47:T56)</f>
        <v>0</v>
      </c>
      <c r="U46" s="264"/>
      <c r="V46" s="262">
        <f t="shared" si="18"/>
        <v>228.346</v>
      </c>
      <c r="W46" s="262">
        <f>SUM(D46:U46)</f>
        <v>228.346</v>
      </c>
    </row>
    <row r="47" spans="1:23">
      <c r="A47" s="259" t="s">
        <v>337</v>
      </c>
      <c r="B47" s="267" t="s">
        <v>338</v>
      </c>
      <c r="C47" s="267" t="s">
        <v>339</v>
      </c>
      <c r="D47" s="268"/>
      <c r="E47" s="268"/>
      <c r="F47" s="267"/>
      <c r="G47" s="267"/>
      <c r="H47" s="267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2">
        <f t="shared" si="18"/>
        <v>0</v>
      </c>
      <c r="W47" s="262">
        <f t="shared" si="18"/>
        <v>0</v>
      </c>
    </row>
    <row r="48" spans="1:23">
      <c r="A48" s="259" t="s">
        <v>340</v>
      </c>
      <c r="B48" s="267" t="s">
        <v>341</v>
      </c>
      <c r="C48" s="267" t="s">
        <v>342</v>
      </c>
      <c r="D48" s="268"/>
      <c r="E48" s="268"/>
      <c r="F48" s="267"/>
      <c r="G48" s="267"/>
      <c r="H48" s="267"/>
      <c r="I48" s="269"/>
      <c r="J48" s="269"/>
      <c r="K48" s="269"/>
      <c r="L48" s="269"/>
      <c r="M48" s="269">
        <v>151.346</v>
      </c>
      <c r="N48" s="269"/>
      <c r="O48" s="269"/>
      <c r="P48" s="269"/>
      <c r="Q48" s="269"/>
      <c r="R48" s="269"/>
      <c r="S48" s="269"/>
      <c r="T48" s="269"/>
      <c r="U48" s="269"/>
      <c r="V48" s="262">
        <f t="shared" si="18"/>
        <v>151.346</v>
      </c>
      <c r="W48" s="262">
        <f t="shared" si="18"/>
        <v>151.346</v>
      </c>
    </row>
    <row r="49" spans="1:23">
      <c r="A49" s="259" t="s">
        <v>343</v>
      </c>
      <c r="B49" s="267" t="s">
        <v>344</v>
      </c>
      <c r="C49" s="267" t="s">
        <v>345</v>
      </c>
      <c r="D49" s="268"/>
      <c r="E49" s="268"/>
      <c r="F49" s="267"/>
      <c r="G49" s="267"/>
      <c r="H49" s="267"/>
      <c r="I49" s="269"/>
      <c r="J49" s="269"/>
      <c r="K49" s="269"/>
      <c r="L49" s="269"/>
      <c r="M49" s="269">
        <v>0</v>
      </c>
      <c r="N49" s="269"/>
      <c r="O49" s="269"/>
      <c r="P49" s="269"/>
      <c r="Q49" s="269"/>
      <c r="R49" s="269"/>
      <c r="S49" s="269"/>
      <c r="T49" s="269"/>
      <c r="U49" s="269"/>
      <c r="V49" s="262">
        <f t="shared" si="18"/>
        <v>0</v>
      </c>
      <c r="W49" s="262">
        <f t="shared" si="18"/>
        <v>0</v>
      </c>
    </row>
    <row r="50" spans="1:23">
      <c r="A50" s="259" t="s">
        <v>346</v>
      </c>
      <c r="B50" s="267" t="s">
        <v>347</v>
      </c>
      <c r="C50" s="267" t="s">
        <v>348</v>
      </c>
      <c r="D50" s="268"/>
      <c r="E50" s="268"/>
      <c r="F50" s="267"/>
      <c r="G50" s="267"/>
      <c r="H50" s="267"/>
      <c r="I50" s="269"/>
      <c r="J50" s="269"/>
      <c r="K50" s="269"/>
      <c r="L50" s="269"/>
      <c r="M50" s="269">
        <v>0</v>
      </c>
      <c r="N50" s="269"/>
      <c r="O50" s="269"/>
      <c r="P50" s="269"/>
      <c r="Q50" s="269"/>
      <c r="R50" s="269"/>
      <c r="S50" s="269"/>
      <c r="T50" s="269"/>
      <c r="U50" s="269"/>
      <c r="V50" s="262">
        <f t="shared" si="18"/>
        <v>0</v>
      </c>
      <c r="W50" s="262">
        <f t="shared" si="18"/>
        <v>0</v>
      </c>
    </row>
    <row r="51" spans="1:23">
      <c r="A51" s="259" t="s">
        <v>349</v>
      </c>
      <c r="B51" s="267" t="s">
        <v>350</v>
      </c>
      <c r="C51" s="267" t="s">
        <v>351</v>
      </c>
      <c r="D51" s="268"/>
      <c r="E51" s="268"/>
      <c r="F51" s="267"/>
      <c r="G51" s="267"/>
      <c r="H51" s="267"/>
      <c r="I51" s="269"/>
      <c r="J51" s="269"/>
      <c r="K51" s="269"/>
      <c r="L51" s="269"/>
      <c r="M51" s="269">
        <v>0</v>
      </c>
      <c r="N51" s="269"/>
      <c r="O51" s="269"/>
      <c r="P51" s="269"/>
      <c r="Q51" s="269"/>
      <c r="R51" s="269"/>
      <c r="S51" s="269"/>
      <c r="T51" s="269">
        <v>0</v>
      </c>
      <c r="U51" s="269"/>
      <c r="V51" s="262">
        <f t="shared" si="18"/>
        <v>0</v>
      </c>
      <c r="W51" s="262">
        <f t="shared" si="18"/>
        <v>0</v>
      </c>
    </row>
    <row r="52" spans="1:23">
      <c r="A52" s="259" t="s">
        <v>352</v>
      </c>
      <c r="B52" s="267" t="s">
        <v>353</v>
      </c>
      <c r="C52" s="267" t="s">
        <v>354</v>
      </c>
      <c r="D52" s="268"/>
      <c r="E52" s="268"/>
      <c r="F52" s="267"/>
      <c r="G52" s="267"/>
      <c r="H52" s="267"/>
      <c r="I52" s="269"/>
      <c r="J52" s="269"/>
      <c r="K52" s="269"/>
      <c r="L52" s="269"/>
      <c r="M52" s="269">
        <v>0</v>
      </c>
      <c r="N52" s="269"/>
      <c r="O52" s="269"/>
      <c r="P52" s="269"/>
      <c r="Q52" s="269"/>
      <c r="R52" s="269"/>
      <c r="S52" s="269"/>
      <c r="T52" s="269">
        <v>0</v>
      </c>
      <c r="U52" s="269"/>
      <c r="V52" s="262">
        <f t="shared" si="18"/>
        <v>0</v>
      </c>
      <c r="W52" s="262">
        <f t="shared" si="18"/>
        <v>0</v>
      </c>
    </row>
    <row r="53" spans="1:23">
      <c r="A53" s="259" t="s">
        <v>355</v>
      </c>
      <c r="B53" s="267" t="s">
        <v>356</v>
      </c>
      <c r="C53" s="267" t="s">
        <v>357</v>
      </c>
      <c r="D53" s="268"/>
      <c r="E53" s="268"/>
      <c r="F53" s="267"/>
      <c r="G53" s="267"/>
      <c r="H53" s="267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2">
        <f t="shared" si="18"/>
        <v>0</v>
      </c>
      <c r="W53" s="262">
        <f t="shared" si="18"/>
        <v>0</v>
      </c>
    </row>
    <row r="54" spans="1:23">
      <c r="A54" s="259" t="s">
        <v>358</v>
      </c>
      <c r="B54" s="267" t="s">
        <v>359</v>
      </c>
      <c r="C54" s="267" t="s">
        <v>360</v>
      </c>
      <c r="D54" s="268">
        <v>0</v>
      </c>
      <c r="E54" s="268"/>
      <c r="F54" s="267"/>
      <c r="G54" s="267"/>
      <c r="H54" s="267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2">
        <f t="shared" si="18"/>
        <v>0</v>
      </c>
      <c r="W54" s="262">
        <f t="shared" si="18"/>
        <v>0</v>
      </c>
    </row>
    <row r="55" spans="1:23">
      <c r="A55" s="259" t="s">
        <v>361</v>
      </c>
      <c r="B55" s="267" t="s">
        <v>362</v>
      </c>
      <c r="C55" s="267" t="s">
        <v>363</v>
      </c>
      <c r="D55" s="268"/>
      <c r="E55" s="268"/>
      <c r="F55" s="267"/>
      <c r="G55" s="267"/>
      <c r="H55" s="267"/>
      <c r="I55" s="269"/>
      <c r="J55" s="269"/>
      <c r="K55" s="269"/>
      <c r="N55" s="269"/>
      <c r="O55" s="269"/>
      <c r="P55" s="269"/>
      <c r="Q55" s="269"/>
      <c r="R55" s="269"/>
      <c r="S55" s="269"/>
      <c r="T55" s="269"/>
      <c r="U55" s="269"/>
      <c r="V55" s="262">
        <f t="shared" si="18"/>
        <v>0</v>
      </c>
      <c r="W55" s="262">
        <f t="shared" si="18"/>
        <v>0</v>
      </c>
    </row>
    <row r="56" spans="1:23">
      <c r="A56" s="259" t="s">
        <v>364</v>
      </c>
      <c r="B56" s="267" t="s">
        <v>365</v>
      </c>
      <c r="C56" s="267" t="s">
        <v>366</v>
      </c>
      <c r="D56" s="268"/>
      <c r="E56" s="268"/>
      <c r="F56" s="267"/>
      <c r="G56" s="267"/>
      <c r="H56" s="267"/>
      <c r="I56" s="269"/>
      <c r="J56" s="269"/>
      <c r="K56" s="269"/>
      <c r="L56" s="269"/>
      <c r="M56" s="269">
        <v>77</v>
      </c>
      <c r="N56" s="269"/>
      <c r="O56" s="269"/>
      <c r="P56" s="269"/>
      <c r="Q56" s="269"/>
      <c r="R56" s="269"/>
      <c r="S56" s="269"/>
      <c r="T56" s="269"/>
      <c r="U56" s="269"/>
      <c r="V56" s="262">
        <f t="shared" si="18"/>
        <v>77</v>
      </c>
      <c r="W56" s="262">
        <f t="shared" si="18"/>
        <v>77</v>
      </c>
    </row>
    <row r="57" spans="1:23">
      <c r="A57" s="259" t="s">
        <v>367</v>
      </c>
      <c r="B57" s="263" t="s">
        <v>368</v>
      </c>
      <c r="C57" s="263" t="s">
        <v>369</v>
      </c>
      <c r="D57" s="264"/>
      <c r="E57" s="264"/>
      <c r="F57" s="263"/>
      <c r="G57" s="263"/>
      <c r="H57" s="263"/>
      <c r="I57" s="264"/>
      <c r="J57" s="264"/>
      <c r="K57" s="264"/>
      <c r="L57" s="269"/>
      <c r="M57" s="269"/>
      <c r="N57" s="264"/>
      <c r="O57" s="264"/>
      <c r="P57" s="264"/>
      <c r="Q57" s="264"/>
      <c r="R57" s="264"/>
      <c r="S57" s="264"/>
      <c r="T57" s="264">
        <v>0</v>
      </c>
      <c r="U57" s="264"/>
      <c r="V57" s="262">
        <f t="shared" si="18"/>
        <v>0</v>
      </c>
      <c r="W57" s="262">
        <f t="shared" si="18"/>
        <v>0</v>
      </c>
    </row>
    <row r="58" spans="1:23">
      <c r="A58" s="259" t="s">
        <v>370</v>
      </c>
      <c r="B58" s="263" t="s">
        <v>371</v>
      </c>
      <c r="C58" s="263" t="s">
        <v>372</v>
      </c>
      <c r="D58" s="264"/>
      <c r="E58" s="264"/>
      <c r="F58" s="263"/>
      <c r="G58" s="263"/>
      <c r="H58" s="263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>
        <v>0</v>
      </c>
      <c r="U58" s="264"/>
      <c r="V58" s="262">
        <f t="shared" si="18"/>
        <v>0</v>
      </c>
      <c r="W58" s="262">
        <f t="shared" si="18"/>
        <v>0</v>
      </c>
    </row>
    <row r="59" spans="1:23">
      <c r="A59" s="259" t="s">
        <v>373</v>
      </c>
      <c r="B59" s="263" t="s">
        <v>374</v>
      </c>
      <c r="C59" s="263" t="s">
        <v>375</v>
      </c>
      <c r="D59" s="264"/>
      <c r="E59" s="264"/>
      <c r="F59" s="263"/>
      <c r="G59" s="263"/>
      <c r="H59" s="263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>
        <v>0</v>
      </c>
      <c r="U59" s="264"/>
      <c r="V59" s="262">
        <f t="shared" si="18"/>
        <v>0</v>
      </c>
      <c r="W59" s="262">
        <f t="shared" si="18"/>
        <v>0</v>
      </c>
    </row>
    <row r="60" spans="1:23">
      <c r="A60" s="259" t="s">
        <v>376</v>
      </c>
      <c r="B60" s="263" t="s">
        <v>377</v>
      </c>
      <c r="C60" s="263" t="s">
        <v>378</v>
      </c>
      <c r="D60" s="264"/>
      <c r="E60" s="264"/>
      <c r="F60" s="264">
        <v>57956.508000000002</v>
      </c>
      <c r="G60" s="263"/>
      <c r="H60" s="263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>
        <v>0</v>
      </c>
      <c r="U60" s="264"/>
      <c r="V60" s="262">
        <f t="shared" si="18"/>
        <v>57956.508000000002</v>
      </c>
      <c r="W60" s="262">
        <f t="shared" si="18"/>
        <v>57956.508000000002</v>
      </c>
    </row>
    <row r="61" spans="1:23"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</row>
    <row r="62" spans="1:23">
      <c r="A62" s="273"/>
      <c r="B62" s="274"/>
      <c r="C62" s="274"/>
      <c r="D62" s="274"/>
      <c r="E62" s="274"/>
      <c r="F62" s="274"/>
      <c r="G62" s="274"/>
      <c r="H62" s="274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>
        <f>V42-V6</f>
        <v>0</v>
      </c>
      <c r="W62" s="275">
        <f>W42-W6</f>
        <v>0</v>
      </c>
    </row>
    <row r="63" spans="1:23">
      <c r="A63" s="273"/>
      <c r="B63" s="274"/>
      <c r="C63" s="274"/>
      <c r="D63" s="274"/>
      <c r="E63" s="274"/>
      <c r="F63" s="274"/>
      <c r="G63" s="274"/>
      <c r="H63" s="274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</row>
    <row r="64" spans="1:23">
      <c r="A64" s="273"/>
      <c r="B64" s="274"/>
      <c r="C64" s="274"/>
      <c r="D64" s="274"/>
      <c r="E64" s="274"/>
      <c r="F64" s="274"/>
      <c r="G64" s="274"/>
      <c r="H64" s="274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</row>
    <row r="65" spans="1:23">
      <c r="A65" s="273"/>
      <c r="B65" s="274"/>
      <c r="C65" s="274"/>
      <c r="D65" s="274"/>
      <c r="E65" s="274"/>
      <c r="F65" s="274"/>
      <c r="G65" s="274"/>
      <c r="H65" s="274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</row>
    <row r="66" spans="1:23">
      <c r="A66" s="273"/>
      <c r="B66" s="274"/>
      <c r="C66" s="274"/>
      <c r="D66" s="274"/>
      <c r="E66" s="274"/>
      <c r="F66" s="274"/>
      <c r="G66" s="274"/>
      <c r="H66" s="274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</row>
    <row r="67" spans="1:23">
      <c r="A67" s="273"/>
      <c r="B67" s="274"/>
      <c r="C67" s="274"/>
      <c r="D67" s="274"/>
      <c r="E67" s="274"/>
      <c r="F67" s="274"/>
      <c r="G67" s="274"/>
      <c r="H67" s="274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</row>
    <row r="68" spans="1:23">
      <c r="A68" s="273"/>
      <c r="B68" s="274"/>
      <c r="C68" s="274"/>
      <c r="D68" s="274"/>
      <c r="E68" s="274"/>
      <c r="F68" s="274"/>
      <c r="G68" s="274"/>
      <c r="H68" s="274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</row>
    <row r="69" spans="1:23">
      <c r="A69" s="273"/>
      <c r="B69" s="274"/>
      <c r="C69" s="274"/>
      <c r="D69" s="274"/>
      <c r="E69" s="274"/>
      <c r="F69" s="274"/>
      <c r="G69" s="274"/>
      <c r="H69" s="274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</row>
    <row r="70" spans="1:23">
      <c r="A70" s="273"/>
      <c r="B70" s="274"/>
      <c r="C70" s="274"/>
      <c r="D70" s="274"/>
      <c r="E70" s="274"/>
      <c r="F70" s="274"/>
      <c r="G70" s="274"/>
      <c r="H70" s="274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</row>
    <row r="71" spans="1:23">
      <c r="A71" s="273"/>
      <c r="B71" s="274"/>
      <c r="C71" s="274"/>
      <c r="D71" s="274"/>
      <c r="E71" s="274"/>
      <c r="F71" s="274"/>
      <c r="G71" s="274"/>
      <c r="H71" s="274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</row>
    <row r="72" spans="1:23">
      <c r="A72" s="273"/>
      <c r="B72" s="274"/>
      <c r="C72" s="274"/>
      <c r="D72" s="274"/>
      <c r="E72" s="274"/>
      <c r="F72" s="274"/>
      <c r="G72" s="274"/>
      <c r="H72" s="274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</row>
    <row r="73" spans="1:23">
      <c r="A73" s="273"/>
      <c r="B73" s="274"/>
      <c r="C73" s="274"/>
      <c r="D73" s="274"/>
      <c r="E73" s="274"/>
      <c r="F73" s="274"/>
      <c r="G73" s="274"/>
      <c r="H73" s="274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</row>
    <row r="74" spans="1:23">
      <c r="A74" s="273"/>
      <c r="B74" s="274"/>
      <c r="C74" s="274"/>
      <c r="D74" s="274"/>
      <c r="E74" s="274"/>
      <c r="F74" s="274"/>
      <c r="G74" s="274"/>
      <c r="H74" s="274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</row>
    <row r="75" spans="1:23">
      <c r="A75" s="273"/>
      <c r="B75" s="274"/>
      <c r="C75" s="274"/>
      <c r="D75" s="274"/>
      <c r="E75" s="274"/>
      <c r="F75" s="274"/>
      <c r="G75" s="274"/>
      <c r="H75" s="274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</row>
    <row r="76" spans="1:23">
      <c r="A76" s="273"/>
      <c r="B76" s="274"/>
      <c r="C76" s="274"/>
      <c r="D76" s="274"/>
      <c r="E76" s="274"/>
      <c r="F76" s="274"/>
      <c r="G76" s="274"/>
      <c r="H76" s="274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</row>
    <row r="77" spans="1:23">
      <c r="A77" s="273"/>
      <c r="B77" s="274"/>
      <c r="C77" s="274"/>
      <c r="D77" s="274"/>
      <c r="E77" s="274"/>
      <c r="F77" s="274"/>
      <c r="G77" s="274"/>
      <c r="H77" s="274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</row>
    <row r="78" spans="1:23">
      <c r="A78" s="273"/>
      <c r="B78" s="274"/>
      <c r="C78" s="274"/>
      <c r="D78" s="274"/>
      <c r="E78" s="274"/>
      <c r="F78" s="274"/>
      <c r="G78" s="274"/>
      <c r="H78" s="274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</row>
    <row r="79" spans="1:23">
      <c r="A79" s="273"/>
      <c r="B79" s="274"/>
      <c r="C79" s="274"/>
      <c r="D79" s="274"/>
      <c r="E79" s="274"/>
      <c r="F79" s="274"/>
      <c r="G79" s="274"/>
      <c r="H79" s="274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</row>
    <row r="80" spans="1:23">
      <c r="A80" s="273"/>
      <c r="B80" s="274"/>
      <c r="C80" s="274"/>
      <c r="D80" s="274"/>
      <c r="E80" s="274"/>
      <c r="F80" s="274"/>
      <c r="G80" s="274"/>
      <c r="H80" s="274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</row>
    <row r="81" spans="1:23">
      <c r="A81" s="273"/>
      <c r="B81" s="274"/>
      <c r="C81" s="274"/>
      <c r="D81" s="274"/>
      <c r="E81" s="274"/>
      <c r="F81" s="274"/>
      <c r="G81" s="274"/>
      <c r="H81" s="274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</row>
    <row r="82" spans="1:23">
      <c r="A82" s="273"/>
      <c r="B82" s="274"/>
      <c r="C82" s="274"/>
      <c r="D82" s="274"/>
      <c r="E82" s="274"/>
      <c r="F82" s="274"/>
      <c r="G82" s="274"/>
      <c r="H82" s="274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</row>
    <row r="83" spans="1:23">
      <c r="A83" s="273"/>
      <c r="B83" s="274"/>
      <c r="C83" s="274"/>
      <c r="D83" s="274"/>
      <c r="E83" s="274"/>
      <c r="F83" s="274"/>
      <c r="G83" s="274"/>
      <c r="H83" s="274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</row>
    <row r="84" spans="1:23">
      <c r="A84" s="273"/>
      <c r="B84" s="274"/>
      <c r="C84" s="274"/>
      <c r="D84" s="274"/>
      <c r="E84" s="274"/>
      <c r="F84" s="274"/>
      <c r="G84" s="274"/>
      <c r="H84" s="274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</row>
    <row r="85" spans="1:23">
      <c r="A85" s="273"/>
      <c r="B85" s="274"/>
      <c r="C85" s="274"/>
      <c r="D85" s="274"/>
      <c r="E85" s="274"/>
      <c r="F85" s="274"/>
      <c r="G85" s="274"/>
      <c r="H85" s="274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</row>
    <row r="86" spans="1:23">
      <c r="A86" s="273"/>
      <c r="B86" s="274"/>
      <c r="C86" s="274"/>
      <c r="D86" s="274"/>
      <c r="E86" s="274"/>
      <c r="F86" s="274"/>
      <c r="G86" s="274"/>
      <c r="H86" s="274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</row>
    <row r="87" spans="1:23">
      <c r="A87" s="273"/>
      <c r="B87" s="274"/>
      <c r="C87" s="274"/>
      <c r="D87" s="274"/>
      <c r="E87" s="274"/>
      <c r="F87" s="274"/>
      <c r="G87" s="274"/>
      <c r="H87" s="274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</row>
    <row r="88" spans="1:23">
      <c r="A88" s="273"/>
      <c r="B88" s="274"/>
      <c r="C88" s="274"/>
      <c r="D88" s="274"/>
      <c r="E88" s="274"/>
      <c r="F88" s="274"/>
      <c r="G88" s="274"/>
      <c r="H88" s="274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</row>
    <row r="89" spans="1:23">
      <c r="A89" s="273"/>
      <c r="B89" s="274"/>
      <c r="C89" s="274"/>
      <c r="D89" s="274"/>
      <c r="E89" s="274"/>
      <c r="F89" s="274"/>
      <c r="G89" s="274"/>
      <c r="H89" s="274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</row>
    <row r="90" spans="1:23">
      <c r="A90" s="273"/>
      <c r="B90" s="274"/>
      <c r="C90" s="274"/>
      <c r="D90" s="274"/>
      <c r="E90" s="274"/>
      <c r="F90" s="274"/>
      <c r="G90" s="274"/>
      <c r="H90" s="274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</row>
    <row r="91" spans="1:23">
      <c r="A91" s="273"/>
      <c r="B91" s="274"/>
      <c r="C91" s="274"/>
      <c r="D91" s="274"/>
      <c r="E91" s="274"/>
      <c r="F91" s="274"/>
      <c r="G91" s="274"/>
      <c r="H91" s="274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</row>
    <row r="92" spans="1:23">
      <c r="A92" s="273"/>
      <c r="B92" s="274"/>
      <c r="C92" s="274"/>
      <c r="D92" s="274"/>
      <c r="E92" s="274"/>
      <c r="F92" s="274"/>
      <c r="G92" s="274"/>
      <c r="H92" s="274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</row>
    <row r="93" spans="1:23">
      <c r="A93" s="273"/>
      <c r="B93" s="274"/>
      <c r="C93" s="274"/>
      <c r="D93" s="274"/>
      <c r="E93" s="274"/>
      <c r="F93" s="274"/>
      <c r="G93" s="274"/>
      <c r="H93" s="274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</row>
    <row r="94" spans="1:23">
      <c r="A94" s="273"/>
      <c r="B94" s="274"/>
      <c r="C94" s="274"/>
      <c r="D94" s="274"/>
      <c r="E94" s="274"/>
      <c r="F94" s="274"/>
      <c r="G94" s="274"/>
      <c r="H94" s="274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</row>
    <row r="95" spans="1:23">
      <c r="A95" s="273"/>
      <c r="B95" s="274"/>
      <c r="C95" s="274"/>
      <c r="D95" s="274"/>
      <c r="E95" s="274"/>
      <c r="F95" s="274"/>
      <c r="G95" s="274"/>
      <c r="H95" s="274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75"/>
    </row>
    <row r="96" spans="1:23">
      <c r="A96" s="273"/>
      <c r="B96" s="274"/>
      <c r="C96" s="274"/>
      <c r="D96" s="274"/>
      <c r="E96" s="274"/>
      <c r="F96" s="274"/>
      <c r="G96" s="274"/>
      <c r="H96" s="274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</row>
    <row r="97" spans="1:23">
      <c r="A97" s="273"/>
      <c r="B97" s="274"/>
      <c r="C97" s="274"/>
      <c r="D97" s="274"/>
      <c r="E97" s="274"/>
      <c r="F97" s="274"/>
      <c r="G97" s="274"/>
      <c r="H97" s="274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</row>
    <row r="98" spans="1:23">
      <c r="A98" s="273"/>
      <c r="B98" s="274"/>
      <c r="C98" s="274"/>
      <c r="D98" s="274"/>
      <c r="E98" s="274"/>
      <c r="F98" s="274"/>
      <c r="G98" s="274"/>
      <c r="H98" s="274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</row>
    <row r="99" spans="1:23">
      <c r="A99" s="273"/>
      <c r="B99" s="274"/>
      <c r="C99" s="274"/>
      <c r="D99" s="274"/>
      <c r="E99" s="274"/>
      <c r="F99" s="274"/>
      <c r="G99" s="274"/>
      <c r="H99" s="274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</row>
    <row r="100" spans="1:23">
      <c r="A100" s="273"/>
      <c r="B100" s="274"/>
      <c r="C100" s="274"/>
      <c r="D100" s="274"/>
      <c r="E100" s="274"/>
      <c r="F100" s="274"/>
      <c r="G100" s="274"/>
      <c r="H100" s="274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</row>
    <row r="101" spans="1:23">
      <c r="A101" s="273"/>
      <c r="B101" s="274"/>
      <c r="C101" s="274"/>
      <c r="D101" s="274"/>
      <c r="E101" s="274"/>
      <c r="F101" s="274"/>
      <c r="G101" s="274"/>
      <c r="H101" s="274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</row>
    <row r="102" spans="1:23">
      <c r="A102" s="273"/>
      <c r="B102" s="274"/>
      <c r="C102" s="274"/>
      <c r="D102" s="274"/>
      <c r="E102" s="274"/>
      <c r="F102" s="274"/>
      <c r="G102" s="274"/>
      <c r="H102" s="274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</row>
    <row r="103" spans="1:23">
      <c r="A103" s="273"/>
      <c r="B103" s="274"/>
      <c r="C103" s="274"/>
      <c r="D103" s="274"/>
      <c r="E103" s="274"/>
      <c r="F103" s="274"/>
      <c r="G103" s="274"/>
      <c r="H103" s="274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</row>
    <row r="104" spans="1:23">
      <c r="A104" s="273"/>
      <c r="B104" s="274"/>
      <c r="C104" s="274"/>
      <c r="D104" s="274"/>
      <c r="E104" s="274"/>
      <c r="F104" s="274"/>
      <c r="G104" s="274"/>
      <c r="H104" s="274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</row>
    <row r="105" spans="1:23">
      <c r="A105" s="273"/>
      <c r="B105" s="274"/>
      <c r="C105" s="274"/>
      <c r="D105" s="274"/>
      <c r="E105" s="274"/>
      <c r="F105" s="274"/>
      <c r="G105" s="274"/>
      <c r="H105" s="274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</row>
    <row r="106" spans="1:23">
      <c r="A106" s="273"/>
      <c r="B106" s="274"/>
      <c r="C106" s="274"/>
      <c r="D106" s="274"/>
      <c r="E106" s="274"/>
      <c r="F106" s="274"/>
      <c r="G106" s="274"/>
      <c r="H106" s="274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</row>
    <row r="107" spans="1:23">
      <c r="A107" s="273"/>
      <c r="B107" s="274"/>
      <c r="C107" s="274"/>
      <c r="D107" s="274"/>
      <c r="E107" s="274"/>
      <c r="F107" s="274"/>
      <c r="G107" s="274"/>
      <c r="H107" s="274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</row>
    <row r="108" spans="1:23">
      <c r="A108" s="273"/>
      <c r="B108" s="274"/>
      <c r="C108" s="274"/>
      <c r="D108" s="274"/>
      <c r="E108" s="274"/>
      <c r="F108" s="274"/>
      <c r="G108" s="274"/>
      <c r="H108" s="274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</row>
    <row r="109" spans="1:23">
      <c r="A109" s="273"/>
      <c r="B109" s="274"/>
      <c r="C109" s="274"/>
      <c r="D109" s="274"/>
      <c r="E109" s="274"/>
      <c r="F109" s="274"/>
      <c r="G109" s="274"/>
      <c r="H109" s="274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</row>
    <row r="110" spans="1:23">
      <c r="A110" s="273"/>
      <c r="B110" s="274"/>
      <c r="C110" s="274"/>
      <c r="D110" s="274"/>
      <c r="E110" s="274"/>
      <c r="F110" s="274"/>
      <c r="G110" s="274"/>
      <c r="H110" s="274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</row>
    <row r="111" spans="1:23">
      <c r="A111" s="273"/>
      <c r="B111" s="274"/>
      <c r="C111" s="274"/>
      <c r="D111" s="274"/>
      <c r="E111" s="274"/>
      <c r="F111" s="274"/>
      <c r="G111" s="274"/>
      <c r="H111" s="274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</row>
    <row r="112" spans="1:23">
      <c r="A112" s="273"/>
      <c r="B112" s="274"/>
      <c r="C112" s="274"/>
      <c r="D112" s="274"/>
      <c r="E112" s="274"/>
      <c r="F112" s="274"/>
      <c r="G112" s="274"/>
      <c r="H112" s="274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</row>
    <row r="113" spans="1:23">
      <c r="A113" s="273"/>
      <c r="B113" s="274"/>
      <c r="C113" s="274"/>
      <c r="D113" s="274"/>
      <c r="E113" s="274"/>
      <c r="F113" s="274"/>
      <c r="G113" s="274"/>
      <c r="H113" s="274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</row>
    <row r="114" spans="1:23">
      <c r="A114" s="273"/>
      <c r="B114" s="274"/>
      <c r="C114" s="274"/>
      <c r="D114" s="274"/>
      <c r="E114" s="274"/>
      <c r="F114" s="274"/>
      <c r="G114" s="274"/>
      <c r="H114" s="274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</row>
    <row r="115" spans="1:23">
      <c r="A115" s="273"/>
      <c r="B115" s="274"/>
      <c r="C115" s="274"/>
      <c r="D115" s="274"/>
      <c r="E115" s="274"/>
      <c r="F115" s="274"/>
      <c r="G115" s="274"/>
      <c r="H115" s="274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</row>
    <row r="116" spans="1:23">
      <c r="A116" s="273"/>
      <c r="B116" s="274"/>
      <c r="C116" s="274"/>
      <c r="D116" s="274"/>
      <c r="E116" s="274"/>
      <c r="F116" s="274"/>
      <c r="G116" s="274"/>
      <c r="H116" s="274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</row>
    <row r="117" spans="1:23">
      <c r="A117" s="273"/>
      <c r="B117" s="274"/>
      <c r="C117" s="274"/>
      <c r="D117" s="274"/>
      <c r="E117" s="274"/>
      <c r="F117" s="274"/>
      <c r="G117" s="274"/>
      <c r="H117" s="274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</row>
    <row r="118" spans="1:23">
      <c r="A118" s="273"/>
      <c r="B118" s="274"/>
      <c r="C118" s="274"/>
      <c r="D118" s="274"/>
      <c r="E118" s="274"/>
      <c r="F118" s="274"/>
      <c r="G118" s="274"/>
      <c r="H118" s="274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</row>
    <row r="119" spans="1:23">
      <c r="A119" s="273"/>
      <c r="B119" s="274"/>
      <c r="C119" s="274"/>
      <c r="D119" s="274"/>
      <c r="E119" s="274"/>
      <c r="F119" s="274"/>
      <c r="G119" s="274"/>
      <c r="H119" s="274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</row>
    <row r="120" spans="1:23">
      <c r="A120" s="273"/>
      <c r="B120" s="274"/>
      <c r="C120" s="274"/>
      <c r="D120" s="274"/>
      <c r="E120" s="274"/>
      <c r="F120" s="274"/>
      <c r="G120" s="274"/>
      <c r="H120" s="274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</row>
    <row r="121" spans="1:23">
      <c r="A121" s="273"/>
      <c r="B121" s="274"/>
      <c r="C121" s="274"/>
      <c r="D121" s="274"/>
      <c r="E121" s="274"/>
      <c r="F121" s="274"/>
      <c r="G121" s="274"/>
      <c r="H121" s="274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</row>
    <row r="122" spans="1:23">
      <c r="A122" s="273"/>
      <c r="B122" s="274"/>
      <c r="C122" s="274"/>
      <c r="D122" s="274"/>
      <c r="E122" s="274"/>
      <c r="F122" s="274"/>
      <c r="G122" s="274"/>
      <c r="H122" s="274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</row>
    <row r="123" spans="1:23">
      <c r="A123" s="273"/>
      <c r="B123" s="274"/>
      <c r="C123" s="274"/>
      <c r="D123" s="274"/>
      <c r="E123" s="274"/>
      <c r="F123" s="274"/>
      <c r="G123" s="274"/>
      <c r="H123" s="274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</row>
    <row r="124" spans="1:23">
      <c r="A124" s="273"/>
      <c r="B124" s="274"/>
      <c r="C124" s="274"/>
      <c r="D124" s="274"/>
      <c r="E124" s="274"/>
      <c r="F124" s="274"/>
      <c r="G124" s="274"/>
      <c r="H124" s="274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</row>
    <row r="125" spans="1:23">
      <c r="A125" s="273"/>
      <c r="B125" s="274"/>
      <c r="C125" s="274"/>
      <c r="D125" s="274"/>
      <c r="E125" s="274"/>
      <c r="F125" s="274"/>
      <c r="G125" s="274"/>
      <c r="H125" s="274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</row>
    <row r="126" spans="1:23">
      <c r="A126" s="273"/>
      <c r="B126" s="274"/>
      <c r="C126" s="274"/>
      <c r="D126" s="274"/>
      <c r="E126" s="274"/>
      <c r="F126" s="274"/>
      <c r="G126" s="274"/>
      <c r="H126" s="274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</row>
    <row r="127" spans="1:23">
      <c r="A127" s="273"/>
      <c r="B127" s="274"/>
      <c r="C127" s="274"/>
      <c r="D127" s="274"/>
      <c r="E127" s="274"/>
      <c r="F127" s="274"/>
      <c r="G127" s="274"/>
      <c r="H127" s="274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</row>
    <row r="128" spans="1:23">
      <c r="A128" s="273"/>
      <c r="B128" s="274"/>
      <c r="C128" s="274"/>
      <c r="D128" s="274"/>
      <c r="E128" s="274"/>
      <c r="F128" s="274"/>
      <c r="G128" s="274"/>
      <c r="H128" s="274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</row>
    <row r="129" spans="1:23">
      <c r="A129" s="273"/>
      <c r="B129" s="274"/>
      <c r="C129" s="274"/>
      <c r="D129" s="274"/>
      <c r="E129" s="274"/>
      <c r="F129" s="274"/>
      <c r="G129" s="274"/>
      <c r="H129" s="274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</row>
    <row r="130" spans="1:23">
      <c r="A130" s="273"/>
      <c r="B130" s="274"/>
      <c r="C130" s="274"/>
      <c r="D130" s="274"/>
      <c r="E130" s="274"/>
      <c r="F130" s="274"/>
      <c r="G130" s="274"/>
      <c r="H130" s="274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</row>
    <row r="131" spans="1:23">
      <c r="A131" s="273"/>
      <c r="B131" s="274"/>
      <c r="C131" s="274"/>
      <c r="D131" s="274"/>
      <c r="E131" s="274"/>
      <c r="F131" s="274"/>
      <c r="G131" s="274"/>
      <c r="H131" s="274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</row>
    <row r="132" spans="1:23">
      <c r="A132" s="273"/>
      <c r="B132" s="274"/>
      <c r="C132" s="274"/>
      <c r="D132" s="274"/>
      <c r="E132" s="274"/>
      <c r="F132" s="274"/>
      <c r="G132" s="274"/>
      <c r="H132" s="274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</row>
    <row r="133" spans="1:23">
      <c r="A133" s="273"/>
      <c r="B133" s="274"/>
      <c r="C133" s="274"/>
      <c r="D133" s="274"/>
      <c r="E133" s="274"/>
      <c r="F133" s="274"/>
      <c r="G133" s="274"/>
      <c r="H133" s="274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75"/>
      <c r="W133" s="275"/>
    </row>
    <row r="134" spans="1:23">
      <c r="A134" s="273"/>
      <c r="B134" s="274"/>
      <c r="C134" s="274"/>
      <c r="D134" s="274"/>
      <c r="E134" s="274"/>
      <c r="F134" s="274"/>
      <c r="G134" s="274"/>
      <c r="H134" s="274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</row>
    <row r="135" spans="1:23">
      <c r="A135" s="273"/>
      <c r="B135" s="274"/>
      <c r="C135" s="274"/>
      <c r="D135" s="274"/>
      <c r="E135" s="274"/>
      <c r="F135" s="274"/>
      <c r="G135" s="274"/>
      <c r="H135" s="274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75"/>
      <c r="W135" s="275"/>
    </row>
    <row r="136" spans="1:23">
      <c r="A136" s="273"/>
      <c r="B136" s="274"/>
      <c r="C136" s="274"/>
      <c r="D136" s="274"/>
      <c r="E136" s="274"/>
      <c r="F136" s="274"/>
      <c r="G136" s="274"/>
      <c r="H136" s="274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</row>
    <row r="137" spans="1:23">
      <c r="A137" s="273"/>
      <c r="B137" s="274"/>
      <c r="C137" s="274"/>
      <c r="D137" s="274"/>
      <c r="E137" s="274"/>
      <c r="F137" s="274"/>
      <c r="G137" s="274"/>
      <c r="H137" s="274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75"/>
      <c r="W137" s="275"/>
    </row>
    <row r="138" spans="1:23">
      <c r="A138" s="273"/>
      <c r="B138" s="274"/>
      <c r="C138" s="274"/>
      <c r="D138" s="274"/>
      <c r="E138" s="274"/>
      <c r="F138" s="274"/>
      <c r="G138" s="274"/>
      <c r="H138" s="274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</row>
    <row r="139" spans="1:23">
      <c r="A139" s="273"/>
      <c r="B139" s="274"/>
      <c r="C139" s="274"/>
      <c r="D139" s="274"/>
      <c r="E139" s="274"/>
      <c r="F139" s="274"/>
      <c r="G139" s="274"/>
      <c r="H139" s="274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</row>
    <row r="140" spans="1:23">
      <c r="A140" s="273"/>
      <c r="B140" s="274"/>
      <c r="C140" s="274"/>
      <c r="D140" s="274"/>
      <c r="E140" s="274"/>
      <c r="F140" s="274"/>
      <c r="G140" s="274"/>
      <c r="H140" s="274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</row>
    <row r="141" spans="1:23">
      <c r="A141" s="273"/>
      <c r="B141" s="274"/>
      <c r="C141" s="274"/>
      <c r="D141" s="274"/>
      <c r="E141" s="274"/>
      <c r="F141" s="274"/>
      <c r="G141" s="274"/>
      <c r="H141" s="274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75"/>
      <c r="W141" s="275"/>
    </row>
    <row r="142" spans="1:23">
      <c r="A142" s="273"/>
      <c r="B142" s="274"/>
      <c r="C142" s="274"/>
      <c r="D142" s="274"/>
      <c r="E142" s="274"/>
      <c r="F142" s="274"/>
      <c r="G142" s="274"/>
      <c r="H142" s="274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</row>
    <row r="143" spans="1:23">
      <c r="A143" s="273"/>
      <c r="B143" s="274"/>
      <c r="C143" s="274"/>
      <c r="D143" s="274"/>
      <c r="E143" s="274"/>
      <c r="F143" s="274"/>
      <c r="G143" s="274"/>
      <c r="H143" s="274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</row>
    <row r="144" spans="1:23">
      <c r="A144" s="273"/>
      <c r="B144" s="274"/>
      <c r="C144" s="274"/>
      <c r="D144" s="274"/>
      <c r="E144" s="274"/>
      <c r="F144" s="274"/>
      <c r="G144" s="274"/>
      <c r="H144" s="274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</row>
    <row r="145" spans="1:23">
      <c r="A145" s="273"/>
      <c r="B145" s="274"/>
      <c r="C145" s="274"/>
      <c r="D145" s="274"/>
      <c r="E145" s="274"/>
      <c r="F145" s="274"/>
      <c r="G145" s="274"/>
      <c r="H145" s="274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75"/>
      <c r="W145" s="275"/>
    </row>
    <row r="146" spans="1:23">
      <c r="A146" s="273"/>
      <c r="B146" s="274"/>
      <c r="C146" s="274"/>
      <c r="D146" s="274"/>
      <c r="E146" s="274"/>
      <c r="F146" s="274"/>
      <c r="G146" s="274"/>
      <c r="H146" s="274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</row>
    <row r="147" spans="1:23">
      <c r="A147" s="273"/>
      <c r="B147" s="274"/>
      <c r="C147" s="274"/>
      <c r="D147" s="274"/>
      <c r="E147" s="274"/>
      <c r="F147" s="274"/>
      <c r="G147" s="274"/>
      <c r="H147" s="274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</row>
    <row r="148" spans="1:23">
      <c r="A148" s="273"/>
      <c r="B148" s="274"/>
      <c r="C148" s="274"/>
      <c r="D148" s="274"/>
      <c r="E148" s="274"/>
      <c r="F148" s="274"/>
      <c r="G148" s="274"/>
      <c r="H148" s="274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</row>
    <row r="149" spans="1:23">
      <c r="A149" s="273"/>
      <c r="B149" s="274"/>
      <c r="C149" s="274"/>
      <c r="D149" s="274"/>
      <c r="E149" s="274"/>
      <c r="F149" s="274"/>
      <c r="G149" s="274"/>
      <c r="H149" s="274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</row>
    <row r="150" spans="1:23">
      <c r="A150" s="273"/>
      <c r="B150" s="274"/>
      <c r="C150" s="274"/>
      <c r="D150" s="274"/>
      <c r="E150" s="274"/>
      <c r="F150" s="274"/>
      <c r="G150" s="274"/>
      <c r="H150" s="274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</row>
    <row r="151" spans="1:23">
      <c r="A151" s="273"/>
      <c r="B151" s="274"/>
      <c r="C151" s="274"/>
      <c r="D151" s="274"/>
      <c r="E151" s="274"/>
      <c r="F151" s="274"/>
      <c r="G151" s="274"/>
      <c r="H151" s="274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75"/>
      <c r="W151" s="275"/>
    </row>
    <row r="152" spans="1:23">
      <c r="A152" s="273"/>
      <c r="B152" s="274"/>
      <c r="C152" s="274"/>
      <c r="D152" s="274"/>
      <c r="E152" s="274"/>
      <c r="F152" s="274"/>
      <c r="G152" s="274"/>
      <c r="H152" s="274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75"/>
      <c r="W152" s="275"/>
    </row>
    <row r="153" spans="1:23">
      <c r="A153" s="273"/>
      <c r="B153" s="274"/>
      <c r="C153" s="274"/>
      <c r="D153" s="274"/>
      <c r="E153" s="274"/>
      <c r="F153" s="274"/>
      <c r="G153" s="274"/>
      <c r="H153" s="274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</row>
    <row r="154" spans="1:23">
      <c r="A154" s="273"/>
      <c r="B154" s="274"/>
      <c r="C154" s="274"/>
      <c r="D154" s="274"/>
      <c r="E154" s="274"/>
      <c r="F154" s="274"/>
      <c r="G154" s="274"/>
      <c r="H154" s="274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</row>
    <row r="155" spans="1:23">
      <c r="A155" s="273"/>
      <c r="B155" s="274"/>
      <c r="C155" s="274"/>
      <c r="D155" s="274"/>
      <c r="E155" s="274"/>
      <c r="F155" s="274"/>
      <c r="G155" s="274"/>
      <c r="H155" s="274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</row>
    <row r="156" spans="1:23">
      <c r="A156" s="273"/>
      <c r="B156" s="274"/>
      <c r="C156" s="274"/>
      <c r="D156" s="274"/>
      <c r="E156" s="274"/>
      <c r="F156" s="274"/>
      <c r="G156" s="274"/>
      <c r="H156" s="274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</row>
    <row r="157" spans="1:23">
      <c r="A157" s="273"/>
      <c r="B157" s="274"/>
      <c r="C157" s="274"/>
      <c r="D157" s="274"/>
      <c r="E157" s="274"/>
      <c r="F157" s="274"/>
      <c r="G157" s="274"/>
      <c r="H157" s="274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</row>
    <row r="158" spans="1:23">
      <c r="A158" s="273"/>
      <c r="B158" s="274"/>
      <c r="C158" s="274"/>
      <c r="D158" s="274"/>
      <c r="E158" s="274"/>
      <c r="F158" s="274"/>
      <c r="G158" s="274"/>
      <c r="H158" s="274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</row>
    <row r="159" spans="1:23">
      <c r="A159" s="273"/>
      <c r="B159" s="274"/>
      <c r="C159" s="274"/>
      <c r="D159" s="274"/>
      <c r="E159" s="274"/>
      <c r="F159" s="274"/>
      <c r="G159" s="274"/>
      <c r="H159" s="274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75"/>
      <c r="W159" s="275"/>
    </row>
    <row r="160" spans="1:23">
      <c r="A160" s="273"/>
      <c r="B160" s="274"/>
      <c r="C160" s="274"/>
      <c r="D160" s="274"/>
      <c r="E160" s="274"/>
      <c r="F160" s="274"/>
      <c r="G160" s="274"/>
      <c r="H160" s="274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</row>
    <row r="161" spans="1:23">
      <c r="A161" s="273"/>
      <c r="B161" s="274"/>
      <c r="C161" s="274"/>
      <c r="D161" s="274"/>
      <c r="E161" s="274"/>
      <c r="F161" s="274"/>
      <c r="G161" s="274"/>
      <c r="H161" s="274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275"/>
    </row>
    <row r="162" spans="1:23">
      <c r="A162" s="273"/>
      <c r="B162" s="274"/>
      <c r="C162" s="274"/>
      <c r="D162" s="274"/>
      <c r="E162" s="274"/>
      <c r="F162" s="274"/>
      <c r="G162" s="274"/>
      <c r="H162" s="274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75"/>
      <c r="W162" s="275"/>
    </row>
    <row r="163" spans="1:23">
      <c r="A163" s="273"/>
      <c r="B163" s="274"/>
      <c r="C163" s="274"/>
      <c r="D163" s="274"/>
      <c r="E163" s="274"/>
      <c r="F163" s="274"/>
      <c r="G163" s="274"/>
      <c r="H163" s="274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75"/>
      <c r="W163" s="275"/>
    </row>
    <row r="164" spans="1:23">
      <c r="A164" s="273"/>
      <c r="B164" s="274"/>
      <c r="C164" s="274"/>
      <c r="D164" s="274"/>
      <c r="E164" s="274"/>
      <c r="F164" s="274"/>
      <c r="G164" s="274"/>
      <c r="H164" s="274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</row>
    <row r="165" spans="1:23">
      <c r="A165" s="273"/>
      <c r="B165" s="274"/>
      <c r="C165" s="274"/>
      <c r="D165" s="274"/>
      <c r="E165" s="274"/>
      <c r="F165" s="274"/>
      <c r="G165" s="274"/>
      <c r="H165" s="274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</row>
    <row r="166" spans="1:23">
      <c r="A166" s="273"/>
      <c r="B166" s="274"/>
      <c r="C166" s="274"/>
      <c r="D166" s="274"/>
      <c r="E166" s="274"/>
      <c r="F166" s="274"/>
      <c r="G166" s="274"/>
      <c r="H166" s="274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</row>
    <row r="167" spans="1:23">
      <c r="A167" s="273"/>
      <c r="B167" s="274"/>
      <c r="C167" s="274"/>
      <c r="D167" s="274"/>
      <c r="E167" s="274"/>
      <c r="F167" s="274"/>
      <c r="G167" s="274"/>
      <c r="H167" s="274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</row>
    <row r="168" spans="1:23">
      <c r="A168" s="273"/>
      <c r="B168" s="274"/>
      <c r="C168" s="274"/>
      <c r="D168" s="274"/>
      <c r="E168" s="274"/>
      <c r="F168" s="274"/>
      <c r="G168" s="274"/>
      <c r="H168" s="274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</row>
    <row r="169" spans="1:23">
      <c r="A169" s="273"/>
      <c r="B169" s="274"/>
      <c r="C169" s="274"/>
      <c r="D169" s="274"/>
      <c r="E169" s="274"/>
      <c r="F169" s="274"/>
      <c r="G169" s="274"/>
      <c r="H169" s="274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</row>
    <row r="170" spans="1:23">
      <c r="A170" s="273"/>
      <c r="B170" s="274"/>
      <c r="C170" s="274"/>
      <c r="D170" s="274"/>
      <c r="E170" s="274"/>
      <c r="F170" s="274"/>
      <c r="G170" s="274"/>
      <c r="H170" s="274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75"/>
      <c r="W170" s="275"/>
    </row>
    <row r="171" spans="1:23">
      <c r="A171" s="273"/>
      <c r="B171" s="274"/>
      <c r="C171" s="274"/>
      <c r="D171" s="274"/>
      <c r="E171" s="274"/>
      <c r="F171" s="274"/>
      <c r="G171" s="274"/>
      <c r="H171" s="274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75"/>
    </row>
    <row r="172" spans="1:23">
      <c r="A172" s="273"/>
      <c r="B172" s="274"/>
      <c r="C172" s="274"/>
      <c r="D172" s="274"/>
      <c r="E172" s="274"/>
      <c r="F172" s="274"/>
      <c r="G172" s="274"/>
      <c r="H172" s="274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75"/>
    </row>
    <row r="173" spans="1:23">
      <c r="A173" s="273"/>
      <c r="B173" s="274"/>
      <c r="C173" s="274"/>
      <c r="D173" s="274"/>
      <c r="E173" s="274"/>
      <c r="F173" s="274"/>
      <c r="G173" s="274"/>
      <c r="H173" s="274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75"/>
      <c r="W173" s="275"/>
    </row>
    <row r="174" spans="1:23">
      <c r="A174" s="273"/>
      <c r="B174" s="274"/>
      <c r="C174" s="274"/>
      <c r="D174" s="274"/>
      <c r="E174" s="274"/>
      <c r="F174" s="274"/>
      <c r="G174" s="274"/>
      <c r="H174" s="274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</row>
    <row r="175" spans="1:23">
      <c r="A175" s="273"/>
      <c r="B175" s="274"/>
      <c r="C175" s="274"/>
      <c r="D175" s="274"/>
      <c r="E175" s="274"/>
      <c r="F175" s="274"/>
      <c r="G175" s="274"/>
      <c r="H175" s="274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75"/>
      <c r="W175" s="275"/>
    </row>
    <row r="176" spans="1:23">
      <c r="A176" s="273"/>
      <c r="B176" s="274"/>
      <c r="C176" s="274"/>
      <c r="D176" s="274"/>
      <c r="E176" s="274"/>
      <c r="F176" s="274"/>
      <c r="G176" s="274"/>
      <c r="H176" s="274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75"/>
    </row>
    <row r="177" spans="1:23">
      <c r="A177" s="273"/>
      <c r="B177" s="274"/>
      <c r="C177" s="274"/>
      <c r="D177" s="274"/>
      <c r="E177" s="274"/>
      <c r="F177" s="274"/>
      <c r="G177" s="274"/>
      <c r="H177" s="274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275"/>
      <c r="U177" s="275"/>
      <c r="V177" s="275"/>
      <c r="W177" s="275"/>
    </row>
    <row r="178" spans="1:23">
      <c r="A178" s="273"/>
      <c r="B178" s="274"/>
      <c r="C178" s="274"/>
      <c r="D178" s="274"/>
      <c r="E178" s="274"/>
      <c r="F178" s="274"/>
      <c r="G178" s="274"/>
      <c r="H178" s="274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</row>
    <row r="179" spans="1:23">
      <c r="A179" s="273"/>
      <c r="B179" s="274"/>
      <c r="C179" s="274"/>
      <c r="D179" s="274"/>
      <c r="E179" s="274"/>
      <c r="F179" s="274"/>
      <c r="G179" s="274"/>
      <c r="H179" s="274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75"/>
      <c r="W179" s="275"/>
    </row>
    <row r="180" spans="1:23">
      <c r="A180" s="273"/>
      <c r="B180" s="274"/>
      <c r="C180" s="274"/>
      <c r="D180" s="274"/>
      <c r="E180" s="274"/>
      <c r="F180" s="274"/>
      <c r="G180" s="274"/>
      <c r="H180" s="274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75"/>
    </row>
    <row r="181" spans="1:23">
      <c r="A181" s="273"/>
      <c r="B181" s="274"/>
      <c r="C181" s="274"/>
      <c r="D181" s="274"/>
      <c r="E181" s="274"/>
      <c r="F181" s="274"/>
      <c r="G181" s="274"/>
      <c r="H181" s="274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  <c r="V181" s="275"/>
      <c r="W181" s="275"/>
    </row>
    <row r="182" spans="1:23">
      <c r="A182" s="273"/>
      <c r="B182" s="274"/>
      <c r="C182" s="274"/>
      <c r="D182" s="274"/>
      <c r="E182" s="274"/>
      <c r="F182" s="274"/>
      <c r="G182" s="274"/>
      <c r="H182" s="274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75"/>
      <c r="W182" s="275"/>
    </row>
    <row r="183" spans="1:23">
      <c r="A183" s="273"/>
      <c r="B183" s="274"/>
      <c r="C183" s="274"/>
      <c r="D183" s="274"/>
      <c r="E183" s="274"/>
      <c r="F183" s="274"/>
      <c r="G183" s="274"/>
      <c r="H183" s="274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  <c r="T183" s="275"/>
      <c r="U183" s="275"/>
      <c r="V183" s="275"/>
      <c r="W183" s="275"/>
    </row>
    <row r="184" spans="1:23">
      <c r="A184" s="273"/>
      <c r="B184" s="274"/>
      <c r="C184" s="274"/>
      <c r="D184" s="274"/>
      <c r="E184" s="274"/>
      <c r="F184" s="274"/>
      <c r="G184" s="274"/>
      <c r="H184" s="274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  <c r="T184" s="275"/>
      <c r="U184" s="275"/>
      <c r="V184" s="275"/>
      <c r="W184" s="275"/>
    </row>
    <row r="185" spans="1:23">
      <c r="A185" s="273"/>
      <c r="B185" s="274"/>
      <c r="C185" s="274"/>
      <c r="D185" s="274"/>
      <c r="E185" s="274"/>
      <c r="F185" s="274"/>
      <c r="G185" s="274"/>
      <c r="H185" s="274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  <c r="T185" s="275"/>
      <c r="U185" s="275"/>
      <c r="V185" s="275"/>
      <c r="W185" s="275"/>
    </row>
    <row r="186" spans="1:23">
      <c r="A186" s="273"/>
      <c r="B186" s="274"/>
      <c r="C186" s="274"/>
      <c r="D186" s="274"/>
      <c r="E186" s="274"/>
      <c r="F186" s="274"/>
      <c r="G186" s="274"/>
      <c r="H186" s="274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75"/>
      <c r="W186" s="275"/>
    </row>
    <row r="187" spans="1:23">
      <c r="A187" s="273"/>
      <c r="B187" s="274"/>
      <c r="C187" s="274"/>
      <c r="D187" s="274"/>
      <c r="E187" s="274"/>
      <c r="F187" s="274"/>
      <c r="G187" s="274"/>
      <c r="H187" s="274"/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  <c r="T187" s="275"/>
      <c r="U187" s="275"/>
      <c r="V187" s="275"/>
      <c r="W187" s="275"/>
    </row>
    <row r="188" spans="1:23">
      <c r="A188" s="273"/>
      <c r="B188" s="274"/>
      <c r="C188" s="274"/>
      <c r="D188" s="274"/>
      <c r="E188" s="274"/>
      <c r="F188" s="274"/>
      <c r="G188" s="274"/>
      <c r="H188" s="274"/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  <c r="T188" s="275"/>
      <c r="U188" s="275"/>
      <c r="V188" s="275"/>
      <c r="W188" s="275"/>
    </row>
    <row r="189" spans="1:23">
      <c r="A189" s="273"/>
      <c r="B189" s="274"/>
      <c r="C189" s="274"/>
      <c r="D189" s="274"/>
      <c r="E189" s="274"/>
      <c r="F189" s="274"/>
      <c r="G189" s="274"/>
      <c r="H189" s="274"/>
      <c r="I189" s="274"/>
      <c r="J189" s="274"/>
      <c r="K189" s="274"/>
      <c r="L189" s="274"/>
      <c r="M189" s="274"/>
      <c r="N189" s="274"/>
      <c r="O189" s="274"/>
      <c r="P189" s="274"/>
      <c r="Q189" s="274"/>
      <c r="R189" s="274"/>
      <c r="S189" s="274"/>
      <c r="T189" s="274"/>
      <c r="U189" s="274"/>
      <c r="V189" s="274"/>
      <c r="W189" s="274"/>
    </row>
    <row r="190" spans="1:23">
      <c r="A190" s="273"/>
      <c r="B190" s="274"/>
      <c r="C190" s="274"/>
      <c r="D190" s="274"/>
      <c r="E190" s="274"/>
      <c r="F190" s="274"/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274"/>
      <c r="U190" s="274"/>
      <c r="V190" s="274"/>
      <c r="W190" s="274"/>
    </row>
    <row r="191" spans="1:23">
      <c r="A191" s="273"/>
      <c r="B191" s="274"/>
      <c r="C191" s="274"/>
      <c r="D191" s="274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4"/>
      <c r="T191" s="274"/>
      <c r="U191" s="274"/>
      <c r="V191" s="274"/>
      <c r="W191" s="274"/>
    </row>
    <row r="192" spans="1:23">
      <c r="A192" s="273"/>
      <c r="B192" s="274"/>
      <c r="C192" s="274"/>
      <c r="D192" s="274"/>
      <c r="E192" s="274"/>
      <c r="F192" s="274"/>
      <c r="G192" s="274"/>
      <c r="H192" s="274"/>
      <c r="I192" s="274"/>
      <c r="J192" s="274"/>
      <c r="K192" s="274"/>
      <c r="L192" s="274"/>
      <c r="M192" s="274"/>
      <c r="N192" s="274"/>
      <c r="O192" s="274"/>
      <c r="P192" s="274"/>
      <c r="Q192" s="274"/>
      <c r="R192" s="274"/>
      <c r="S192" s="274"/>
      <c r="T192" s="274"/>
      <c r="U192" s="274"/>
      <c r="V192" s="274"/>
      <c r="W192" s="274"/>
    </row>
    <row r="193" spans="1:23">
      <c r="A193" s="273"/>
      <c r="B193" s="274"/>
      <c r="C193" s="274"/>
      <c r="D193" s="274"/>
      <c r="E193" s="274"/>
      <c r="F193" s="274"/>
      <c r="G193" s="274"/>
      <c r="H193" s="274"/>
      <c r="I193" s="274"/>
      <c r="J193" s="274"/>
      <c r="K193" s="274"/>
      <c r="L193" s="274"/>
      <c r="M193" s="274"/>
      <c r="N193" s="274"/>
      <c r="O193" s="274"/>
      <c r="P193" s="274"/>
      <c r="Q193" s="274"/>
      <c r="R193" s="274"/>
      <c r="S193" s="274"/>
      <c r="T193" s="274"/>
      <c r="U193" s="274"/>
      <c r="V193" s="274"/>
      <c r="W193" s="274"/>
    </row>
    <row r="194" spans="1:23">
      <c r="A194" s="273"/>
      <c r="B194" s="274"/>
      <c r="C194" s="274"/>
      <c r="D194" s="274"/>
      <c r="E194" s="274"/>
      <c r="F194" s="274"/>
      <c r="G194" s="274"/>
      <c r="H194" s="274"/>
      <c r="I194" s="274"/>
      <c r="J194" s="274"/>
      <c r="K194" s="274"/>
      <c r="L194" s="274"/>
      <c r="M194" s="274"/>
      <c r="N194" s="274"/>
      <c r="O194" s="274"/>
      <c r="P194" s="274"/>
      <c r="Q194" s="274"/>
      <c r="R194" s="274"/>
      <c r="S194" s="274"/>
      <c r="T194" s="274"/>
      <c r="U194" s="274"/>
      <c r="V194" s="274"/>
      <c r="W194" s="274"/>
    </row>
  </sheetData>
  <mergeCells count="5">
    <mergeCell ref="A1:A4"/>
    <mergeCell ref="B1:B4"/>
    <mergeCell ref="C1:C2"/>
    <mergeCell ref="V1:V3"/>
    <mergeCell ref="W1:W3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E15" sqref="E15"/>
    </sheetView>
  </sheetViews>
  <sheetFormatPr defaultColWidth="9.140625" defaultRowHeight="15"/>
  <cols>
    <col min="1" max="1" width="9.140625" style="185"/>
    <col min="2" max="2" width="26.42578125" style="185" customWidth="1"/>
    <col min="3" max="3" width="9.140625" style="185"/>
    <col min="4" max="4" width="12.42578125" style="185" bestFit="1" customWidth="1"/>
    <col min="5" max="5" width="9.28515625" style="185" bestFit="1" customWidth="1"/>
    <col min="6" max="6" width="11" style="185" bestFit="1" customWidth="1"/>
    <col min="7" max="7" width="12.42578125" style="185" bestFit="1" customWidth="1"/>
    <col min="8" max="8" width="10" style="185" bestFit="1" customWidth="1"/>
    <col min="9" max="10" width="11" style="185" bestFit="1" customWidth="1"/>
    <col min="11" max="11" width="12.42578125" style="185" bestFit="1" customWidth="1"/>
    <col min="12" max="12" width="9.140625" style="185"/>
    <col min="13" max="13" width="12.42578125" style="185" bestFit="1" customWidth="1"/>
    <col min="14" max="16384" width="9.140625" style="185"/>
  </cols>
  <sheetData>
    <row r="1" spans="1:13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3">
      <c r="A2" s="772" t="s">
        <v>379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</row>
    <row r="3" spans="1:13">
      <c r="A3" s="586" t="s">
        <v>426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</row>
    <row r="4" spans="1:13">
      <c r="A4" s="586" t="s">
        <v>13</v>
      </c>
      <c r="B4" s="586" t="s">
        <v>185</v>
      </c>
      <c r="C4" s="586" t="s">
        <v>380</v>
      </c>
      <c r="D4" s="586" t="s">
        <v>381</v>
      </c>
      <c r="E4" s="586"/>
      <c r="F4" s="586" t="s">
        <v>382</v>
      </c>
      <c r="G4" s="586" t="s">
        <v>383</v>
      </c>
      <c r="H4" s="586" t="s">
        <v>186</v>
      </c>
      <c r="I4" s="586"/>
      <c r="J4" s="277" t="s">
        <v>187</v>
      </c>
      <c r="K4" s="277" t="s">
        <v>1</v>
      </c>
    </row>
    <row r="5" spans="1:13">
      <c r="A5" s="586"/>
      <c r="B5" s="586"/>
      <c r="C5" s="586"/>
      <c r="D5" s="277" t="s">
        <v>384</v>
      </c>
      <c r="E5" s="277" t="s">
        <v>385</v>
      </c>
      <c r="F5" s="586"/>
      <c r="G5" s="586"/>
      <c r="H5" s="277" t="s">
        <v>386</v>
      </c>
      <c r="I5" s="277" t="s">
        <v>188</v>
      </c>
      <c r="J5" s="277"/>
      <c r="K5" s="277"/>
    </row>
    <row r="6" spans="1:13">
      <c r="A6" s="277">
        <v>1</v>
      </c>
      <c r="B6" s="278"/>
      <c r="C6" s="277"/>
      <c r="D6" s="226">
        <v>149600</v>
      </c>
      <c r="E6" s="226">
        <v>0</v>
      </c>
      <c r="F6" s="226">
        <v>0</v>
      </c>
      <c r="G6" s="226">
        <f>SUM(D6:F6)</f>
        <v>149600</v>
      </c>
      <c r="H6" s="226">
        <v>0</v>
      </c>
      <c r="I6" s="226">
        <v>0</v>
      </c>
      <c r="J6" s="226">
        <f>SUM(H6:I6)</f>
        <v>0</v>
      </c>
      <c r="K6" s="226">
        <f>G6+J6</f>
        <v>149600</v>
      </c>
    </row>
    <row r="7" spans="1:13">
      <c r="A7" s="277">
        <v>2</v>
      </c>
      <c r="B7" s="278"/>
      <c r="C7" s="277"/>
      <c r="D7" s="226">
        <v>6000</v>
      </c>
      <c r="E7" s="226">
        <v>0</v>
      </c>
      <c r="F7" s="226">
        <v>0</v>
      </c>
      <c r="G7" s="226">
        <f>SUM(D7:F7)</f>
        <v>6000</v>
      </c>
      <c r="H7" s="226">
        <v>0</v>
      </c>
      <c r="I7" s="226">
        <v>0</v>
      </c>
      <c r="J7" s="226">
        <f>SUM(H7:I7)</f>
        <v>0</v>
      </c>
      <c r="K7" s="226">
        <f>G7+J7</f>
        <v>6000</v>
      </c>
    </row>
    <row r="8" spans="1:13">
      <c r="A8" s="277">
        <v>3</v>
      </c>
      <c r="B8" s="278"/>
      <c r="C8" s="277"/>
      <c r="D8" s="226">
        <v>20000</v>
      </c>
      <c r="E8" s="226">
        <v>0</v>
      </c>
      <c r="F8" s="226">
        <v>0</v>
      </c>
      <c r="G8" s="226">
        <f>SUM(D8:F8)</f>
        <v>20000</v>
      </c>
      <c r="H8" s="226">
        <v>0</v>
      </c>
      <c r="I8" s="226">
        <v>0</v>
      </c>
      <c r="J8" s="226">
        <f>SUM(H8:I8)</f>
        <v>0</v>
      </c>
      <c r="K8" s="226">
        <f>G8+J8</f>
        <v>20000</v>
      </c>
      <c r="L8" s="220"/>
      <c r="M8" s="209"/>
    </row>
    <row r="9" spans="1:13">
      <c r="A9" s="277"/>
      <c r="B9" s="277" t="s">
        <v>103</v>
      </c>
      <c r="C9" s="277"/>
      <c r="D9" s="226">
        <f t="shared" ref="D9:K9" si="0">SUM(D6:D8)</f>
        <v>175600</v>
      </c>
      <c r="E9" s="226">
        <f t="shared" si="0"/>
        <v>0</v>
      </c>
      <c r="F9" s="226">
        <f t="shared" si="0"/>
        <v>0</v>
      </c>
      <c r="G9" s="226">
        <f t="shared" si="0"/>
        <v>175600</v>
      </c>
      <c r="H9" s="226">
        <f t="shared" si="0"/>
        <v>0</v>
      </c>
      <c r="I9" s="226">
        <f t="shared" si="0"/>
        <v>0</v>
      </c>
      <c r="J9" s="226">
        <f t="shared" si="0"/>
        <v>0</v>
      </c>
      <c r="K9" s="226">
        <f t="shared" si="0"/>
        <v>175600</v>
      </c>
    </row>
  </sheetData>
  <mergeCells count="10">
    <mergeCell ref="A1:K1"/>
    <mergeCell ref="A2:K2"/>
    <mergeCell ref="A3:K3"/>
    <mergeCell ref="A4:A5"/>
    <mergeCell ref="B4:B5"/>
    <mergeCell ref="C4:C5"/>
    <mergeCell ref="D4:E4"/>
    <mergeCell ref="F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96"/>
  <sheetViews>
    <sheetView workbookViewId="0">
      <selection sqref="A1:I1"/>
    </sheetView>
  </sheetViews>
  <sheetFormatPr defaultRowHeight="15"/>
  <cols>
    <col min="1" max="2" width="5.7109375" customWidth="1"/>
    <col min="6" max="6" width="22" customWidth="1"/>
    <col min="7" max="7" width="13" style="185" customWidth="1"/>
    <col min="8" max="8" width="12.85546875" customWidth="1"/>
    <col min="9" max="9" width="12.85546875" style="185" customWidth="1"/>
    <col min="10" max="11" width="11" bestFit="1" customWidth="1"/>
    <col min="13" max="13" width="11" bestFit="1" customWidth="1"/>
  </cols>
  <sheetData>
    <row r="1" spans="1:9">
      <c r="A1" s="577" t="s">
        <v>707</v>
      </c>
      <c r="B1" s="575"/>
      <c r="C1" s="575"/>
      <c r="D1" s="575"/>
      <c r="E1" s="575"/>
      <c r="F1" s="575"/>
      <c r="G1" s="575"/>
      <c r="H1" s="575"/>
      <c r="I1" s="575"/>
    </row>
    <row r="2" spans="1:9">
      <c r="A2" s="58"/>
      <c r="B2" s="58"/>
      <c r="C2" s="58"/>
      <c r="D2" s="58"/>
      <c r="E2" s="58"/>
      <c r="F2" s="58"/>
      <c r="G2" s="58"/>
      <c r="H2" s="58"/>
      <c r="I2" s="58"/>
    </row>
    <row r="3" spans="1:9">
      <c r="A3" s="578" t="s">
        <v>445</v>
      </c>
      <c r="B3" s="575"/>
      <c r="C3" s="575"/>
      <c r="D3" s="575"/>
      <c r="E3" s="575"/>
      <c r="F3" s="575"/>
      <c r="G3" s="575"/>
      <c r="H3" s="575"/>
      <c r="I3" s="575"/>
    </row>
    <row r="4" spans="1:9">
      <c r="A4" s="578" t="s">
        <v>411</v>
      </c>
      <c r="B4" s="575"/>
      <c r="C4" s="575"/>
      <c r="D4" s="575"/>
      <c r="E4" s="575"/>
      <c r="F4" s="575"/>
      <c r="G4" s="575"/>
      <c r="H4" s="575"/>
      <c r="I4" s="575"/>
    </row>
    <row r="5" spans="1:9" ht="15.75" thickBot="1">
      <c r="A5" s="58"/>
      <c r="B5" s="61"/>
      <c r="C5" s="61"/>
      <c r="D5" s="56"/>
      <c r="E5" s="61"/>
      <c r="F5" s="61"/>
      <c r="G5" s="61"/>
      <c r="H5" s="23"/>
      <c r="I5" s="397" t="s">
        <v>12</v>
      </c>
    </row>
    <row r="6" spans="1:9">
      <c r="A6" s="241"/>
      <c r="B6" s="242"/>
      <c r="C6" s="604" t="s">
        <v>7</v>
      </c>
      <c r="D6" s="604"/>
      <c r="E6" s="604"/>
      <c r="F6" s="604"/>
      <c r="G6" s="401" t="s">
        <v>8</v>
      </c>
      <c r="H6" s="327" t="s">
        <v>9</v>
      </c>
      <c r="I6" s="402" t="s">
        <v>246</v>
      </c>
    </row>
    <row r="7" spans="1:9" ht="15" customHeight="1">
      <c r="A7" s="598">
        <v>1</v>
      </c>
      <c r="B7" s="600"/>
      <c r="C7" s="601" t="s">
        <v>61</v>
      </c>
      <c r="D7" s="601"/>
      <c r="E7" s="601"/>
      <c r="F7" s="601"/>
      <c r="G7" s="602" t="s">
        <v>180</v>
      </c>
      <c r="H7" s="601" t="s">
        <v>455</v>
      </c>
      <c r="I7" s="576" t="s">
        <v>472</v>
      </c>
    </row>
    <row r="8" spans="1:9">
      <c r="A8" s="599"/>
      <c r="B8" s="600"/>
      <c r="C8" s="601"/>
      <c r="D8" s="601"/>
      <c r="E8" s="601"/>
      <c r="F8" s="601"/>
      <c r="G8" s="602"/>
      <c r="H8" s="601"/>
      <c r="I8" s="576"/>
    </row>
    <row r="9" spans="1:9">
      <c r="A9" s="599"/>
      <c r="B9" s="600"/>
      <c r="C9" s="601"/>
      <c r="D9" s="601"/>
      <c r="E9" s="601"/>
      <c r="F9" s="601"/>
      <c r="G9" s="602"/>
      <c r="H9" s="601"/>
      <c r="I9" s="576"/>
    </row>
    <row r="10" spans="1:9" s="16" customFormat="1" ht="15" customHeight="1">
      <c r="A10" s="64">
        <v>2</v>
      </c>
      <c r="B10" s="223"/>
      <c r="C10" s="581" t="s">
        <v>114</v>
      </c>
      <c r="D10" s="581"/>
      <c r="E10" s="581"/>
      <c r="F10" s="581"/>
      <c r="G10" s="343">
        <f>SUM(G11:G18)</f>
        <v>228</v>
      </c>
      <c r="H10" s="413">
        <f>SUM(H11:H18)</f>
        <v>228</v>
      </c>
      <c r="I10" s="403">
        <f>SUM(I11:I18)</f>
        <v>498</v>
      </c>
    </row>
    <row r="11" spans="1:9" ht="15" customHeight="1">
      <c r="A11" s="64">
        <v>3</v>
      </c>
      <c r="B11" s="80"/>
      <c r="C11" s="580" t="s">
        <v>248</v>
      </c>
      <c r="D11" s="580"/>
      <c r="E11" s="580"/>
      <c r="F11" s="580"/>
      <c r="G11" s="344">
        <f>'4.számú melléklet'!C29</f>
        <v>0</v>
      </c>
      <c r="H11" s="414">
        <f>'4.számú melléklet'!D29</f>
        <v>0</v>
      </c>
      <c r="I11" s="404">
        <f>'4.számú melléklet'!E29</f>
        <v>0</v>
      </c>
    </row>
    <row r="12" spans="1:9" ht="15" customHeight="1">
      <c r="A12" s="64">
        <v>4</v>
      </c>
      <c r="B12" s="80"/>
      <c r="C12" s="603" t="s">
        <v>239</v>
      </c>
      <c r="D12" s="603"/>
      <c r="E12" s="603"/>
      <c r="F12" s="603"/>
      <c r="G12" s="344">
        <f>'4.számú melléklet'!C30</f>
        <v>0</v>
      </c>
      <c r="H12" s="414">
        <f>'4.számú melléklet'!D30</f>
        <v>0</v>
      </c>
      <c r="I12" s="404">
        <f>'4.számú melléklet'!E30</f>
        <v>0</v>
      </c>
    </row>
    <row r="13" spans="1:9" ht="15" customHeight="1">
      <c r="A13" s="64">
        <v>5</v>
      </c>
      <c r="B13" s="80"/>
      <c r="C13" s="603" t="s">
        <v>115</v>
      </c>
      <c r="D13" s="603"/>
      <c r="E13" s="603"/>
      <c r="F13" s="603"/>
      <c r="G13" s="344">
        <f>'4.számú melléklet'!C32</f>
        <v>0</v>
      </c>
      <c r="H13" s="414">
        <f>'4.számú melléklet'!D32</f>
        <v>0</v>
      </c>
      <c r="I13" s="404">
        <f>'4.számú melléklet'!E32</f>
        <v>0</v>
      </c>
    </row>
    <row r="14" spans="1:9" ht="15" customHeight="1">
      <c r="A14" s="64">
        <v>6</v>
      </c>
      <c r="B14" s="80"/>
      <c r="C14" s="603" t="s">
        <v>3</v>
      </c>
      <c r="D14" s="580"/>
      <c r="E14" s="580"/>
      <c r="F14" s="580"/>
      <c r="G14" s="344">
        <f>'4.számú melléklet'!C31</f>
        <v>151</v>
      </c>
      <c r="H14" s="414">
        <f>'4.számú melléklet'!D31</f>
        <v>151</v>
      </c>
      <c r="I14" s="404">
        <f>'4.számú melléklet'!E31</f>
        <v>254</v>
      </c>
    </row>
    <row r="15" spans="1:9" ht="15" customHeight="1">
      <c r="A15" s="64">
        <v>7</v>
      </c>
      <c r="B15" s="80"/>
      <c r="C15" s="603" t="s">
        <v>233</v>
      </c>
      <c r="D15" s="580"/>
      <c r="E15" s="580"/>
      <c r="F15" s="580"/>
      <c r="G15" s="344">
        <f>'4.számú melléklet'!C33</f>
        <v>0</v>
      </c>
      <c r="H15" s="414">
        <f>'4.számú melléklet'!D33</f>
        <v>0</v>
      </c>
      <c r="I15" s="404">
        <f>'4.számú melléklet'!E33</f>
        <v>0</v>
      </c>
    </row>
    <row r="16" spans="1:9" ht="15" customHeight="1">
      <c r="A16" s="64">
        <v>8</v>
      </c>
      <c r="B16" s="80"/>
      <c r="C16" s="603" t="s">
        <v>240</v>
      </c>
      <c r="D16" s="580"/>
      <c r="E16" s="580"/>
      <c r="F16" s="580"/>
      <c r="G16" s="344">
        <f>'4.számú melléklet'!C34</f>
        <v>0</v>
      </c>
      <c r="H16" s="414">
        <f>'4.számú melléklet'!D34</f>
        <v>0</v>
      </c>
      <c r="I16" s="404">
        <f>'4.számú melléklet'!E34</f>
        <v>200</v>
      </c>
    </row>
    <row r="17" spans="1:9" s="185" customFormat="1" ht="15" customHeight="1">
      <c r="A17" s="64">
        <v>9</v>
      </c>
      <c r="B17" s="80"/>
      <c r="C17" s="603" t="s">
        <v>241</v>
      </c>
      <c r="D17" s="580"/>
      <c r="E17" s="580"/>
      <c r="F17" s="580"/>
      <c r="G17" s="344">
        <f>'4.számú melléklet'!C35</f>
        <v>77</v>
      </c>
      <c r="H17" s="414">
        <f>'4.számú melléklet'!D35</f>
        <v>77</v>
      </c>
      <c r="I17" s="404">
        <f>'4.számú melléklet'!E35</f>
        <v>44</v>
      </c>
    </row>
    <row r="18" spans="1:9" ht="15" customHeight="1">
      <c r="A18" s="64">
        <v>10</v>
      </c>
      <c r="B18" s="80"/>
      <c r="C18" s="603" t="s">
        <v>88</v>
      </c>
      <c r="D18" s="603"/>
      <c r="E18" s="603"/>
      <c r="F18" s="603"/>
      <c r="G18" s="344">
        <f>'4.számú melléklet'!C36</f>
        <v>0</v>
      </c>
      <c r="H18" s="414">
        <f>'4.számú melléklet'!D36</f>
        <v>0</v>
      </c>
      <c r="I18" s="404">
        <f>'4.számú melléklet'!E36</f>
        <v>0</v>
      </c>
    </row>
    <row r="19" spans="1:9" s="16" customFormat="1" ht="15" customHeight="1">
      <c r="A19" s="64">
        <v>11</v>
      </c>
      <c r="B19" s="223"/>
      <c r="C19" s="81" t="s">
        <v>116</v>
      </c>
      <c r="D19" s="81"/>
      <c r="E19" s="81"/>
      <c r="F19" s="81"/>
      <c r="G19" s="343">
        <f>SUM(G20:G22)</f>
        <v>3655</v>
      </c>
      <c r="H19" s="413">
        <f>SUM(H20:H22)</f>
        <v>3655</v>
      </c>
      <c r="I19" s="403">
        <f>SUM(I20:I22)</f>
        <v>4877</v>
      </c>
    </row>
    <row r="20" spans="1:9" ht="15" customHeight="1">
      <c r="A20" s="64">
        <v>12</v>
      </c>
      <c r="B20" s="80"/>
      <c r="C20" s="580" t="s">
        <v>85</v>
      </c>
      <c r="D20" s="580"/>
      <c r="E20" s="580"/>
      <c r="F20" s="580"/>
      <c r="G20" s="344">
        <f>'4.számú melléklet'!C27</f>
        <v>35</v>
      </c>
      <c r="H20" s="414">
        <f>'4.számú melléklet'!D27</f>
        <v>35</v>
      </c>
      <c r="I20" s="404">
        <f>'4.számú melléklet'!E27</f>
        <v>31</v>
      </c>
    </row>
    <row r="21" spans="1:9" ht="15" customHeight="1">
      <c r="A21" s="64">
        <v>13</v>
      </c>
      <c r="B21" s="80"/>
      <c r="C21" s="591" t="s">
        <v>86</v>
      </c>
      <c r="D21" s="591"/>
      <c r="E21" s="591"/>
      <c r="F21" s="591"/>
      <c r="G21" s="344">
        <f>'4.számú melléklet'!C28</f>
        <v>590</v>
      </c>
      <c r="H21" s="414">
        <f>'4.számú melléklet'!D28</f>
        <v>590</v>
      </c>
      <c r="I21" s="404">
        <f>'4.számú melléklet'!E28</f>
        <v>609</v>
      </c>
    </row>
    <row r="22" spans="1:9" ht="15" customHeight="1">
      <c r="A22" s="64">
        <v>14</v>
      </c>
      <c r="B22" s="80"/>
      <c r="C22" s="591" t="s">
        <v>117</v>
      </c>
      <c r="D22" s="591"/>
      <c r="E22" s="591"/>
      <c r="F22" s="591"/>
      <c r="G22" s="344">
        <f>('4.számú melléklet'!C24+'4.számú melléklet'!C25+'4.számú melléklet'!C26)</f>
        <v>3030</v>
      </c>
      <c r="H22" s="414">
        <f>('4.számú melléklet'!D24+'4.számú melléklet'!D25+'4.számú melléklet'!D26)</f>
        <v>3030</v>
      </c>
      <c r="I22" s="404">
        <f>('4.számú melléklet'!E24+'4.számú melléklet'!E25+'4.számú melléklet'!E26)</f>
        <v>4237</v>
      </c>
    </row>
    <row r="23" spans="1:9" s="16" customFormat="1" ht="15" customHeight="1">
      <c r="A23" s="64">
        <v>15</v>
      </c>
      <c r="B23" s="223"/>
      <c r="C23" s="82" t="s">
        <v>118</v>
      </c>
      <c r="D23" s="59"/>
      <c r="E23" s="59"/>
      <c r="F23" s="59"/>
      <c r="G23" s="343">
        <f>SUM(G24:G28)</f>
        <v>9536.2049999999999</v>
      </c>
      <c r="H23" s="413">
        <f>SUM(H24:H28)</f>
        <v>9536.2049999999999</v>
      </c>
      <c r="I23" s="403">
        <f>SUM(I24:I28)</f>
        <v>5469</v>
      </c>
    </row>
    <row r="24" spans="1:9" ht="15" customHeight="1">
      <c r="A24" s="64">
        <v>16</v>
      </c>
      <c r="B24" s="80"/>
      <c r="C24" s="590" t="s">
        <v>119</v>
      </c>
      <c r="D24" s="591"/>
      <c r="E24" s="591"/>
      <c r="F24" s="591"/>
      <c r="G24" s="344">
        <f>('4.számú melléklet'!C38+'4.számú melléklet'!C39)</f>
        <v>0</v>
      </c>
      <c r="H24" s="414">
        <f>('4.számú melléklet'!D38+'4.számú melléklet'!D39)</f>
        <v>0</v>
      </c>
      <c r="I24" s="404">
        <f>('4.számú melléklet'!E38+'4.számú melléklet'!E39)</f>
        <v>0</v>
      </c>
    </row>
    <row r="25" spans="1:9" ht="15" customHeight="1">
      <c r="A25" s="64">
        <v>17</v>
      </c>
      <c r="B25" s="80"/>
      <c r="C25" s="28" t="s">
        <v>120</v>
      </c>
      <c r="D25" s="27"/>
      <c r="E25" s="27"/>
      <c r="F25" s="27"/>
      <c r="G25" s="344">
        <f>('4.számú melléklet'!C40+'4.számú melléklet'!C41)</f>
        <v>9536.2049999999999</v>
      </c>
      <c r="H25" s="414">
        <f>('4.számú melléklet'!D40+'4.számú melléklet'!D41)</f>
        <v>9536.2049999999999</v>
      </c>
      <c r="I25" s="404">
        <f>('4.számú melléklet'!E40+'4.számú melléklet'!E41)</f>
        <v>5469</v>
      </c>
    </row>
    <row r="26" spans="1:9" ht="15" customHeight="1">
      <c r="A26" s="64">
        <v>18</v>
      </c>
      <c r="B26" s="80"/>
      <c r="C26" s="28" t="s">
        <v>121</v>
      </c>
      <c r="D26" s="27"/>
      <c r="E26" s="27"/>
      <c r="F26" s="27"/>
      <c r="G26" s="344">
        <v>0</v>
      </c>
      <c r="H26" s="414">
        <v>0</v>
      </c>
      <c r="I26" s="404">
        <v>0</v>
      </c>
    </row>
    <row r="27" spans="1:9" ht="15" customHeight="1">
      <c r="A27" s="64">
        <v>19</v>
      </c>
      <c r="B27" s="80"/>
      <c r="C27" s="590" t="s">
        <v>122</v>
      </c>
      <c r="D27" s="591"/>
      <c r="E27" s="591"/>
      <c r="F27" s="591"/>
      <c r="G27" s="344">
        <f>'4.számú melléklet'!C42</f>
        <v>0</v>
      </c>
      <c r="H27" s="414">
        <f>'4.számú melléklet'!D42</f>
        <v>0</v>
      </c>
      <c r="I27" s="404">
        <f>'4.számú melléklet'!E42</f>
        <v>0</v>
      </c>
    </row>
    <row r="28" spans="1:9" ht="15" customHeight="1">
      <c r="A28" s="64">
        <v>20</v>
      </c>
      <c r="B28" s="80"/>
      <c r="C28" s="590" t="s">
        <v>165</v>
      </c>
      <c r="D28" s="591"/>
      <c r="E28" s="591"/>
      <c r="F28" s="591"/>
      <c r="G28" s="344">
        <f>'4.számú melléklet'!C43</f>
        <v>0</v>
      </c>
      <c r="H28" s="414">
        <f>'4.számú melléklet'!D43</f>
        <v>0</v>
      </c>
      <c r="I28" s="404">
        <f>'4.számú melléklet'!E43</f>
        <v>0</v>
      </c>
    </row>
    <row r="29" spans="1:9" s="16" customFormat="1" ht="15" customHeight="1">
      <c r="A29" s="64">
        <v>21</v>
      </c>
      <c r="B29" s="223"/>
      <c r="C29" s="82" t="s">
        <v>123</v>
      </c>
      <c r="D29" s="59"/>
      <c r="E29" s="59"/>
      <c r="F29" s="59"/>
      <c r="G29" s="344">
        <v>0</v>
      </c>
      <c r="H29" s="414">
        <v>0</v>
      </c>
      <c r="I29" s="404">
        <v>0</v>
      </c>
    </row>
    <row r="30" spans="1:9" s="16" customFormat="1" ht="15" customHeight="1">
      <c r="A30" s="64">
        <v>22</v>
      </c>
      <c r="B30" s="223"/>
      <c r="C30" s="592" t="s">
        <v>124</v>
      </c>
      <c r="D30" s="591"/>
      <c r="E30" s="591"/>
      <c r="F30" s="591"/>
      <c r="G30" s="344">
        <v>0</v>
      </c>
      <c r="H30" s="414">
        <v>0</v>
      </c>
      <c r="I30" s="404">
        <v>0</v>
      </c>
    </row>
    <row r="31" spans="1:9" ht="15" customHeight="1">
      <c r="A31" s="64">
        <v>23</v>
      </c>
      <c r="B31" s="80" t="s">
        <v>125</v>
      </c>
      <c r="C31" s="581" t="s">
        <v>81</v>
      </c>
      <c r="D31" s="581"/>
      <c r="E31" s="581"/>
      <c r="F31" s="581"/>
      <c r="G31" s="345">
        <f>G10+G19+G23+G29</f>
        <v>13419.205</v>
      </c>
      <c r="H31" s="415">
        <f>H10+H19+H23+H29</f>
        <v>13419.205</v>
      </c>
      <c r="I31" s="405">
        <f>I10+I19+I23+I29</f>
        <v>10844</v>
      </c>
    </row>
    <row r="32" spans="1:9" s="36" customFormat="1" ht="15" customHeight="1">
      <c r="A32" s="64">
        <v>24</v>
      </c>
      <c r="B32" s="83"/>
      <c r="C32" s="222" t="s">
        <v>126</v>
      </c>
      <c r="D32" s="222"/>
      <c r="E32" s="222"/>
      <c r="F32" s="222"/>
      <c r="G32" s="346">
        <f>'4.számú melléklet'!C22</f>
        <v>19069</v>
      </c>
      <c r="H32" s="416">
        <f>'4.számú melléklet'!D22</f>
        <v>19863</v>
      </c>
      <c r="I32" s="406">
        <f>'4.számú melléklet'!E22</f>
        <v>19863</v>
      </c>
    </row>
    <row r="33" spans="1:10" ht="15" customHeight="1">
      <c r="A33" s="64">
        <v>25</v>
      </c>
      <c r="B33" s="80" t="s">
        <v>127</v>
      </c>
      <c r="C33" s="581" t="s">
        <v>128</v>
      </c>
      <c r="D33" s="580"/>
      <c r="E33" s="580"/>
      <c r="F33" s="580"/>
      <c r="G33" s="345">
        <f>G32</f>
        <v>19069</v>
      </c>
      <c r="H33" s="415">
        <f>H32</f>
        <v>19863</v>
      </c>
      <c r="I33" s="405">
        <f>I32</f>
        <v>19863</v>
      </c>
    </row>
    <row r="34" spans="1:10" s="185" customFormat="1" ht="15" customHeight="1">
      <c r="A34" s="64">
        <v>26</v>
      </c>
      <c r="B34" s="80"/>
      <c r="C34" s="581" t="s">
        <v>244</v>
      </c>
      <c r="D34" s="580"/>
      <c r="E34" s="580"/>
      <c r="F34" s="580"/>
      <c r="G34" s="345">
        <f>'7.számú melléklet '!C10+'9.számú melléklet'!C11</f>
        <v>104000</v>
      </c>
      <c r="H34" s="415">
        <f>'7.számú melléklet '!D10+'9.számú melléklet'!D11</f>
        <v>104000</v>
      </c>
      <c r="I34" s="405">
        <f>'7.számú melléklet '!E10+'9.számú melléklet'!E11+320</f>
        <v>60068</v>
      </c>
    </row>
    <row r="35" spans="1:10" ht="15" customHeight="1">
      <c r="A35" s="64">
        <v>27</v>
      </c>
      <c r="B35" s="80" t="s">
        <v>129</v>
      </c>
      <c r="C35" s="593" t="s">
        <v>184</v>
      </c>
      <c r="D35" s="580"/>
      <c r="E35" s="580"/>
      <c r="F35" s="580"/>
      <c r="G35" s="347">
        <f>'4.számú melléklet'!C45</f>
        <v>57957</v>
      </c>
      <c r="H35" s="417">
        <f>'4.számú melléklet'!D45</f>
        <v>57957</v>
      </c>
      <c r="I35" s="407">
        <f>'4.számú melléklet'!E45</f>
        <v>58740</v>
      </c>
    </row>
    <row r="36" spans="1:10" s="175" customFormat="1" ht="15" customHeight="1">
      <c r="A36" s="64">
        <v>28</v>
      </c>
      <c r="B36" s="80"/>
      <c r="C36" s="587" t="s">
        <v>181</v>
      </c>
      <c r="D36" s="588"/>
      <c r="E36" s="588"/>
      <c r="F36" s="589"/>
      <c r="G36" s="345">
        <f>SUM(G31,G33,G34,G35)</f>
        <v>194445.20500000002</v>
      </c>
      <c r="H36" s="415">
        <f>SUM(H31,H33,H34,H35)</f>
        <v>195239.20500000002</v>
      </c>
      <c r="I36" s="405">
        <f>SUM(I31,I33,I34,I35)</f>
        <v>149515</v>
      </c>
      <c r="J36" s="23"/>
    </row>
    <row r="37" spans="1:10" ht="27.75" customHeight="1">
      <c r="A37" s="105"/>
      <c r="B37" s="585" t="s">
        <v>130</v>
      </c>
      <c r="C37" s="586"/>
      <c r="D37" s="586"/>
      <c r="E37" s="586"/>
      <c r="F37" s="586"/>
      <c r="G37" s="348"/>
      <c r="H37" s="325"/>
      <c r="I37" s="408"/>
    </row>
    <row r="38" spans="1:10" ht="15" customHeight="1">
      <c r="A38" s="105">
        <v>29</v>
      </c>
      <c r="B38" s="80"/>
      <c r="C38" s="579" t="s">
        <v>63</v>
      </c>
      <c r="D38" s="580"/>
      <c r="E38" s="580"/>
      <c r="F38" s="580"/>
      <c r="G38" s="349">
        <f>'3.számú melléklet'!F33</f>
        <v>11559.599999999999</v>
      </c>
      <c r="H38" s="418">
        <f>'3.számú melléklet'!G33</f>
        <v>11559.599999999999</v>
      </c>
      <c r="I38" s="409">
        <f>'3.számú melléklet'!H33</f>
        <v>6007</v>
      </c>
    </row>
    <row r="39" spans="1:10" ht="15" customHeight="1">
      <c r="A39" s="105">
        <v>30</v>
      </c>
      <c r="B39" s="80"/>
      <c r="C39" s="579" t="s">
        <v>131</v>
      </c>
      <c r="D39" s="580"/>
      <c r="E39" s="580"/>
      <c r="F39" s="580"/>
      <c r="G39" s="349">
        <f>'3.számú melléklet'!F34</f>
        <v>2201.7060000000001</v>
      </c>
      <c r="H39" s="418">
        <f>'3.számú melléklet'!G34</f>
        <v>2201.7060000000001</v>
      </c>
      <c r="I39" s="409">
        <f>'3.számú melléklet'!H34</f>
        <v>877</v>
      </c>
    </row>
    <row r="40" spans="1:10" ht="15" customHeight="1">
      <c r="A40" s="105">
        <v>31</v>
      </c>
      <c r="B40" s="80"/>
      <c r="C40" s="579" t="s">
        <v>132</v>
      </c>
      <c r="D40" s="580"/>
      <c r="E40" s="580"/>
      <c r="F40" s="580"/>
      <c r="G40" s="349">
        <f>'3.számú melléklet'!F35</f>
        <v>14939.71</v>
      </c>
      <c r="H40" s="418">
        <f>'3.számú melléklet'!G35</f>
        <v>14939.71</v>
      </c>
      <c r="I40" s="409">
        <f>'3.számú melléklet'!H35</f>
        <v>17844</v>
      </c>
    </row>
    <row r="41" spans="1:10" ht="15" customHeight="1">
      <c r="A41" s="105">
        <v>32</v>
      </c>
      <c r="B41" s="80"/>
      <c r="C41" s="579" t="s">
        <v>133</v>
      </c>
      <c r="D41" s="580"/>
      <c r="E41" s="580"/>
      <c r="F41" s="580"/>
      <c r="G41" s="350">
        <f>'3.számú melléklet'!F36</f>
        <v>12452.75</v>
      </c>
      <c r="H41" s="419">
        <f>'3.számú melléklet'!G36</f>
        <v>12452.75</v>
      </c>
      <c r="I41" s="410">
        <f>'3.számú melléklet'!H36</f>
        <v>6362.75</v>
      </c>
    </row>
    <row r="42" spans="1:10" ht="15" customHeight="1">
      <c r="A42" s="105">
        <v>33</v>
      </c>
      <c r="B42" s="80"/>
      <c r="C42" s="221" t="s">
        <v>134</v>
      </c>
      <c r="D42" s="221"/>
      <c r="E42" s="221"/>
      <c r="F42" s="221"/>
      <c r="G42" s="350">
        <f>'3.számú melléklet'!F37</f>
        <v>3165</v>
      </c>
      <c r="H42" s="419">
        <f>'3.számú melléklet'!G37</f>
        <v>3165</v>
      </c>
      <c r="I42" s="410">
        <f>'3.számú melléklet'!H37</f>
        <v>74</v>
      </c>
    </row>
    <row r="43" spans="1:10" s="185" customFormat="1" ht="15" customHeight="1">
      <c r="A43" s="105">
        <v>34</v>
      </c>
      <c r="B43" s="80"/>
      <c r="C43" s="582" t="s">
        <v>421</v>
      </c>
      <c r="D43" s="583"/>
      <c r="E43" s="583"/>
      <c r="F43" s="584"/>
      <c r="G43" s="350">
        <v>0</v>
      </c>
      <c r="H43" s="419">
        <v>0</v>
      </c>
      <c r="I43" s="410">
        <v>0</v>
      </c>
    </row>
    <row r="44" spans="1:10" s="16" customFormat="1" ht="15" customHeight="1">
      <c r="A44" s="105">
        <v>35</v>
      </c>
      <c r="B44" s="223"/>
      <c r="C44" s="581" t="s">
        <v>135</v>
      </c>
      <c r="D44" s="580"/>
      <c r="E44" s="580"/>
      <c r="F44" s="580"/>
      <c r="G44" s="345">
        <f>SUM(G38:G43)</f>
        <v>44318.765999999996</v>
      </c>
      <c r="H44" s="415">
        <f>SUM(H38:H43)</f>
        <v>44318.765999999996</v>
      </c>
      <c r="I44" s="405">
        <f>SUM(I38:I43)</f>
        <v>31164.75</v>
      </c>
    </row>
    <row r="45" spans="1:10" s="16" customFormat="1" ht="15" customHeight="1">
      <c r="A45" s="105">
        <v>36</v>
      </c>
      <c r="B45" s="223"/>
      <c r="C45" s="579" t="s">
        <v>136</v>
      </c>
      <c r="D45" s="580"/>
      <c r="E45" s="580"/>
      <c r="F45" s="580"/>
      <c r="G45" s="350">
        <f>'3.számú melléklet'!F40</f>
        <v>118110</v>
      </c>
      <c r="H45" s="419">
        <f>'3.számú melléklet'!G40</f>
        <v>118110</v>
      </c>
      <c r="I45" s="410">
        <f>'3.számú melléklet'!H40</f>
        <v>42003</v>
      </c>
    </row>
    <row r="46" spans="1:10" s="16" customFormat="1" ht="15" customHeight="1">
      <c r="A46" s="105">
        <v>37</v>
      </c>
      <c r="B46" s="223"/>
      <c r="C46" s="579" t="s">
        <v>137</v>
      </c>
      <c r="D46" s="580"/>
      <c r="E46" s="580"/>
      <c r="F46" s="580"/>
      <c r="G46" s="350">
        <f>'3.számú melléklet'!F41</f>
        <v>0</v>
      </c>
      <c r="H46" s="419">
        <f>'3.számú melléklet'!G41</f>
        <v>0</v>
      </c>
      <c r="I46" s="410">
        <f>'3.számú melléklet'!H41</f>
        <v>37159</v>
      </c>
    </row>
    <row r="47" spans="1:10" s="16" customFormat="1" ht="15" customHeight="1">
      <c r="A47" s="105">
        <v>38</v>
      </c>
      <c r="B47" s="223"/>
      <c r="C47" s="579" t="s">
        <v>228</v>
      </c>
      <c r="D47" s="580"/>
      <c r="E47" s="580"/>
      <c r="F47" s="580"/>
      <c r="G47" s="350">
        <f>'3.számú melléklet'!F42</f>
        <v>31889.7</v>
      </c>
      <c r="H47" s="419">
        <f>'3.számú melléklet'!G42</f>
        <v>31889.7</v>
      </c>
      <c r="I47" s="410">
        <f>'3.számú melléklet'!H42</f>
        <v>21204</v>
      </c>
    </row>
    <row r="48" spans="1:10" s="16" customFormat="1" ht="15" customHeight="1">
      <c r="A48" s="105">
        <v>39</v>
      </c>
      <c r="B48" s="223"/>
      <c r="C48" s="581" t="s">
        <v>68</v>
      </c>
      <c r="D48" s="580"/>
      <c r="E48" s="580"/>
      <c r="F48" s="580"/>
      <c r="G48" s="345">
        <f>SUM(G45:G47)</f>
        <v>149999.70000000001</v>
      </c>
      <c r="H48" s="415">
        <f>SUM(H45:H47)</f>
        <v>149999.70000000001</v>
      </c>
      <c r="I48" s="405">
        <f>SUM(I45:I47)</f>
        <v>100366</v>
      </c>
    </row>
    <row r="49" spans="1:11" ht="15" customHeight="1">
      <c r="A49" s="105">
        <v>40</v>
      </c>
      <c r="B49" s="80"/>
      <c r="C49" s="595" t="s">
        <v>112</v>
      </c>
      <c r="D49" s="580"/>
      <c r="E49" s="580"/>
      <c r="F49" s="580"/>
      <c r="G49" s="346">
        <f>'3.számú melléklet'!F46</f>
        <v>0</v>
      </c>
      <c r="H49" s="416">
        <f>'3.számú melléklet'!G46</f>
        <v>0</v>
      </c>
      <c r="I49" s="406">
        <f>'3.számú melléklet'!H46</f>
        <v>0</v>
      </c>
      <c r="K49" s="78"/>
    </row>
    <row r="50" spans="1:11" ht="15" customHeight="1">
      <c r="A50" s="105">
        <v>41</v>
      </c>
      <c r="B50" s="80"/>
      <c r="C50" s="595" t="s">
        <v>111</v>
      </c>
      <c r="D50" s="580"/>
      <c r="E50" s="580"/>
      <c r="F50" s="580"/>
      <c r="G50" s="346">
        <f>'3.számú melléklet'!F45</f>
        <v>127</v>
      </c>
      <c r="H50" s="416">
        <f>'3.számú melléklet'!G45</f>
        <v>921</v>
      </c>
      <c r="I50" s="406">
        <f>'3.számú melléklet'!H45</f>
        <v>0</v>
      </c>
    </row>
    <row r="51" spans="1:11" s="16" customFormat="1" ht="15" customHeight="1">
      <c r="A51" s="105">
        <v>42</v>
      </c>
      <c r="B51" s="223"/>
      <c r="C51" s="581" t="s">
        <v>138</v>
      </c>
      <c r="D51" s="580"/>
      <c r="E51" s="580"/>
      <c r="F51" s="580"/>
      <c r="G51" s="345">
        <f>SUM(G49:G50)</f>
        <v>127</v>
      </c>
      <c r="H51" s="415">
        <f>SUM(H49:H50)</f>
        <v>921</v>
      </c>
      <c r="I51" s="405">
        <f>SUM(I49:I50)</f>
        <v>0</v>
      </c>
      <c r="K51" s="79"/>
    </row>
    <row r="52" spans="1:11" s="16" customFormat="1" ht="15" customHeight="1">
      <c r="A52" s="105">
        <v>43</v>
      </c>
      <c r="B52" s="223"/>
      <c r="C52" s="587" t="s">
        <v>418</v>
      </c>
      <c r="D52" s="588"/>
      <c r="E52" s="588"/>
      <c r="F52" s="589"/>
      <c r="G52" s="345">
        <v>0</v>
      </c>
      <c r="H52" s="415">
        <v>0</v>
      </c>
      <c r="I52" s="405">
        <v>0</v>
      </c>
      <c r="K52" s="79"/>
    </row>
    <row r="53" spans="1:11" s="16" customFormat="1" ht="15" customHeight="1">
      <c r="A53" s="105">
        <v>44</v>
      </c>
      <c r="B53" s="223"/>
      <c r="C53" s="581" t="s">
        <v>58</v>
      </c>
      <c r="D53" s="580"/>
      <c r="E53" s="580"/>
      <c r="F53" s="580"/>
      <c r="G53" s="345">
        <f>G44+G48+G51-G52</f>
        <v>194445.46600000001</v>
      </c>
      <c r="H53" s="415">
        <f>H44+H48+H51-H52</f>
        <v>195239.46600000001</v>
      </c>
      <c r="I53" s="405">
        <f>I44+I48+I51-I52</f>
        <v>131530.75</v>
      </c>
    </row>
    <row r="54" spans="1:11" s="16" customFormat="1" ht="15" customHeight="1">
      <c r="A54" s="105">
        <v>45</v>
      </c>
      <c r="B54" s="223"/>
      <c r="C54" s="581" t="s">
        <v>139</v>
      </c>
      <c r="D54" s="580"/>
      <c r="E54" s="580"/>
      <c r="F54" s="580"/>
      <c r="G54" s="351">
        <v>0</v>
      </c>
      <c r="H54" s="420">
        <v>0</v>
      </c>
      <c r="I54" s="411">
        <v>0</v>
      </c>
    </row>
    <row r="55" spans="1:11" ht="15" customHeight="1" thickBot="1">
      <c r="A55" s="243">
        <v>46</v>
      </c>
      <c r="B55" s="84"/>
      <c r="C55" s="596" t="s">
        <v>140</v>
      </c>
      <c r="D55" s="597"/>
      <c r="E55" s="597"/>
      <c r="F55" s="597"/>
      <c r="G55" s="352">
        <v>5</v>
      </c>
      <c r="H55" s="421">
        <v>5</v>
      </c>
      <c r="I55" s="412">
        <v>5</v>
      </c>
    </row>
    <row r="56" spans="1:11">
      <c r="A56" s="299"/>
      <c r="B56" s="41"/>
      <c r="C56" s="40"/>
      <c r="D56" s="40"/>
      <c r="E56" s="40"/>
      <c r="F56" s="40"/>
      <c r="G56" s="40"/>
      <c r="H56" s="40"/>
      <c r="I56" s="40"/>
    </row>
    <row r="57" spans="1:11">
      <c r="A57" s="300"/>
      <c r="B57" s="41"/>
      <c r="C57" s="40"/>
      <c r="D57" s="40"/>
      <c r="E57" s="40"/>
      <c r="F57" s="40"/>
      <c r="G57" s="40"/>
      <c r="H57" s="40"/>
      <c r="I57" s="40"/>
    </row>
    <row r="58" spans="1:11">
      <c r="A58" s="300"/>
      <c r="B58" s="41"/>
      <c r="C58" s="40"/>
      <c r="D58" s="40"/>
      <c r="E58" s="40"/>
      <c r="F58" s="40"/>
      <c r="G58" s="40"/>
      <c r="H58" s="40"/>
      <c r="I58" s="40"/>
    </row>
    <row r="59" spans="1:11">
      <c r="B59" s="41"/>
      <c r="C59" s="40"/>
      <c r="D59" s="40"/>
      <c r="E59" s="40"/>
      <c r="F59" s="40"/>
      <c r="G59" s="40"/>
      <c r="H59" s="40"/>
      <c r="I59" s="40"/>
    </row>
    <row r="60" spans="1:11">
      <c r="B60" s="41"/>
      <c r="C60" s="40"/>
      <c r="D60" s="40"/>
      <c r="E60" s="40"/>
      <c r="F60" s="40"/>
      <c r="G60" s="40"/>
      <c r="H60" s="40"/>
      <c r="I60" s="40"/>
    </row>
    <row r="61" spans="1:11">
      <c r="B61" s="41"/>
      <c r="C61" s="40"/>
      <c r="D61" s="40"/>
      <c r="E61" s="40"/>
      <c r="F61" s="40"/>
      <c r="G61" s="40"/>
      <c r="H61" s="40"/>
      <c r="I61" s="40"/>
    </row>
    <row r="62" spans="1:11">
      <c r="B62" s="41"/>
      <c r="C62" s="40"/>
      <c r="D62" s="40"/>
      <c r="E62" s="40"/>
      <c r="F62" s="40"/>
      <c r="G62" s="40"/>
      <c r="H62" s="40"/>
      <c r="I62" s="40"/>
    </row>
    <row r="63" spans="1:11">
      <c r="B63" s="41"/>
      <c r="C63" s="40"/>
      <c r="D63" s="40"/>
      <c r="E63" s="40"/>
      <c r="F63" s="40"/>
      <c r="G63" s="40"/>
      <c r="H63" s="40"/>
      <c r="I63" s="40"/>
    </row>
    <row r="64" spans="1:11">
      <c r="B64" s="41"/>
      <c r="C64" s="40"/>
      <c r="D64" s="40"/>
      <c r="E64" s="40"/>
      <c r="F64" s="40"/>
      <c r="G64" s="40"/>
      <c r="H64" s="40"/>
      <c r="I64" s="40"/>
    </row>
    <row r="65" spans="2:9">
      <c r="B65" s="41"/>
      <c r="C65" s="14"/>
      <c r="D65" s="14"/>
      <c r="E65" s="14"/>
      <c r="F65" s="14"/>
      <c r="G65" s="310"/>
      <c r="H65" s="121"/>
      <c r="I65" s="326"/>
    </row>
    <row r="66" spans="2:9">
      <c r="B66" s="42"/>
      <c r="C66" s="42"/>
      <c r="D66" s="42"/>
      <c r="E66" s="42"/>
      <c r="F66" s="42"/>
      <c r="G66" s="42"/>
      <c r="H66" s="42"/>
      <c r="I66" s="42"/>
    </row>
    <row r="67" spans="2:9">
      <c r="B67" s="594"/>
      <c r="C67" s="594"/>
      <c r="D67" s="594"/>
      <c r="E67" s="594"/>
      <c r="F67" s="42"/>
      <c r="G67" s="42"/>
      <c r="H67" s="42"/>
      <c r="I67" s="42"/>
    </row>
    <row r="68" spans="2:9">
      <c r="B68" s="42"/>
      <c r="C68" s="42"/>
      <c r="D68" s="42"/>
      <c r="E68" s="42"/>
      <c r="F68" s="42"/>
      <c r="G68" s="42"/>
      <c r="H68" s="42"/>
      <c r="I68" s="42"/>
    </row>
    <row r="69" spans="2:9">
      <c r="B69" s="42"/>
      <c r="C69" s="42"/>
      <c r="D69" s="42"/>
      <c r="E69" s="42"/>
      <c r="F69" s="42"/>
      <c r="G69" s="42"/>
      <c r="H69" s="42"/>
      <c r="I69" s="42"/>
    </row>
    <row r="70" spans="2:9">
      <c r="B70" s="42"/>
      <c r="C70" s="42"/>
      <c r="D70" s="42"/>
      <c r="E70" s="42"/>
      <c r="F70" s="42"/>
      <c r="G70" s="42"/>
      <c r="H70" s="42"/>
      <c r="I70" s="42"/>
    </row>
    <row r="71" spans="2:9">
      <c r="B71" s="42"/>
      <c r="C71" s="42"/>
      <c r="D71" s="42"/>
      <c r="E71" s="42"/>
      <c r="F71" s="42"/>
      <c r="G71" s="42"/>
      <c r="H71" s="42"/>
      <c r="I71" s="42"/>
    </row>
    <row r="72" spans="2:9">
      <c r="B72" s="42"/>
      <c r="C72" s="42"/>
      <c r="D72" s="42"/>
      <c r="E72" s="42"/>
      <c r="F72" s="42"/>
      <c r="G72" s="42"/>
      <c r="H72" s="42"/>
      <c r="I72" s="42"/>
    </row>
    <row r="73" spans="2:9">
      <c r="B73" s="42"/>
      <c r="C73" s="42"/>
      <c r="D73" s="42"/>
      <c r="E73" s="42"/>
      <c r="F73" s="42"/>
      <c r="G73" s="42"/>
      <c r="H73" s="42"/>
      <c r="I73" s="42"/>
    </row>
    <row r="74" spans="2:9">
      <c r="B74" s="42"/>
      <c r="C74" s="42"/>
      <c r="D74" s="42"/>
      <c r="E74" s="42"/>
      <c r="F74" s="42"/>
      <c r="G74" s="42"/>
      <c r="H74" s="42"/>
      <c r="I74" s="42"/>
    </row>
    <row r="75" spans="2:9">
      <c r="B75" s="42"/>
      <c r="C75" s="42"/>
      <c r="D75" s="42"/>
      <c r="E75" s="42"/>
      <c r="F75" s="42"/>
      <c r="G75" s="42"/>
      <c r="H75" s="42"/>
      <c r="I75" s="42"/>
    </row>
    <row r="76" spans="2:9">
      <c r="B76" s="42"/>
      <c r="C76" s="42"/>
      <c r="D76" s="42"/>
      <c r="E76" s="42"/>
      <c r="F76" s="42"/>
      <c r="G76" s="42"/>
      <c r="H76" s="42"/>
      <c r="I76" s="42"/>
    </row>
    <row r="77" spans="2:9">
      <c r="B77" s="42"/>
      <c r="C77" s="42"/>
      <c r="D77" s="42"/>
      <c r="E77" s="42"/>
      <c r="F77" s="42"/>
      <c r="G77" s="42"/>
      <c r="H77" s="42"/>
      <c r="I77" s="42"/>
    </row>
    <row r="78" spans="2:9">
      <c r="B78" s="42"/>
      <c r="C78" s="42"/>
      <c r="D78" s="42"/>
      <c r="E78" s="42"/>
      <c r="F78" s="42"/>
      <c r="G78" s="42"/>
      <c r="H78" s="42"/>
      <c r="I78" s="42"/>
    </row>
    <row r="79" spans="2:9">
      <c r="B79" s="42"/>
      <c r="C79" s="42"/>
      <c r="D79" s="42"/>
      <c r="E79" s="42"/>
      <c r="F79" s="42"/>
      <c r="G79" s="42"/>
      <c r="H79" s="42"/>
      <c r="I79" s="42"/>
    </row>
    <row r="80" spans="2:9">
      <c r="B80" s="42"/>
      <c r="C80" s="42"/>
      <c r="D80" s="42"/>
      <c r="E80" s="42"/>
      <c r="F80" s="42"/>
      <c r="G80" s="42"/>
      <c r="H80" s="42"/>
      <c r="I80" s="42"/>
    </row>
    <row r="81" spans="2:9">
      <c r="B81" s="42"/>
      <c r="C81" s="42"/>
      <c r="D81" s="42"/>
      <c r="E81" s="42"/>
      <c r="F81" s="42"/>
      <c r="G81" s="42"/>
      <c r="H81" s="42"/>
      <c r="I81" s="42"/>
    </row>
    <row r="82" spans="2:9">
      <c r="B82" s="42"/>
      <c r="C82" s="42"/>
      <c r="D82" s="42"/>
      <c r="E82" s="42"/>
      <c r="F82" s="42"/>
      <c r="G82" s="42"/>
      <c r="H82" s="42"/>
      <c r="I82" s="42"/>
    </row>
    <row r="83" spans="2:9">
      <c r="B83" s="42"/>
      <c r="C83" s="42"/>
      <c r="D83" s="42"/>
      <c r="E83" s="42"/>
      <c r="F83" s="42"/>
      <c r="G83" s="42"/>
      <c r="H83" s="42"/>
      <c r="I83" s="42"/>
    </row>
    <row r="84" spans="2:9">
      <c r="B84" s="42"/>
      <c r="C84" s="42"/>
      <c r="D84" s="42"/>
      <c r="E84" s="42"/>
      <c r="F84" s="42"/>
      <c r="G84" s="42"/>
      <c r="H84" s="42"/>
      <c r="I84" s="42"/>
    </row>
    <row r="85" spans="2:9">
      <c r="B85" s="42"/>
      <c r="C85" s="42"/>
      <c r="D85" s="42"/>
      <c r="E85" s="42"/>
      <c r="F85" s="42"/>
      <c r="G85" s="42"/>
      <c r="H85" s="42"/>
      <c r="I85" s="42"/>
    </row>
    <row r="86" spans="2:9">
      <c r="B86" s="42"/>
      <c r="C86" s="42"/>
      <c r="D86" s="42"/>
      <c r="E86" s="42"/>
      <c r="F86" s="42"/>
      <c r="G86" s="42"/>
      <c r="H86" s="42"/>
      <c r="I86" s="42"/>
    </row>
    <row r="87" spans="2:9">
      <c r="B87" s="42"/>
      <c r="C87" s="42"/>
      <c r="D87" s="42"/>
      <c r="E87" s="42"/>
      <c r="F87" s="42"/>
      <c r="G87" s="42"/>
      <c r="H87" s="42"/>
      <c r="I87" s="42"/>
    </row>
    <row r="88" spans="2:9">
      <c r="B88" s="42"/>
      <c r="C88" s="42"/>
      <c r="D88" s="42"/>
      <c r="E88" s="42"/>
      <c r="F88" s="42"/>
      <c r="G88" s="42"/>
      <c r="H88" s="42"/>
      <c r="I88" s="42"/>
    </row>
    <row r="89" spans="2:9">
      <c r="B89" s="42"/>
      <c r="C89" s="42"/>
      <c r="D89" s="42"/>
      <c r="E89" s="42"/>
      <c r="F89" s="42"/>
      <c r="G89" s="42"/>
      <c r="H89" s="42"/>
      <c r="I89" s="42"/>
    </row>
    <row r="90" spans="2:9">
      <c r="B90" s="42"/>
      <c r="C90" s="42"/>
      <c r="D90" s="42"/>
      <c r="E90" s="42"/>
      <c r="F90" s="42"/>
      <c r="G90" s="42"/>
      <c r="H90" s="42"/>
      <c r="I90" s="42"/>
    </row>
    <row r="91" spans="2:9">
      <c r="B91" s="42"/>
      <c r="C91" s="42"/>
      <c r="D91" s="42"/>
      <c r="E91" s="42"/>
      <c r="F91" s="42"/>
      <c r="G91" s="42"/>
      <c r="H91" s="42"/>
      <c r="I91" s="42"/>
    </row>
    <row r="92" spans="2:9">
      <c r="B92" s="42"/>
      <c r="C92" s="42"/>
      <c r="D92" s="42"/>
      <c r="E92" s="42"/>
      <c r="F92" s="42"/>
      <c r="G92" s="42"/>
      <c r="H92" s="42"/>
      <c r="I92" s="42"/>
    </row>
    <row r="93" spans="2:9">
      <c r="B93" s="42"/>
      <c r="C93" s="42"/>
      <c r="D93" s="42"/>
      <c r="E93" s="42"/>
      <c r="F93" s="42"/>
      <c r="G93" s="42"/>
      <c r="H93" s="42"/>
      <c r="I93" s="42"/>
    </row>
    <row r="94" spans="2:9">
      <c r="B94" s="42"/>
      <c r="C94" s="42"/>
      <c r="D94" s="42"/>
      <c r="E94" s="42"/>
      <c r="F94" s="42"/>
      <c r="G94" s="42"/>
      <c r="H94" s="42"/>
      <c r="I94" s="42"/>
    </row>
    <row r="95" spans="2:9">
      <c r="B95" s="42"/>
      <c r="C95" s="42"/>
      <c r="D95" s="42"/>
      <c r="E95" s="42"/>
      <c r="F95" s="42"/>
      <c r="G95" s="42"/>
      <c r="H95" s="42"/>
      <c r="I95" s="42"/>
    </row>
    <row r="96" spans="2:9">
      <c r="B96" s="41"/>
      <c r="C96" s="44"/>
      <c r="D96" s="23"/>
      <c r="E96" s="23"/>
      <c r="F96" s="23"/>
      <c r="G96" s="23"/>
      <c r="H96" s="23"/>
      <c r="I96" s="23"/>
    </row>
  </sheetData>
  <mergeCells count="50">
    <mergeCell ref="C6:F6"/>
    <mergeCell ref="H7:H9"/>
    <mergeCell ref="G7:G9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A7:A9"/>
    <mergeCell ref="C22:F22"/>
    <mergeCell ref="C24:F24"/>
    <mergeCell ref="C27:F27"/>
    <mergeCell ref="C20:F20"/>
    <mergeCell ref="B7:B9"/>
    <mergeCell ref="C7:F9"/>
    <mergeCell ref="C33:F33"/>
    <mergeCell ref="C35:F35"/>
    <mergeCell ref="C44:F44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I7:I9"/>
    <mergeCell ref="A1:I1"/>
    <mergeCell ref="A3:I3"/>
    <mergeCell ref="A4:I4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66"/>
  <sheetViews>
    <sheetView workbookViewId="0">
      <selection activeCell="A4" sqref="A4:G4"/>
    </sheetView>
  </sheetViews>
  <sheetFormatPr defaultRowHeight="15"/>
  <cols>
    <col min="1" max="1" width="6" customWidth="1"/>
    <col min="5" max="5" width="29.7109375" customWidth="1"/>
    <col min="6" max="6" width="13.7109375" style="185" customWidth="1"/>
    <col min="7" max="7" width="13.7109375" customWidth="1"/>
    <col min="8" max="8" width="13.7109375" style="185" customWidth="1"/>
    <col min="10" max="10" width="11" bestFit="1" customWidth="1"/>
  </cols>
  <sheetData>
    <row r="1" spans="1:10">
      <c r="A1" s="572" t="s">
        <v>708</v>
      </c>
      <c r="B1" s="572"/>
      <c r="C1" s="572"/>
      <c r="D1" s="572"/>
      <c r="E1" s="572"/>
      <c r="F1" s="572"/>
      <c r="G1" s="572"/>
      <c r="H1" s="575"/>
    </row>
    <row r="2" spans="1:10">
      <c r="A2" s="58"/>
      <c r="B2" s="58"/>
      <c r="C2" s="58"/>
      <c r="D2" s="58"/>
      <c r="E2" s="58"/>
      <c r="F2" s="58"/>
      <c r="G2" s="58"/>
      <c r="H2" s="58"/>
      <c r="I2" s="46"/>
    </row>
    <row r="3" spans="1:10">
      <c r="A3" s="574" t="s">
        <v>444</v>
      </c>
      <c r="B3" s="574"/>
      <c r="C3" s="574"/>
      <c r="D3" s="574"/>
      <c r="E3" s="574"/>
      <c r="F3" s="574"/>
      <c r="G3" s="574"/>
      <c r="H3" s="573"/>
    </row>
    <row r="4" spans="1:10">
      <c r="A4" s="637"/>
      <c r="B4" s="637"/>
      <c r="C4" s="637"/>
      <c r="D4" s="637"/>
      <c r="E4" s="637"/>
      <c r="F4" s="637"/>
      <c r="G4" s="637"/>
      <c r="H4" s="23"/>
    </row>
    <row r="5" spans="1:10" ht="15.75" thickBot="1">
      <c r="A5" s="61"/>
      <c r="B5" s="61"/>
      <c r="C5" s="72"/>
      <c r="D5" s="61"/>
      <c r="E5" s="61"/>
      <c r="F5" s="61"/>
      <c r="G5" s="23"/>
      <c r="H5" s="397" t="s">
        <v>12</v>
      </c>
    </row>
    <row r="6" spans="1:10">
      <c r="A6" s="233"/>
      <c r="B6" s="638" t="s">
        <v>7</v>
      </c>
      <c r="C6" s="638"/>
      <c r="D6" s="638"/>
      <c r="E6" s="638"/>
      <c r="F6" s="332" t="s">
        <v>8</v>
      </c>
      <c r="G6" s="332" t="s">
        <v>9</v>
      </c>
      <c r="H6" s="282" t="s">
        <v>246</v>
      </c>
    </row>
    <row r="7" spans="1:10" ht="30" customHeight="1">
      <c r="A7" s="74" t="s">
        <v>59</v>
      </c>
      <c r="B7" s="623" t="s">
        <v>60</v>
      </c>
      <c r="C7" s="623"/>
      <c r="D7" s="623"/>
      <c r="E7" s="623"/>
      <c r="F7" s="334" t="s">
        <v>179</v>
      </c>
      <c r="G7" s="334" t="s">
        <v>454</v>
      </c>
      <c r="H7" s="231" t="s">
        <v>475</v>
      </c>
    </row>
    <row r="8" spans="1:10" ht="12.75" customHeight="1">
      <c r="A8" s="612">
        <v>1</v>
      </c>
      <c r="B8" s="639" t="s">
        <v>61</v>
      </c>
      <c r="C8" s="639"/>
      <c r="D8" s="639"/>
      <c r="E8" s="639"/>
      <c r="F8" s="613"/>
      <c r="G8" s="613"/>
      <c r="H8" s="605"/>
    </row>
    <row r="9" spans="1:10">
      <c r="A9" s="612"/>
      <c r="B9" s="639"/>
      <c r="C9" s="639"/>
      <c r="D9" s="639"/>
      <c r="E9" s="639"/>
      <c r="F9" s="614"/>
      <c r="G9" s="614"/>
      <c r="H9" s="606"/>
    </row>
    <row r="10" spans="1:10">
      <c r="A10" s="612"/>
      <c r="B10" s="639"/>
      <c r="C10" s="639"/>
      <c r="D10" s="639"/>
      <c r="E10" s="639"/>
      <c r="F10" s="615"/>
      <c r="G10" s="615"/>
      <c r="H10" s="607"/>
      <c r="J10" s="23"/>
    </row>
    <row r="11" spans="1:10">
      <c r="A11" s="159">
        <v>2</v>
      </c>
      <c r="B11" s="640" t="s">
        <v>95</v>
      </c>
      <c r="C11" s="640"/>
      <c r="D11" s="640"/>
      <c r="E11" s="640"/>
      <c r="F11" s="335">
        <f>'4.számú melléklet'!C30+'4.számú melléklet'!C32+'4.számú melléklet'!C33+'4.számú melléklet'!C34+'4.számú melléklet'!C36+'4.számú melléklet'!C35+'4.számú melléklet'!C29+'4.számú melléklet'!C31</f>
        <v>228</v>
      </c>
      <c r="G11" s="335">
        <f>'4.számú melléklet'!D30+'4.számú melléklet'!D32+'4.számú melléklet'!D33+'4.számú melléklet'!D34+'4.számú melléklet'!D36+'4.számú melléklet'!D35+'4.számú melléklet'!D29+'4.számú melléklet'!D31</f>
        <v>228</v>
      </c>
      <c r="H11" s="229">
        <f>'4.számú melléklet'!E30+'4.számú melléklet'!E32+'4.számú melléklet'!E33+'4.számú melléklet'!E34+'4.számú melléklet'!E36+'4.számú melléklet'!E35+'4.számú melléklet'!E29+'4.számú melléklet'!E31</f>
        <v>498</v>
      </c>
    </row>
    <row r="12" spans="1:10">
      <c r="A12" s="159">
        <v>3</v>
      </c>
      <c r="B12" s="640" t="s">
        <v>237</v>
      </c>
      <c r="C12" s="640"/>
      <c r="D12" s="640"/>
      <c r="E12" s="640"/>
      <c r="F12" s="335">
        <f>('4.számú melléklet'!C24+'4.számú melléklet'!C25+'4.számú melléklet'!C26+'4.számú melléklet'!C27+'4.számú melléklet'!C28)</f>
        <v>3655</v>
      </c>
      <c r="G12" s="335">
        <f>('4.számú melléklet'!D24+'4.számú melléklet'!D25+'4.számú melléklet'!D26+'4.számú melléklet'!D27+'4.számú melléklet'!D28)</f>
        <v>3655</v>
      </c>
      <c r="H12" s="229">
        <f>('4.számú melléklet'!E24+'4.számú melléklet'!E25+'4.számú melléklet'!E26+'4.számú melléklet'!E27+'4.számú melléklet'!E28)</f>
        <v>4877</v>
      </c>
    </row>
    <row r="13" spans="1:10" ht="12.75" customHeight="1">
      <c r="A13" s="159">
        <v>4</v>
      </c>
      <c r="B13" s="620" t="s">
        <v>96</v>
      </c>
      <c r="C13" s="620"/>
      <c r="D13" s="620"/>
      <c r="E13" s="620"/>
      <c r="F13" s="335">
        <f>('4.számú melléklet'!C40+'4.számú melléklet'!C44+'4.számú melléklet'!C43)</f>
        <v>104000</v>
      </c>
      <c r="G13" s="335">
        <f>('4.számú melléklet'!D40+'4.számú melléklet'!D44+'4.számú melléklet'!D43)</f>
        <v>104000</v>
      </c>
      <c r="H13" s="229">
        <f>('4.számú melléklet'!E40+'4.számú melléklet'!E44+'4.számú melléklet'!E43)</f>
        <v>60068</v>
      </c>
    </row>
    <row r="14" spans="1:10" ht="12.75" customHeight="1">
      <c r="A14" s="159">
        <v>5</v>
      </c>
      <c r="B14" s="620" t="s">
        <v>97</v>
      </c>
      <c r="C14" s="620"/>
      <c r="D14" s="620"/>
      <c r="E14" s="620"/>
      <c r="F14" s="335">
        <f>('4.számú melléklet'!C41+'4.számú melléklet'!C42+'4.számú melléklet'!C38+'4.számú melléklet'!C39)</f>
        <v>9536.2049999999999</v>
      </c>
      <c r="G14" s="335">
        <f>('4.számú melléklet'!D41+'4.számú melléklet'!D42+'4.számú melléklet'!D38+'4.számú melléklet'!D39)</f>
        <v>9536.2049999999999</v>
      </c>
      <c r="H14" s="229">
        <f>('4.számú melléklet'!E41+'4.számú melléklet'!E42+'4.számú melléklet'!E38+'4.számú melléklet'!E39)</f>
        <v>5469</v>
      </c>
    </row>
    <row r="15" spans="1:10">
      <c r="A15" s="159">
        <v>6</v>
      </c>
      <c r="B15" s="62" t="s">
        <v>98</v>
      </c>
      <c r="C15" s="62"/>
      <c r="D15" s="62"/>
      <c r="E15" s="62"/>
      <c r="F15" s="336">
        <f>'4.számú melléklet'!C22</f>
        <v>19069</v>
      </c>
      <c r="G15" s="336">
        <f>'4.számú melléklet'!D22</f>
        <v>19863</v>
      </c>
      <c r="H15" s="232">
        <f>'4.számú melléklet'!E22</f>
        <v>19863</v>
      </c>
    </row>
    <row r="16" spans="1:10">
      <c r="A16" s="234">
        <v>7</v>
      </c>
      <c r="B16" s="619" t="s">
        <v>1</v>
      </c>
      <c r="C16" s="619"/>
      <c r="D16" s="619"/>
      <c r="E16" s="619"/>
      <c r="F16" s="337">
        <f>SUM(F11:F15)</f>
        <v>136488.20500000002</v>
      </c>
      <c r="G16" s="337">
        <f>SUM(G11:G15)</f>
        <v>137282.20500000002</v>
      </c>
      <c r="H16" s="235">
        <f>SUM(H11:H15)</f>
        <v>90775</v>
      </c>
    </row>
    <row r="17" spans="1:8">
      <c r="A17" s="635">
        <v>8</v>
      </c>
      <c r="B17" s="623" t="s">
        <v>99</v>
      </c>
      <c r="C17" s="623"/>
      <c r="D17" s="623"/>
      <c r="E17" s="623"/>
      <c r="F17" s="616"/>
      <c r="G17" s="616"/>
      <c r="H17" s="608"/>
    </row>
    <row r="18" spans="1:8">
      <c r="A18" s="635"/>
      <c r="B18" s="623"/>
      <c r="C18" s="623"/>
      <c r="D18" s="623"/>
      <c r="E18" s="623"/>
      <c r="F18" s="617"/>
      <c r="G18" s="617"/>
      <c r="H18" s="609"/>
    </row>
    <row r="19" spans="1:8">
      <c r="A19" s="636"/>
      <c r="B19" s="625"/>
      <c r="C19" s="625"/>
      <c r="D19" s="625"/>
      <c r="E19" s="625"/>
      <c r="F19" s="618"/>
      <c r="G19" s="618"/>
      <c r="H19" s="610"/>
    </row>
    <row r="20" spans="1:8">
      <c r="A20" s="159">
        <v>9</v>
      </c>
      <c r="B20" s="620" t="s">
        <v>100</v>
      </c>
      <c r="C20" s="620"/>
      <c r="D20" s="620"/>
      <c r="E20" s="620"/>
      <c r="F20" s="335">
        <v>0</v>
      </c>
      <c r="G20" s="335">
        <v>0</v>
      </c>
      <c r="H20" s="229">
        <v>0</v>
      </c>
    </row>
    <row r="21" spans="1:8">
      <c r="A21" s="159">
        <v>10</v>
      </c>
      <c r="B21" s="620" t="s">
        <v>101</v>
      </c>
      <c r="C21" s="620"/>
      <c r="D21" s="620"/>
      <c r="E21" s="620"/>
      <c r="F21" s="335">
        <v>0</v>
      </c>
      <c r="G21" s="335">
        <v>0</v>
      </c>
      <c r="H21" s="229">
        <v>0</v>
      </c>
    </row>
    <row r="22" spans="1:8">
      <c r="A22" s="159">
        <v>11</v>
      </c>
      <c r="B22" s="620" t="s">
        <v>102</v>
      </c>
      <c r="C22" s="620"/>
      <c r="D22" s="620"/>
      <c r="E22" s="620"/>
      <c r="F22" s="335">
        <v>0</v>
      </c>
      <c r="G22" s="335">
        <v>0</v>
      </c>
      <c r="H22" s="229">
        <v>0</v>
      </c>
    </row>
    <row r="23" spans="1:8">
      <c r="A23" s="236">
        <v>12</v>
      </c>
      <c r="B23" s="621" t="s">
        <v>103</v>
      </c>
      <c r="C23" s="621"/>
      <c r="D23" s="621"/>
      <c r="E23" s="621"/>
      <c r="F23" s="337">
        <f>SUM(F20:F22)</f>
        <v>0</v>
      </c>
      <c r="G23" s="337">
        <f>SUM(G20:G22)</f>
        <v>0</v>
      </c>
      <c r="H23" s="235">
        <f>SUM(H20:H22)</f>
        <v>0</v>
      </c>
    </row>
    <row r="24" spans="1:8">
      <c r="A24" s="612">
        <v>13</v>
      </c>
      <c r="B24" s="623" t="s">
        <v>104</v>
      </c>
      <c r="C24" s="623"/>
      <c r="D24" s="623"/>
      <c r="E24" s="623"/>
      <c r="F24" s="616"/>
      <c r="G24" s="616"/>
      <c r="H24" s="608"/>
    </row>
    <row r="25" spans="1:8">
      <c r="A25" s="612"/>
      <c r="B25" s="623"/>
      <c r="C25" s="623"/>
      <c r="D25" s="623"/>
      <c r="E25" s="623"/>
      <c r="F25" s="617"/>
      <c r="G25" s="617"/>
      <c r="H25" s="609"/>
    </row>
    <row r="26" spans="1:8">
      <c r="A26" s="612"/>
      <c r="B26" s="625"/>
      <c r="C26" s="625"/>
      <c r="D26" s="625"/>
      <c r="E26" s="625"/>
      <c r="F26" s="618"/>
      <c r="G26" s="618"/>
      <c r="H26" s="610"/>
    </row>
    <row r="27" spans="1:8">
      <c r="A27" s="159">
        <v>14</v>
      </c>
      <c r="B27" s="629" t="s">
        <v>105</v>
      </c>
      <c r="C27" s="629"/>
      <c r="D27" s="629"/>
      <c r="E27" s="629"/>
      <c r="F27" s="338">
        <f>'4.számú melléklet'!C45</f>
        <v>57957</v>
      </c>
      <c r="G27" s="338">
        <f>'4.számú melléklet'!D45</f>
        <v>57957</v>
      </c>
      <c r="H27" s="237">
        <f>'4.számú melléklet'!E45</f>
        <v>58740</v>
      </c>
    </row>
    <row r="28" spans="1:8">
      <c r="A28" s="236">
        <v>15</v>
      </c>
      <c r="B28" s="621" t="s">
        <v>1</v>
      </c>
      <c r="C28" s="621"/>
      <c r="D28" s="621"/>
      <c r="E28" s="621"/>
      <c r="F28" s="339">
        <f>SUM(F27)</f>
        <v>57957</v>
      </c>
      <c r="G28" s="339">
        <f>SUM(G27)</f>
        <v>57957</v>
      </c>
      <c r="H28" s="230">
        <f>SUM(H27)</f>
        <v>58740</v>
      </c>
    </row>
    <row r="29" spans="1:8">
      <c r="A29" s="114"/>
      <c r="B29" s="63"/>
      <c r="C29" s="63"/>
      <c r="D29" s="63"/>
      <c r="E29" s="63"/>
      <c r="F29" s="63"/>
      <c r="G29" s="398"/>
      <c r="H29" s="342"/>
    </row>
    <row r="30" spans="1:8">
      <c r="A30" s="236">
        <v>16</v>
      </c>
      <c r="B30" s="624" t="s">
        <v>164</v>
      </c>
      <c r="C30" s="625"/>
      <c r="D30" s="625"/>
      <c r="E30" s="625"/>
      <c r="F30" s="340">
        <f>F16+F23+F28</f>
        <v>194445.20500000002</v>
      </c>
      <c r="G30" s="340">
        <f>G16+G23+G28</f>
        <v>195239.20500000002</v>
      </c>
      <c r="H30" s="238">
        <f>H16+H23+H28</f>
        <v>149515</v>
      </c>
    </row>
    <row r="31" spans="1:8" ht="15" customHeight="1">
      <c r="A31" s="622">
        <v>17</v>
      </c>
      <c r="B31" s="623" t="s">
        <v>62</v>
      </c>
      <c r="C31" s="623"/>
      <c r="D31" s="623"/>
      <c r="E31" s="623"/>
      <c r="F31" s="613"/>
      <c r="G31" s="613"/>
      <c r="H31" s="605"/>
    </row>
    <row r="32" spans="1:8" ht="15" customHeight="1">
      <c r="A32" s="622"/>
      <c r="B32" s="623"/>
      <c r="C32" s="623"/>
      <c r="D32" s="623"/>
      <c r="E32" s="623"/>
      <c r="F32" s="630"/>
      <c r="G32" s="630"/>
      <c r="H32" s="611"/>
    </row>
    <row r="33" spans="1:8">
      <c r="A33" s="159">
        <v>18</v>
      </c>
      <c r="B33" s="620" t="s">
        <v>63</v>
      </c>
      <c r="C33" s="620"/>
      <c r="D33" s="620"/>
      <c r="E33" s="620"/>
      <c r="F33" s="335">
        <f>'5.számú melléklet'!D23+'5.számú melléklet'!D98</f>
        <v>11559.599999999999</v>
      </c>
      <c r="G33" s="335">
        <f>'5.számú melléklet'!E23+'5.számú melléklet'!E98</f>
        <v>11559.599999999999</v>
      </c>
      <c r="H33" s="229">
        <f>'5.számú melléklet'!F23+'5.számú melléklet'!F98</f>
        <v>6007</v>
      </c>
    </row>
    <row r="34" spans="1:8">
      <c r="A34" s="159">
        <v>19</v>
      </c>
      <c r="B34" s="620" t="s">
        <v>64</v>
      </c>
      <c r="C34" s="620"/>
      <c r="D34" s="620"/>
      <c r="E34" s="620"/>
      <c r="F34" s="335">
        <f>'5.számú melléklet'!D36</f>
        <v>2201.7060000000001</v>
      </c>
      <c r="G34" s="335">
        <f>'5.számú melléklet'!E36</f>
        <v>2201.7060000000001</v>
      </c>
      <c r="H34" s="229">
        <f>'5.számú melléklet'!F36</f>
        <v>877</v>
      </c>
    </row>
    <row r="35" spans="1:8">
      <c r="A35" s="159">
        <v>20</v>
      </c>
      <c r="B35" s="620" t="s">
        <v>106</v>
      </c>
      <c r="C35" s="620"/>
      <c r="D35" s="620"/>
      <c r="E35" s="620"/>
      <c r="F35" s="335">
        <f>'5.számú melléklet'!D51+'5.számú melléklet'!D88+'5.számú melléklet'!D102</f>
        <v>14939.71</v>
      </c>
      <c r="G35" s="335">
        <f>'5.számú melléklet'!E51+'5.számú melléklet'!E88+'5.számú melléklet'!E102</f>
        <v>14939.71</v>
      </c>
      <c r="H35" s="229">
        <f>'5.számú melléklet'!F51+'5.számú melléklet'!F88+'5.számú melléklet'!F102</f>
        <v>17844</v>
      </c>
    </row>
    <row r="36" spans="1:8">
      <c r="A36" s="159">
        <v>21</v>
      </c>
      <c r="B36" s="620" t="s">
        <v>107</v>
      </c>
      <c r="C36" s="620"/>
      <c r="D36" s="620"/>
      <c r="E36" s="620"/>
      <c r="F36" s="335">
        <f>'5.számú melléklet'!D62</f>
        <v>12452.75</v>
      </c>
      <c r="G36" s="335">
        <f>'5.számú melléklet'!E62</f>
        <v>12452.75</v>
      </c>
      <c r="H36" s="229">
        <f>'5.számú melléklet'!F62</f>
        <v>6362.75</v>
      </c>
    </row>
    <row r="37" spans="1:8">
      <c r="A37" s="159">
        <v>22</v>
      </c>
      <c r="B37" s="620" t="s">
        <v>108</v>
      </c>
      <c r="C37" s="620"/>
      <c r="D37" s="620"/>
      <c r="E37" s="620"/>
      <c r="F37" s="335">
        <f>'5.számú melléklet'!D70</f>
        <v>3165</v>
      </c>
      <c r="G37" s="335">
        <f>'5.számú melléklet'!E70</f>
        <v>3165</v>
      </c>
      <c r="H37" s="229">
        <f>'5.számú melléklet'!F70</f>
        <v>74</v>
      </c>
    </row>
    <row r="38" spans="1:8">
      <c r="A38" s="106">
        <v>23</v>
      </c>
      <c r="B38" s="621" t="s">
        <v>65</v>
      </c>
      <c r="C38" s="621"/>
      <c r="D38" s="621"/>
      <c r="E38" s="621"/>
      <c r="F38" s="339">
        <f>SUM(F33:F37)</f>
        <v>44318.765999999996</v>
      </c>
      <c r="G38" s="339">
        <f>SUM(G33:G37)</f>
        <v>44318.765999999996</v>
      </c>
      <c r="H38" s="230">
        <f>SUM(H33:H37)</f>
        <v>31164.75</v>
      </c>
    </row>
    <row r="39" spans="1:8">
      <c r="A39" s="159">
        <v>24</v>
      </c>
      <c r="B39" s="160" t="s">
        <v>66</v>
      </c>
      <c r="C39" s="92"/>
      <c r="D39" s="224"/>
      <c r="E39" s="92"/>
      <c r="F39" s="333"/>
      <c r="G39" s="333"/>
      <c r="H39" s="239"/>
    </row>
    <row r="40" spans="1:8">
      <c r="A40" s="159">
        <v>25</v>
      </c>
      <c r="B40" s="633" t="s">
        <v>69</v>
      </c>
      <c r="C40" s="627"/>
      <c r="D40" s="627"/>
      <c r="E40" s="628"/>
      <c r="F40" s="335">
        <f>'5.számú melléklet'!D75</f>
        <v>118110</v>
      </c>
      <c r="G40" s="335">
        <f>'5.számú melléklet'!E75</f>
        <v>118110</v>
      </c>
      <c r="H40" s="229">
        <f>'5.számú melléklet'!F75</f>
        <v>42003</v>
      </c>
    </row>
    <row r="41" spans="1:8">
      <c r="A41" s="159">
        <v>26</v>
      </c>
      <c r="B41" s="633" t="s">
        <v>109</v>
      </c>
      <c r="C41" s="627"/>
      <c r="D41" s="627"/>
      <c r="E41" s="628"/>
      <c r="F41" s="335">
        <f>'5.számú melléklet'!D74</f>
        <v>0</v>
      </c>
      <c r="G41" s="335">
        <f>'5.számú melléklet'!D74</f>
        <v>0</v>
      </c>
      <c r="H41" s="229">
        <f>'5.számú melléklet'!F74</f>
        <v>37159</v>
      </c>
    </row>
    <row r="42" spans="1:8">
      <c r="A42" s="159">
        <v>27</v>
      </c>
      <c r="B42" s="633" t="s">
        <v>67</v>
      </c>
      <c r="C42" s="627"/>
      <c r="D42" s="627"/>
      <c r="E42" s="628"/>
      <c r="F42" s="335">
        <f>'5.számú melléklet'!D76</f>
        <v>31889.7</v>
      </c>
      <c r="G42" s="335">
        <f>'5.számú melléklet'!D76</f>
        <v>31889.7</v>
      </c>
      <c r="H42" s="229">
        <f>'5.számú melléklet'!F76</f>
        <v>21204</v>
      </c>
    </row>
    <row r="43" spans="1:8">
      <c r="A43" s="159">
        <v>28</v>
      </c>
      <c r="B43" s="634" t="s">
        <v>68</v>
      </c>
      <c r="C43" s="627"/>
      <c r="D43" s="627"/>
      <c r="E43" s="628"/>
      <c r="F43" s="339">
        <f>SUM(F40:F42)</f>
        <v>149999.70000000001</v>
      </c>
      <c r="G43" s="339">
        <f>SUM(G40:G42)</f>
        <v>149999.70000000001</v>
      </c>
      <c r="H43" s="230">
        <f>SUM(H40:H42)</f>
        <v>100366</v>
      </c>
    </row>
    <row r="44" spans="1:8" ht="15" customHeight="1">
      <c r="A44" s="159">
        <v>29</v>
      </c>
      <c r="B44" s="180" t="s">
        <v>110</v>
      </c>
      <c r="C44" s="181"/>
      <c r="D44" s="181"/>
      <c r="E44" s="182"/>
      <c r="F44" s="334"/>
      <c r="G44" s="334"/>
      <c r="H44" s="231"/>
    </row>
    <row r="45" spans="1:8">
      <c r="A45" s="159">
        <v>30</v>
      </c>
      <c r="B45" s="626" t="s">
        <v>111</v>
      </c>
      <c r="C45" s="627"/>
      <c r="D45" s="627"/>
      <c r="E45" s="628"/>
      <c r="F45" s="336">
        <f>'5.számú melléklet'!D72</f>
        <v>127</v>
      </c>
      <c r="G45" s="336">
        <f>'5.számú melléklet'!E72</f>
        <v>921</v>
      </c>
      <c r="H45" s="232">
        <f>'5.számú melléklet'!F72</f>
        <v>0</v>
      </c>
    </row>
    <row r="46" spans="1:8">
      <c r="A46" s="159">
        <v>31</v>
      </c>
      <c r="B46" s="626" t="s">
        <v>112</v>
      </c>
      <c r="C46" s="627"/>
      <c r="D46" s="627"/>
      <c r="E46" s="628"/>
      <c r="F46" s="336">
        <v>0</v>
      </c>
      <c r="G46" s="336">
        <v>0</v>
      </c>
      <c r="H46" s="232">
        <v>0</v>
      </c>
    </row>
    <row r="47" spans="1:8">
      <c r="A47" s="106">
        <v>32</v>
      </c>
      <c r="B47" s="619" t="s">
        <v>113</v>
      </c>
      <c r="C47" s="619"/>
      <c r="D47" s="619"/>
      <c r="E47" s="619"/>
      <c r="F47" s="339">
        <f>F45+F46</f>
        <v>127</v>
      </c>
      <c r="G47" s="339">
        <f>G45+G46</f>
        <v>921</v>
      </c>
      <c r="H47" s="230">
        <f>H45+H46</f>
        <v>0</v>
      </c>
    </row>
    <row r="48" spans="1:8" ht="15.75" thickBot="1">
      <c r="A48" s="240">
        <v>33</v>
      </c>
      <c r="B48" s="631" t="s">
        <v>176</v>
      </c>
      <c r="C48" s="632"/>
      <c r="D48" s="632"/>
      <c r="E48" s="632"/>
      <c r="F48" s="341">
        <f>F38+F43+F47</f>
        <v>194445.46600000001</v>
      </c>
      <c r="G48" s="399">
        <f>G38+G43+G47</f>
        <v>195239.46600000001</v>
      </c>
      <c r="H48" s="400">
        <f>H38+H43+H47</f>
        <v>131530.75</v>
      </c>
    </row>
    <row r="60" spans="2:8">
      <c r="B60" s="43"/>
      <c r="C60" s="23"/>
      <c r="D60" s="23"/>
      <c r="E60" s="23"/>
      <c r="F60" s="23"/>
      <c r="G60" s="23"/>
      <c r="H60" s="23"/>
    </row>
    <row r="61" spans="2:8">
      <c r="B61" s="43"/>
      <c r="C61" s="23"/>
      <c r="D61" s="23"/>
      <c r="E61" s="23"/>
      <c r="F61" s="23"/>
      <c r="G61" s="23"/>
      <c r="H61" s="23"/>
    </row>
    <row r="62" spans="2:8">
      <c r="B62" s="23"/>
      <c r="C62" s="23"/>
      <c r="D62" s="23"/>
      <c r="E62" s="23"/>
      <c r="F62" s="23"/>
      <c r="G62" s="23"/>
      <c r="H62" s="23"/>
    </row>
    <row r="63" spans="2:8">
      <c r="B63" s="23"/>
      <c r="C63" s="23"/>
      <c r="D63" s="23"/>
      <c r="E63" s="23"/>
      <c r="F63" s="23"/>
      <c r="G63" s="23"/>
      <c r="H63" s="23"/>
    </row>
    <row r="64" spans="2:8">
      <c r="B64" s="43"/>
      <c r="C64" s="23"/>
      <c r="D64" s="23"/>
      <c r="E64" s="23"/>
      <c r="F64" s="23"/>
      <c r="G64" s="23"/>
      <c r="H64" s="23"/>
    </row>
    <row r="65" spans="2:8">
      <c r="B65" s="23"/>
      <c r="C65" s="23"/>
      <c r="D65" s="23"/>
      <c r="E65" s="23"/>
      <c r="F65" s="23"/>
      <c r="G65" s="23"/>
      <c r="H65" s="23"/>
    </row>
    <row r="66" spans="2:8">
      <c r="B66" s="23"/>
      <c r="C66" s="23"/>
      <c r="D66" s="23"/>
      <c r="E66" s="23"/>
      <c r="F66" s="23"/>
      <c r="G66" s="23"/>
      <c r="H66" s="23"/>
    </row>
  </sheetData>
  <mergeCells count="51">
    <mergeCell ref="B11:E11"/>
    <mergeCell ref="B12:E12"/>
    <mergeCell ref="B13:E13"/>
    <mergeCell ref="F8:F10"/>
    <mergeCell ref="F17:F19"/>
    <mergeCell ref="A4:G4"/>
    <mergeCell ref="B6:E6"/>
    <mergeCell ref="B7:E7"/>
    <mergeCell ref="A8:A10"/>
    <mergeCell ref="B8:E10"/>
    <mergeCell ref="B48:E48"/>
    <mergeCell ref="B40:E40"/>
    <mergeCell ref="B41:E41"/>
    <mergeCell ref="B42:E42"/>
    <mergeCell ref="B43:E43"/>
    <mergeCell ref="B46:E46"/>
    <mergeCell ref="B33:E33"/>
    <mergeCell ref="B27:E27"/>
    <mergeCell ref="B28:E28"/>
    <mergeCell ref="G31:G32"/>
    <mergeCell ref="B16:E16"/>
    <mergeCell ref="B20:E20"/>
    <mergeCell ref="B21:E21"/>
    <mergeCell ref="B22:E22"/>
    <mergeCell ref="B17:E19"/>
    <mergeCell ref="B23:E23"/>
    <mergeCell ref="F24:F26"/>
    <mergeCell ref="F31:F32"/>
    <mergeCell ref="B47:E47"/>
    <mergeCell ref="B34:E34"/>
    <mergeCell ref="B35:E35"/>
    <mergeCell ref="B36:E36"/>
    <mergeCell ref="B37:E37"/>
    <mergeCell ref="B38:E38"/>
    <mergeCell ref="B45:E45"/>
    <mergeCell ref="H8:H10"/>
    <mergeCell ref="H17:H19"/>
    <mergeCell ref="H24:H26"/>
    <mergeCell ref="H31:H32"/>
    <mergeCell ref="A1:H1"/>
    <mergeCell ref="A3:H3"/>
    <mergeCell ref="A24:A26"/>
    <mergeCell ref="G8:G10"/>
    <mergeCell ref="G17:G19"/>
    <mergeCell ref="A31:A32"/>
    <mergeCell ref="B31:E32"/>
    <mergeCell ref="B30:E30"/>
    <mergeCell ref="B24:E26"/>
    <mergeCell ref="B14:E14"/>
    <mergeCell ref="G24:G26"/>
    <mergeCell ref="A17:A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8"/>
  <sheetViews>
    <sheetView workbookViewId="0">
      <selection activeCell="D2" sqref="D2"/>
    </sheetView>
  </sheetViews>
  <sheetFormatPr defaultRowHeight="15"/>
  <cols>
    <col min="1" max="1" width="8" customWidth="1"/>
    <col min="2" max="2" width="52.5703125" customWidth="1"/>
    <col min="3" max="3" width="13.42578125" style="185" customWidth="1"/>
    <col min="4" max="4" width="13.42578125" customWidth="1"/>
    <col min="5" max="5" width="13.42578125" style="185" customWidth="1"/>
  </cols>
  <sheetData>
    <row r="1" spans="1:5">
      <c r="A1" s="577" t="s">
        <v>709</v>
      </c>
      <c r="B1" s="577"/>
      <c r="C1" s="577"/>
      <c r="D1" s="577"/>
      <c r="E1" s="575"/>
    </row>
    <row r="2" spans="1:5">
      <c r="A2" s="58"/>
      <c r="B2" s="58"/>
      <c r="C2" s="58"/>
      <c r="D2" s="58"/>
      <c r="E2" s="58"/>
    </row>
    <row r="3" spans="1:5">
      <c r="A3" s="577" t="s">
        <v>412</v>
      </c>
      <c r="B3" s="577"/>
      <c r="C3" s="577"/>
      <c r="D3" s="577"/>
      <c r="E3"/>
    </row>
    <row r="4" spans="1:5">
      <c r="A4" s="58"/>
      <c r="B4" s="58"/>
      <c r="C4" s="58"/>
      <c r="D4" s="58"/>
      <c r="E4" s="58"/>
    </row>
    <row r="5" spans="1:5" ht="15.75" thickBot="1">
      <c r="A5" s="58"/>
      <c r="B5" s="65"/>
      <c r="C5" s="65"/>
      <c r="D5" s="65"/>
      <c r="E5" s="395" t="s">
        <v>18</v>
      </c>
    </row>
    <row r="6" spans="1:5">
      <c r="A6" s="66" t="s">
        <v>26</v>
      </c>
      <c r="B6" s="67" t="s">
        <v>7</v>
      </c>
      <c r="C6" s="313" t="s">
        <v>8</v>
      </c>
      <c r="D6" s="313" t="s">
        <v>9</v>
      </c>
      <c r="E6" s="288" t="s">
        <v>246</v>
      </c>
    </row>
    <row r="7" spans="1:5" ht="31.5" customHeight="1">
      <c r="A7" s="68">
        <v>1</v>
      </c>
      <c r="B7" s="31" t="s">
        <v>70</v>
      </c>
      <c r="C7" s="314" t="s">
        <v>180</v>
      </c>
      <c r="D7" s="314" t="s">
        <v>455</v>
      </c>
      <c r="E7" s="396" t="s">
        <v>472</v>
      </c>
    </row>
    <row r="8" spans="1:5">
      <c r="A8" s="68">
        <v>2</v>
      </c>
      <c r="B8" s="115" t="s">
        <v>71</v>
      </c>
      <c r="C8" s="315"/>
      <c r="D8" s="315"/>
      <c r="E8" s="289"/>
    </row>
    <row r="9" spans="1:5">
      <c r="A9" s="68">
        <v>3</v>
      </c>
      <c r="B9" s="27" t="s">
        <v>72</v>
      </c>
      <c r="C9" s="316">
        <v>0</v>
      </c>
      <c r="D9" s="316">
        <v>0</v>
      </c>
      <c r="E9" s="290">
        <v>0</v>
      </c>
    </row>
    <row r="10" spans="1:5">
      <c r="A10" s="68">
        <v>4</v>
      </c>
      <c r="B10" s="27" t="s">
        <v>22</v>
      </c>
      <c r="C10" s="316">
        <v>0</v>
      </c>
      <c r="D10" s="316">
        <v>0</v>
      </c>
      <c r="E10" s="290">
        <v>0</v>
      </c>
    </row>
    <row r="11" spans="1:5">
      <c r="A11" s="68">
        <v>5</v>
      </c>
      <c r="B11" s="27" t="s">
        <v>73</v>
      </c>
      <c r="C11" s="316">
        <v>1744</v>
      </c>
      <c r="D11" s="316">
        <v>1744</v>
      </c>
      <c r="E11" s="290">
        <v>1744</v>
      </c>
    </row>
    <row r="12" spans="1:5">
      <c r="A12" s="68">
        <v>6</v>
      </c>
      <c r="B12" s="60" t="s">
        <v>74</v>
      </c>
      <c r="C12" s="317">
        <v>1248</v>
      </c>
      <c r="D12" s="317">
        <v>1248</v>
      </c>
      <c r="E12" s="291">
        <v>1248</v>
      </c>
    </row>
    <row r="13" spans="1:5">
      <c r="A13" s="68">
        <v>7</v>
      </c>
      <c r="B13" s="27" t="s">
        <v>75</v>
      </c>
      <c r="C13" s="316">
        <v>100</v>
      </c>
      <c r="D13" s="316">
        <v>100</v>
      </c>
      <c r="E13" s="290">
        <v>100</v>
      </c>
    </row>
    <row r="14" spans="1:5">
      <c r="A14" s="68">
        <v>8</v>
      </c>
      <c r="B14" s="27" t="s">
        <v>76</v>
      </c>
      <c r="C14" s="316">
        <v>781</v>
      </c>
      <c r="D14" s="316">
        <v>781</v>
      </c>
      <c r="E14" s="290">
        <v>781</v>
      </c>
    </row>
    <row r="15" spans="1:5">
      <c r="A15" s="68">
        <v>9</v>
      </c>
      <c r="B15" s="27" t="s">
        <v>77</v>
      </c>
      <c r="C15" s="316">
        <v>5000</v>
      </c>
      <c r="D15" s="316">
        <v>5000</v>
      </c>
      <c r="E15" s="290">
        <v>5000</v>
      </c>
    </row>
    <row r="16" spans="1:5">
      <c r="A16" s="68">
        <v>10</v>
      </c>
      <c r="B16" s="32" t="s">
        <v>425</v>
      </c>
      <c r="C16" s="318">
        <v>0</v>
      </c>
      <c r="D16" s="318">
        <v>0</v>
      </c>
      <c r="E16" s="292">
        <v>0</v>
      </c>
    </row>
    <row r="17" spans="1:5" ht="17.25" customHeight="1">
      <c r="A17" s="68">
        <v>11</v>
      </c>
      <c r="B17" s="32" t="s">
        <v>78</v>
      </c>
      <c r="C17" s="318">
        <v>2885</v>
      </c>
      <c r="D17" s="318">
        <v>2885</v>
      </c>
      <c r="E17" s="292">
        <v>2885</v>
      </c>
    </row>
    <row r="18" spans="1:5" s="185" customFormat="1" ht="17.25" customHeight="1">
      <c r="A18" s="68">
        <v>12</v>
      </c>
      <c r="B18" s="32" t="s">
        <v>473</v>
      </c>
      <c r="C18" s="318">
        <v>397</v>
      </c>
      <c r="D18" s="318">
        <v>397</v>
      </c>
      <c r="E18" s="292">
        <f>397-54</f>
        <v>343</v>
      </c>
    </row>
    <row r="19" spans="1:5" ht="17.25" customHeight="1">
      <c r="A19" s="68">
        <v>13</v>
      </c>
      <c r="B19" s="69" t="s">
        <v>230</v>
      </c>
      <c r="C19" s="319">
        <v>990</v>
      </c>
      <c r="D19" s="319">
        <v>990</v>
      </c>
      <c r="E19" s="293">
        <v>990</v>
      </c>
    </row>
    <row r="20" spans="1:5" ht="17.25" customHeight="1">
      <c r="A20" s="68">
        <v>14</v>
      </c>
      <c r="B20" s="70" t="s">
        <v>79</v>
      </c>
      <c r="C20" s="318">
        <v>1800</v>
      </c>
      <c r="D20" s="318">
        <v>1800</v>
      </c>
      <c r="E20" s="292">
        <v>1800</v>
      </c>
    </row>
    <row r="21" spans="1:5" ht="17.25" customHeight="1">
      <c r="A21" s="68">
        <v>15</v>
      </c>
      <c r="B21" s="70" t="s">
        <v>249</v>
      </c>
      <c r="C21" s="318">
        <v>4124</v>
      </c>
      <c r="D21" s="318">
        <f>4124+794</f>
        <v>4918</v>
      </c>
      <c r="E21" s="292">
        <f>4124+848</f>
        <v>4972</v>
      </c>
    </row>
    <row r="22" spans="1:5" ht="17.25" customHeight="1">
      <c r="A22" s="68">
        <v>16</v>
      </c>
      <c r="B22" s="70" t="s">
        <v>80</v>
      </c>
      <c r="C22" s="320">
        <f>SUM(C9:C21)</f>
        <v>19069</v>
      </c>
      <c r="D22" s="320">
        <f>SUM(D9:D21)</f>
        <v>19863</v>
      </c>
      <c r="E22" s="295">
        <f>SUM(E9:E21)</f>
        <v>19863</v>
      </c>
    </row>
    <row r="23" spans="1:5" ht="15.75" customHeight="1">
      <c r="A23" s="68">
        <v>17</v>
      </c>
      <c r="B23" s="116" t="s">
        <v>81</v>
      </c>
      <c r="C23" s="321"/>
      <c r="D23" s="321"/>
      <c r="E23" s="296"/>
    </row>
    <row r="24" spans="1:5" ht="17.100000000000001" customHeight="1">
      <c r="A24" s="68">
        <v>18</v>
      </c>
      <c r="B24" s="70" t="s">
        <v>82</v>
      </c>
      <c r="C24" s="319">
        <v>0</v>
      </c>
      <c r="D24" s="319">
        <v>0</v>
      </c>
      <c r="E24" s="293">
        <v>0</v>
      </c>
    </row>
    <row r="25" spans="1:5" ht="17.100000000000001" customHeight="1">
      <c r="A25" s="68">
        <v>19</v>
      </c>
      <c r="B25" s="70" t="s">
        <v>83</v>
      </c>
      <c r="C25" s="319">
        <v>930</v>
      </c>
      <c r="D25" s="319">
        <v>930</v>
      </c>
      <c r="E25" s="293">
        <v>747</v>
      </c>
    </row>
    <row r="26" spans="1:5" ht="17.100000000000001" customHeight="1">
      <c r="A26" s="68">
        <v>20</v>
      </c>
      <c r="B26" s="70" t="s">
        <v>84</v>
      </c>
      <c r="C26" s="319">
        <v>2100</v>
      </c>
      <c r="D26" s="319">
        <v>2100</v>
      </c>
      <c r="E26" s="293">
        <v>3490</v>
      </c>
    </row>
    <row r="27" spans="1:5" ht="17.100000000000001" customHeight="1">
      <c r="A27" s="68">
        <v>21</v>
      </c>
      <c r="B27" s="70" t="s">
        <v>442</v>
      </c>
      <c r="C27" s="319">
        <v>35</v>
      </c>
      <c r="D27" s="319">
        <v>35</v>
      </c>
      <c r="E27" s="293">
        <v>31</v>
      </c>
    </row>
    <row r="28" spans="1:5" ht="17.100000000000001" customHeight="1">
      <c r="A28" s="68">
        <v>22</v>
      </c>
      <c r="B28" s="70" t="s">
        <v>86</v>
      </c>
      <c r="C28" s="319">
        <v>590</v>
      </c>
      <c r="D28" s="319">
        <v>590</v>
      </c>
      <c r="E28" s="293">
        <v>609</v>
      </c>
    </row>
    <row r="29" spans="1:5" ht="17.100000000000001" customHeight="1">
      <c r="A29" s="68">
        <v>23</v>
      </c>
      <c r="B29" s="70" t="s">
        <v>232</v>
      </c>
      <c r="C29" s="319">
        <v>0</v>
      </c>
      <c r="D29" s="319">
        <v>0</v>
      </c>
      <c r="E29" s="293">
        <v>0</v>
      </c>
    </row>
    <row r="30" spans="1:5" ht="17.100000000000001" customHeight="1">
      <c r="A30" s="68">
        <v>24</v>
      </c>
      <c r="B30" s="70" t="s">
        <v>231</v>
      </c>
      <c r="C30" s="319">
        <v>0</v>
      </c>
      <c r="D30" s="319">
        <v>0</v>
      </c>
      <c r="E30" s="293">
        <v>0</v>
      </c>
    </row>
    <row r="31" spans="1:5" ht="17.100000000000001" customHeight="1">
      <c r="A31" s="68">
        <v>25</v>
      </c>
      <c r="B31" s="70" t="s">
        <v>3</v>
      </c>
      <c r="C31" s="319">
        <v>151</v>
      </c>
      <c r="D31" s="319">
        <v>151</v>
      </c>
      <c r="E31" s="293">
        <v>254</v>
      </c>
    </row>
    <row r="32" spans="1:5" ht="17.100000000000001" customHeight="1">
      <c r="A32" s="68">
        <v>26</v>
      </c>
      <c r="B32" s="70" t="s">
        <v>87</v>
      </c>
      <c r="C32" s="319">
        <v>0</v>
      </c>
      <c r="D32" s="319">
        <v>0</v>
      </c>
      <c r="E32" s="293">
        <v>0</v>
      </c>
    </row>
    <row r="33" spans="1:5" ht="17.100000000000001" customHeight="1">
      <c r="A33" s="68">
        <v>27</v>
      </c>
      <c r="B33" s="70" t="s">
        <v>233</v>
      </c>
      <c r="C33" s="319">
        <v>0</v>
      </c>
      <c r="D33" s="319">
        <v>0</v>
      </c>
      <c r="E33" s="293">
        <v>0</v>
      </c>
    </row>
    <row r="34" spans="1:5">
      <c r="A34" s="68">
        <v>28</v>
      </c>
      <c r="B34" s="32" t="s">
        <v>234</v>
      </c>
      <c r="C34" s="319">
        <v>0</v>
      </c>
      <c r="D34" s="319">
        <v>0</v>
      </c>
      <c r="E34" s="293">
        <v>200</v>
      </c>
    </row>
    <row r="35" spans="1:5" s="185" customFormat="1">
      <c r="A35" s="68">
        <v>29</v>
      </c>
      <c r="B35" s="32" t="s">
        <v>235</v>
      </c>
      <c r="C35" s="319">
        <v>77</v>
      </c>
      <c r="D35" s="319">
        <v>77</v>
      </c>
      <c r="E35" s="293">
        <v>44</v>
      </c>
    </row>
    <row r="36" spans="1:5">
      <c r="A36" s="68">
        <v>30</v>
      </c>
      <c r="B36" s="32" t="s">
        <v>88</v>
      </c>
      <c r="C36" s="319">
        <v>0</v>
      </c>
      <c r="D36" s="319">
        <v>0</v>
      </c>
      <c r="E36" s="293">
        <v>0</v>
      </c>
    </row>
    <row r="37" spans="1:5">
      <c r="A37" s="68">
        <v>31</v>
      </c>
      <c r="B37" s="31" t="s">
        <v>89</v>
      </c>
      <c r="C37" s="320">
        <f>SUM(C24:C36)</f>
        <v>3883</v>
      </c>
      <c r="D37" s="320">
        <f>SUM(D24:D36)</f>
        <v>3883</v>
      </c>
      <c r="E37" s="295">
        <f>SUM(E24:E36)</f>
        <v>5375</v>
      </c>
    </row>
    <row r="38" spans="1:5" s="36" customFormat="1">
      <c r="A38" s="68">
        <v>32</v>
      </c>
      <c r="B38" s="71" t="s">
        <v>90</v>
      </c>
      <c r="C38" s="319">
        <v>0</v>
      </c>
      <c r="D38" s="319">
        <v>0</v>
      </c>
      <c r="E38" s="293">
        <v>0</v>
      </c>
    </row>
    <row r="39" spans="1:5">
      <c r="A39" s="68">
        <v>33</v>
      </c>
      <c r="B39" s="31" t="s">
        <v>91</v>
      </c>
      <c r="C39" s="319">
        <v>0</v>
      </c>
      <c r="D39" s="319">
        <v>0</v>
      </c>
      <c r="E39" s="293">
        <v>0</v>
      </c>
    </row>
    <row r="40" spans="1:5">
      <c r="A40" s="68">
        <v>34</v>
      </c>
      <c r="B40" s="31" t="s">
        <v>417</v>
      </c>
      <c r="C40" s="319">
        <v>0</v>
      </c>
      <c r="D40" s="319">
        <v>0</v>
      </c>
      <c r="E40" s="293">
        <v>0</v>
      </c>
    </row>
    <row r="41" spans="1:5">
      <c r="A41" s="68">
        <v>35</v>
      </c>
      <c r="B41" s="31" t="s">
        <v>92</v>
      </c>
      <c r="C41" s="319">
        <f>Részletező_Önk!I43+Részletező_Önk!J43</f>
        <v>9536.2049999999999</v>
      </c>
      <c r="D41" s="319">
        <f>Részletező_Önk!I43+Részletező_Önk!J43</f>
        <v>9536.2049999999999</v>
      </c>
      <c r="E41" s="293">
        <v>5469</v>
      </c>
    </row>
    <row r="42" spans="1:5">
      <c r="A42" s="68">
        <v>36</v>
      </c>
      <c r="B42" s="31" t="s">
        <v>236</v>
      </c>
      <c r="C42" s="319">
        <v>0</v>
      </c>
      <c r="D42" s="319">
        <v>0</v>
      </c>
      <c r="E42" s="293">
        <v>0</v>
      </c>
    </row>
    <row r="43" spans="1:5">
      <c r="A43" s="68">
        <v>38</v>
      </c>
      <c r="B43" s="31" t="s">
        <v>93</v>
      </c>
      <c r="C43" s="319">
        <v>0</v>
      </c>
      <c r="D43" s="319">
        <v>0</v>
      </c>
      <c r="E43" s="293">
        <v>0</v>
      </c>
    </row>
    <row r="44" spans="1:5">
      <c r="A44" s="68">
        <v>39</v>
      </c>
      <c r="B44" s="31" t="s">
        <v>243</v>
      </c>
      <c r="C44" s="319">
        <f>'7.számú melléklet '!C10+'9.számú melléklet'!C11</f>
        <v>104000</v>
      </c>
      <c r="D44" s="319">
        <f>'7.számú melléklet '!D10+'9.számú melléklet'!D11</f>
        <v>104000</v>
      </c>
      <c r="E44" s="293">
        <f>'7.számú melléklet '!E10+'9.számú melléklet'!E11+320</f>
        <v>60068</v>
      </c>
    </row>
    <row r="45" spans="1:5">
      <c r="A45" s="68">
        <v>40</v>
      </c>
      <c r="B45" s="31" t="s">
        <v>474</v>
      </c>
      <c r="C45" s="319">
        <v>57957</v>
      </c>
      <c r="D45" s="319">
        <v>57957</v>
      </c>
      <c r="E45" s="293">
        <f>57957+783</f>
        <v>58740</v>
      </c>
    </row>
    <row r="46" spans="1:5" ht="15.75" thickBot="1">
      <c r="A46" s="68">
        <v>41</v>
      </c>
      <c r="B46" s="33" t="s">
        <v>94</v>
      </c>
      <c r="C46" s="322">
        <f>C22+C37+C38+C39+C40+C41+C42+C43+C45+C44</f>
        <v>194445.20500000002</v>
      </c>
      <c r="D46" s="322">
        <f>D22+D37+D38+D39+D40+D41+D42+D43+D45+D44</f>
        <v>195239.20500000002</v>
      </c>
      <c r="E46" s="294">
        <f>E22+E37+E38+E39+E40+E41+E42+E43+E45+E44</f>
        <v>149515</v>
      </c>
    </row>
    <row r="48" spans="1:5" ht="15.75">
      <c r="B48" s="45"/>
      <c r="C48" s="45"/>
      <c r="D48" s="45"/>
      <c r="E48" s="45"/>
    </row>
  </sheetData>
  <mergeCells count="2">
    <mergeCell ref="A3:D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07"/>
  <sheetViews>
    <sheetView zoomScale="95" zoomScaleNormal="95" workbookViewId="0">
      <selection activeCell="F5" sqref="F5"/>
    </sheetView>
  </sheetViews>
  <sheetFormatPr defaultRowHeight="15"/>
  <cols>
    <col min="1" max="1" width="5.42578125" customWidth="1"/>
    <col min="3" max="3" width="40.7109375" customWidth="1"/>
    <col min="4" max="4" width="13.7109375" customWidth="1"/>
    <col min="5" max="6" width="13.7109375" style="185" customWidth="1"/>
    <col min="7" max="7" width="13.7109375" style="220" customWidth="1"/>
    <col min="8" max="8" width="28.5703125" customWidth="1"/>
    <col min="9" max="9" width="16.85546875" customWidth="1"/>
  </cols>
  <sheetData>
    <row r="1" spans="1:7">
      <c r="B1" s="36"/>
      <c r="C1" s="36"/>
      <c r="D1" s="36"/>
      <c r="E1" s="36"/>
      <c r="F1" s="36"/>
      <c r="G1" s="217"/>
    </row>
    <row r="2" spans="1:7">
      <c r="A2" s="653" t="s">
        <v>710</v>
      </c>
      <c r="B2" s="573"/>
      <c r="C2" s="573"/>
      <c r="D2" s="573"/>
      <c r="E2" s="573"/>
      <c r="F2" s="573"/>
      <c r="G2" s="573"/>
    </row>
    <row r="3" spans="1:7">
      <c r="A3" s="653" t="s">
        <v>443</v>
      </c>
      <c r="B3" s="573"/>
      <c r="C3" s="573"/>
      <c r="D3" s="573"/>
      <c r="E3" s="573"/>
      <c r="F3" s="573"/>
      <c r="G3" s="573"/>
    </row>
    <row r="4" spans="1:7">
      <c r="A4" s="653" t="s">
        <v>413</v>
      </c>
      <c r="B4" s="573"/>
      <c r="C4" s="573"/>
      <c r="D4" s="573"/>
      <c r="E4" s="573"/>
      <c r="F4" s="573"/>
      <c r="G4" s="573"/>
    </row>
    <row r="5" spans="1:7">
      <c r="A5" s="58"/>
      <c r="B5" s="124"/>
      <c r="C5" s="125"/>
      <c r="D5" s="125"/>
      <c r="E5" s="125"/>
      <c r="F5" s="125"/>
      <c r="G5" s="218"/>
    </row>
    <row r="6" spans="1:7" ht="15.75" thickBot="1">
      <c r="A6" s="58"/>
      <c r="B6" s="124" t="s">
        <v>27</v>
      </c>
      <c r="C6" s="125"/>
      <c r="D6" s="125"/>
      <c r="E6" s="125"/>
      <c r="F6" s="125"/>
      <c r="G6" s="218"/>
    </row>
    <row r="7" spans="1:7">
      <c r="A7" s="372"/>
      <c r="B7" s="658" t="s">
        <v>7</v>
      </c>
      <c r="C7" s="659"/>
      <c r="D7" s="373" t="s">
        <v>8</v>
      </c>
      <c r="E7" s="373" t="s">
        <v>9</v>
      </c>
      <c r="F7" s="373" t="s">
        <v>246</v>
      </c>
      <c r="G7" s="374" t="s">
        <v>449</v>
      </c>
    </row>
    <row r="8" spans="1:7" ht="15" customHeight="1">
      <c r="A8" s="656" t="s">
        <v>26</v>
      </c>
      <c r="B8" s="660" t="s">
        <v>0</v>
      </c>
      <c r="C8" s="661"/>
      <c r="D8" s="654" t="s">
        <v>180</v>
      </c>
      <c r="E8" s="654" t="s">
        <v>455</v>
      </c>
      <c r="F8" s="654" t="s">
        <v>460</v>
      </c>
      <c r="G8" s="664" t="s">
        <v>174</v>
      </c>
    </row>
    <row r="9" spans="1:7" ht="30" customHeight="1" thickBot="1">
      <c r="A9" s="657"/>
      <c r="B9" s="662"/>
      <c r="C9" s="663"/>
      <c r="D9" s="655"/>
      <c r="E9" s="655"/>
      <c r="F9" s="655"/>
      <c r="G9" s="665"/>
    </row>
    <row r="10" spans="1:7">
      <c r="A10" s="375">
        <v>1</v>
      </c>
      <c r="B10" s="128" t="s">
        <v>28</v>
      </c>
      <c r="C10" s="128"/>
      <c r="D10" s="129"/>
      <c r="E10" s="129"/>
      <c r="F10" s="369"/>
      <c r="G10" s="376"/>
    </row>
    <row r="11" spans="1:7" ht="22.5">
      <c r="A11" s="375">
        <v>2</v>
      </c>
      <c r="B11" s="128"/>
      <c r="C11" s="287" t="s">
        <v>387</v>
      </c>
      <c r="D11" s="135">
        <f>Részletező_Önk!D7</f>
        <v>3811.8</v>
      </c>
      <c r="E11" s="135">
        <f>Részletező_Önk!D7</f>
        <v>3811.8</v>
      </c>
      <c r="F11" s="135">
        <v>2554</v>
      </c>
      <c r="G11" s="377">
        <f>Részletező_Önk!D4</f>
        <v>1</v>
      </c>
    </row>
    <row r="12" spans="1:7">
      <c r="A12" s="375">
        <v>3</v>
      </c>
      <c r="B12" s="128"/>
      <c r="C12" s="287" t="s">
        <v>390</v>
      </c>
      <c r="D12" s="135">
        <f>Részletező_Önk!E7</f>
        <v>0</v>
      </c>
      <c r="E12" s="135">
        <f>Részletező_Önk!E7</f>
        <v>0</v>
      </c>
      <c r="F12" s="135">
        <v>0</v>
      </c>
      <c r="G12" s="377">
        <f>Részletező_Önk!E4</f>
        <v>0</v>
      </c>
    </row>
    <row r="13" spans="1:7">
      <c r="A13" s="375">
        <v>4</v>
      </c>
      <c r="B13" s="128"/>
      <c r="C13" s="284" t="s">
        <v>36</v>
      </c>
      <c r="D13" s="135">
        <f>Részletező_Önk!K7</f>
        <v>0</v>
      </c>
      <c r="E13" s="135">
        <f>Részletező_Önk!K7</f>
        <v>0</v>
      </c>
      <c r="F13" s="135">
        <v>0</v>
      </c>
      <c r="G13" s="377">
        <f>Részletező_Önk!K4</f>
        <v>0</v>
      </c>
    </row>
    <row r="14" spans="1:7">
      <c r="A14" s="375">
        <v>5</v>
      </c>
      <c r="B14" s="128"/>
      <c r="C14" s="128" t="str">
        <f>Részletező_Önk!L1</f>
        <v>Zöldterület-kezelés</v>
      </c>
      <c r="D14" s="135">
        <f>Részletező_Önk!L7</f>
        <v>0</v>
      </c>
      <c r="E14" s="135">
        <f>Részletező_Önk!L7</f>
        <v>0</v>
      </c>
      <c r="F14" s="135">
        <v>0</v>
      </c>
      <c r="G14" s="377">
        <f>Részletező_Önk!L4</f>
        <v>0</v>
      </c>
    </row>
    <row r="15" spans="1:7">
      <c r="A15" s="375">
        <v>6</v>
      </c>
      <c r="B15" s="128"/>
      <c r="C15" s="130" t="str">
        <f>Részletező_Önk!M1</f>
        <v xml:space="preserve">Váors, községszolgáltatási egyéb szolgáltatások </v>
      </c>
      <c r="D15" s="135">
        <f>Részletező_Önk!M7</f>
        <v>0</v>
      </c>
      <c r="E15" s="135">
        <f>Részletező_Önk!M7</f>
        <v>0</v>
      </c>
      <c r="F15" s="135">
        <v>18</v>
      </c>
      <c r="G15" s="377">
        <f>Részletező_Önk!M4</f>
        <v>0</v>
      </c>
    </row>
    <row r="16" spans="1:7" s="185" customFormat="1">
      <c r="A16" s="375">
        <v>7</v>
      </c>
      <c r="B16" s="128"/>
      <c r="C16" s="130" t="str">
        <f>Részletező_Önk!N1</f>
        <v>Háziorvosi alapellátás</v>
      </c>
      <c r="D16" s="135">
        <f>Részletező_Önk!N7</f>
        <v>72</v>
      </c>
      <c r="E16" s="135">
        <f>Részletező_Önk!N7</f>
        <v>72</v>
      </c>
      <c r="F16" s="135">
        <v>54</v>
      </c>
      <c r="G16" s="377">
        <f>Részletező_Önk!N4</f>
        <v>0</v>
      </c>
    </row>
    <row r="17" spans="1:7" s="185" customFormat="1">
      <c r="A17" s="375">
        <v>8</v>
      </c>
      <c r="B17" s="128"/>
      <c r="C17" s="130" t="s">
        <v>441</v>
      </c>
      <c r="D17" s="135">
        <v>0</v>
      </c>
      <c r="E17" s="135">
        <v>0</v>
      </c>
      <c r="F17" s="135">
        <v>0</v>
      </c>
      <c r="G17" s="377">
        <v>0</v>
      </c>
    </row>
    <row r="18" spans="1:7" s="185" customFormat="1">
      <c r="A18" s="375">
        <v>9</v>
      </c>
      <c r="B18" s="128"/>
      <c r="C18" s="130" t="str">
        <f>Részletező_Önk!O1</f>
        <v xml:space="preserve">Könyvtári szolgáltatások </v>
      </c>
      <c r="D18" s="135">
        <f>Részletező_Önk!O7</f>
        <v>240</v>
      </c>
      <c r="E18" s="135">
        <f>Részletező_Önk!O7</f>
        <v>240</v>
      </c>
      <c r="F18" s="135">
        <v>240</v>
      </c>
      <c r="G18" s="377">
        <f>Részletező_Önk!O4</f>
        <v>0</v>
      </c>
    </row>
    <row r="19" spans="1:7" s="185" customFormat="1" ht="29.25" customHeight="1">
      <c r="A19" s="375">
        <v>10</v>
      </c>
      <c r="B19" s="128"/>
      <c r="C19" s="285" t="str">
        <f>Részletező_Önk!P1</f>
        <v>Közművelődés-hagyományos közösségi kulturális értékek gondozása</v>
      </c>
      <c r="D19" s="135">
        <f>Részletező_Önk!P7</f>
        <v>0</v>
      </c>
      <c r="E19" s="135">
        <f>Részletező_Önk!Q7</f>
        <v>0</v>
      </c>
      <c r="F19" s="135">
        <v>0</v>
      </c>
      <c r="G19" s="377">
        <f>Részletező_Önk!P4</f>
        <v>0</v>
      </c>
    </row>
    <row r="20" spans="1:7">
      <c r="A20" s="375">
        <v>11</v>
      </c>
      <c r="B20" s="128"/>
      <c r="C20" s="286" t="str">
        <f>Részletező_Önk!T1</f>
        <v>Intézményen kívüli gyermekétkeztetés</v>
      </c>
      <c r="D20" s="135">
        <f>Részletező_Önk!T7</f>
        <v>0</v>
      </c>
      <c r="E20" s="135">
        <f>Részletező_Önk!U7</f>
        <v>0</v>
      </c>
      <c r="F20" s="135">
        <v>0</v>
      </c>
      <c r="G20" s="377">
        <f>Részletező_Önk!T4</f>
        <v>0</v>
      </c>
    </row>
    <row r="21" spans="1:7">
      <c r="A21" s="375">
        <v>12</v>
      </c>
      <c r="B21" s="132" t="s">
        <v>29</v>
      </c>
      <c r="C21" s="132"/>
      <c r="D21" s="133">
        <f>SUM(D11:D20)</f>
        <v>4123.8</v>
      </c>
      <c r="E21" s="133">
        <f>SUM(E11:E20)</f>
        <v>4123.8</v>
      </c>
      <c r="F21" s="133">
        <f>SUM(F11:F20)</f>
        <v>2866</v>
      </c>
      <c r="G21" s="378">
        <f>SUM(G10:G20)</f>
        <v>1</v>
      </c>
    </row>
    <row r="22" spans="1:7">
      <c r="A22" s="375">
        <v>13</v>
      </c>
      <c r="B22" s="61"/>
      <c r="C22" s="130" t="s">
        <v>30</v>
      </c>
      <c r="D22" s="135">
        <f>Részletező_Önk!I7+Részletező_Önk!J7</f>
        <v>7435.7999999999993</v>
      </c>
      <c r="E22" s="135">
        <f>Részletező_Önk!I7+Részletező_Önk!J7</f>
        <v>7435.7999999999993</v>
      </c>
      <c r="F22" s="135">
        <v>3141</v>
      </c>
      <c r="G22" s="379">
        <v>4</v>
      </c>
    </row>
    <row r="23" spans="1:7">
      <c r="A23" s="375">
        <v>14</v>
      </c>
      <c r="B23" s="132" t="s">
        <v>31</v>
      </c>
      <c r="C23" s="136"/>
      <c r="D23" s="137">
        <f>SUM(D21:D22)</f>
        <v>11559.599999999999</v>
      </c>
      <c r="E23" s="137">
        <f>SUM(E21:E22)</f>
        <v>11559.599999999999</v>
      </c>
      <c r="F23" s="137">
        <f>SUM(F21:F22)</f>
        <v>6007</v>
      </c>
      <c r="G23" s="380"/>
    </row>
    <row r="24" spans="1:7">
      <c r="A24" s="375">
        <v>15</v>
      </c>
      <c r="B24" s="128" t="s">
        <v>32</v>
      </c>
      <c r="C24" s="128"/>
      <c r="D24" s="129"/>
      <c r="E24" s="129"/>
      <c r="F24" s="129"/>
      <c r="G24" s="381"/>
    </row>
    <row r="25" spans="1:7" ht="22.5">
      <c r="A25" s="375">
        <v>16</v>
      </c>
      <c r="B25" s="128"/>
      <c r="C25" s="287" t="s">
        <v>387</v>
      </c>
      <c r="D25" s="135">
        <f>Részletező_Önk!D10</f>
        <v>690.88499999999999</v>
      </c>
      <c r="E25" s="135">
        <f>Részletező_Önk!D10</f>
        <v>690.88499999999999</v>
      </c>
      <c r="F25" s="135">
        <v>390</v>
      </c>
      <c r="G25" s="382"/>
    </row>
    <row r="26" spans="1:7">
      <c r="A26" s="375">
        <v>17</v>
      </c>
      <c r="B26" s="128"/>
      <c r="C26" s="287" t="s">
        <v>390</v>
      </c>
      <c r="D26" s="135">
        <f>Részletező_Önk!E10</f>
        <v>0</v>
      </c>
      <c r="E26" s="135">
        <f>Részletező_Önk!F10</f>
        <v>0</v>
      </c>
      <c r="F26" s="135">
        <v>0</v>
      </c>
      <c r="G26" s="382"/>
    </row>
    <row r="27" spans="1:7" s="185" customFormat="1">
      <c r="A27" s="375">
        <v>18</v>
      </c>
      <c r="B27" s="128"/>
      <c r="C27" s="284" t="s">
        <v>36</v>
      </c>
      <c r="D27" s="135">
        <f>Részletező_Önk!K22</f>
        <v>0</v>
      </c>
      <c r="E27" s="135">
        <f>Részletező_Önk!L22</f>
        <v>0</v>
      </c>
      <c r="F27" s="135">
        <v>0</v>
      </c>
      <c r="G27" s="382"/>
    </row>
    <row r="28" spans="1:7" s="185" customFormat="1">
      <c r="A28" s="375">
        <v>19</v>
      </c>
      <c r="B28" s="128"/>
      <c r="C28" s="128" t="str">
        <f>Részletező_Önk!L1</f>
        <v>Zöldterület-kezelés</v>
      </c>
      <c r="D28" s="135">
        <f>Részletező_Önk!L10</f>
        <v>0</v>
      </c>
      <c r="E28" s="135">
        <f>Részletező_Önk!M10</f>
        <v>0</v>
      </c>
      <c r="F28" s="135">
        <v>0</v>
      </c>
      <c r="G28" s="382"/>
    </row>
    <row r="29" spans="1:7">
      <c r="A29" s="375">
        <v>20</v>
      </c>
      <c r="B29" s="128"/>
      <c r="C29" s="130" t="str">
        <f>Részletező_Önk!M1</f>
        <v xml:space="preserve">Váors, községszolgáltatási egyéb szolgáltatások </v>
      </c>
      <c r="D29" s="135">
        <f>Részletező_Önk!M10</f>
        <v>0</v>
      </c>
      <c r="E29" s="135">
        <f>Részletező_Önk!M10</f>
        <v>0</v>
      </c>
      <c r="F29" s="135">
        <v>3</v>
      </c>
      <c r="G29" s="382"/>
    </row>
    <row r="30" spans="1:7">
      <c r="A30" s="375">
        <v>21</v>
      </c>
      <c r="B30" s="128"/>
      <c r="C30" s="130" t="str">
        <f>Részletező_Önk!N1</f>
        <v>Háziorvosi alapellátás</v>
      </c>
      <c r="D30" s="135">
        <f>Részletező_Önk!N10</f>
        <v>14.040000000000001</v>
      </c>
      <c r="E30" s="135">
        <f>Részletező_Önk!N10</f>
        <v>14.040000000000001</v>
      </c>
      <c r="F30" s="135">
        <v>9</v>
      </c>
      <c r="G30" s="382"/>
    </row>
    <row r="31" spans="1:7">
      <c r="A31" s="375">
        <v>22</v>
      </c>
      <c r="B31" s="128"/>
      <c r="C31" s="130" t="s">
        <v>441</v>
      </c>
      <c r="D31" s="135">
        <v>0</v>
      </c>
      <c r="E31" s="135">
        <v>0</v>
      </c>
      <c r="F31" s="135">
        <v>0</v>
      </c>
      <c r="G31" s="382"/>
    </row>
    <row r="32" spans="1:7">
      <c r="A32" s="375">
        <v>23</v>
      </c>
      <c r="B32" s="128"/>
      <c r="C32" s="130" t="str">
        <f>Részletező_Önk!O1</f>
        <v xml:space="preserve">Könyvtári szolgáltatások </v>
      </c>
      <c r="D32" s="135">
        <f>Részletező_Önk!O10</f>
        <v>46.800000000000004</v>
      </c>
      <c r="E32" s="135">
        <f>Részletező_Önk!O10</f>
        <v>46.800000000000004</v>
      </c>
      <c r="F32" s="135">
        <v>45</v>
      </c>
      <c r="G32" s="382"/>
    </row>
    <row r="33" spans="1:7" ht="23.25">
      <c r="A33" s="375">
        <v>24</v>
      </c>
      <c r="B33" s="128"/>
      <c r="C33" s="285" t="str">
        <f>Részletező_Önk!P1</f>
        <v>Közművelődés-hagyományos közösségi kulturális értékek gondozása</v>
      </c>
      <c r="D33" s="135">
        <f>Részletező_Önk!P10</f>
        <v>0</v>
      </c>
      <c r="E33" s="135">
        <f>Részletező_Önk!Q10</f>
        <v>0</v>
      </c>
      <c r="F33" s="135">
        <v>0</v>
      </c>
      <c r="G33" s="382"/>
    </row>
    <row r="34" spans="1:7" s="185" customFormat="1">
      <c r="A34" s="375">
        <v>25</v>
      </c>
      <c r="B34" s="128"/>
      <c r="C34" s="286" t="s">
        <v>407</v>
      </c>
      <c r="D34" s="135">
        <f>Részletező_Önk!T9</f>
        <v>0</v>
      </c>
      <c r="E34" s="135">
        <f>Részletező_Önk!U9</f>
        <v>0</v>
      </c>
      <c r="F34" s="135">
        <v>0</v>
      </c>
      <c r="G34" s="382"/>
    </row>
    <row r="35" spans="1:7">
      <c r="A35" s="375">
        <v>26</v>
      </c>
      <c r="B35" s="128"/>
      <c r="C35" s="130" t="s">
        <v>30</v>
      </c>
      <c r="D35" s="135">
        <f>Részletező_Önk!J10+Részletező_Önk!I10</f>
        <v>1449.981</v>
      </c>
      <c r="E35" s="135">
        <f>Részletező_Önk!J10+Részletező_Önk!I10</f>
        <v>1449.981</v>
      </c>
      <c r="F35" s="135">
        <v>430</v>
      </c>
      <c r="G35" s="382"/>
    </row>
    <row r="36" spans="1:7">
      <c r="A36" s="375">
        <v>27</v>
      </c>
      <c r="B36" s="132" t="s">
        <v>34</v>
      </c>
      <c r="C36" s="132"/>
      <c r="D36" s="133">
        <f>SUM(D25:D35)</f>
        <v>2201.7060000000001</v>
      </c>
      <c r="E36" s="133">
        <f>SUM(E25:E35)</f>
        <v>2201.7060000000001</v>
      </c>
      <c r="F36" s="133">
        <f>SUM(F25:F35)</f>
        <v>877</v>
      </c>
      <c r="G36" s="383"/>
    </row>
    <row r="37" spans="1:7">
      <c r="A37" s="375">
        <v>28</v>
      </c>
      <c r="B37" s="128" t="s">
        <v>35</v>
      </c>
      <c r="C37" s="128"/>
      <c r="D37" s="129"/>
      <c r="E37" s="129"/>
      <c r="F37" s="129"/>
      <c r="G37" s="382"/>
    </row>
    <row r="38" spans="1:7" ht="22.5">
      <c r="A38" s="375">
        <v>29</v>
      </c>
      <c r="B38" s="128"/>
      <c r="C38" s="287" t="s">
        <v>387</v>
      </c>
      <c r="D38" s="135">
        <f>Részletező_Önk!D11</f>
        <v>0</v>
      </c>
      <c r="E38" s="135">
        <f>Részletező_Önk!D11</f>
        <v>0</v>
      </c>
      <c r="F38" s="135">
        <v>323</v>
      </c>
      <c r="G38" s="382"/>
    </row>
    <row r="39" spans="1:7">
      <c r="A39" s="375">
        <v>30</v>
      </c>
      <c r="B39" s="128"/>
      <c r="C39" s="287" t="s">
        <v>390</v>
      </c>
      <c r="D39" s="135">
        <f>Részletező_Önk!E11</f>
        <v>211</v>
      </c>
      <c r="E39" s="135">
        <f>Részletező_Önk!E11</f>
        <v>211</v>
      </c>
      <c r="F39" s="135">
        <v>424</v>
      </c>
      <c r="G39" s="382"/>
    </row>
    <row r="40" spans="1:7">
      <c r="A40" s="375">
        <v>31</v>
      </c>
      <c r="B40" s="128"/>
      <c r="C40" s="284" t="s">
        <v>36</v>
      </c>
      <c r="D40" s="135">
        <f>Részletező_Önk!K11</f>
        <v>1248</v>
      </c>
      <c r="E40" s="135">
        <f>Részletező_Önk!K11</f>
        <v>1248</v>
      </c>
      <c r="F40" s="135">
        <v>617</v>
      </c>
      <c r="G40" s="382"/>
    </row>
    <row r="41" spans="1:7">
      <c r="A41" s="375">
        <v>32</v>
      </c>
      <c r="B41" s="128"/>
      <c r="C41" s="128" t="str">
        <f>Részletező_Önk!L1</f>
        <v>Zöldterület-kezelés</v>
      </c>
      <c r="D41" s="135">
        <f>Részletező_Önk!L11</f>
        <v>1754.6690000000001</v>
      </c>
      <c r="E41" s="135">
        <f>Részletező_Önk!L11</f>
        <v>1754.6690000000001</v>
      </c>
      <c r="F41" s="135">
        <v>695</v>
      </c>
      <c r="G41" s="382"/>
    </row>
    <row r="42" spans="1:7">
      <c r="A42" s="375">
        <v>33</v>
      </c>
      <c r="B42" s="128"/>
      <c r="C42" s="130" t="str">
        <f>Részletező_Önk!M1</f>
        <v xml:space="preserve">Váors, községszolgáltatási egyéb szolgáltatások </v>
      </c>
      <c r="D42" s="135">
        <f>Részletező_Önk!M11</f>
        <v>6185.8670000000002</v>
      </c>
      <c r="E42" s="135">
        <f>Részletező_Önk!M11</f>
        <v>6185.8670000000002</v>
      </c>
      <c r="F42" s="135">
        <v>7057</v>
      </c>
      <c r="G42" s="382"/>
    </row>
    <row r="43" spans="1:7">
      <c r="A43" s="375">
        <v>34</v>
      </c>
      <c r="B43" s="128"/>
      <c r="C43" s="130" t="str">
        <f>Részletező_Önk!N1</f>
        <v>Háziorvosi alapellátás</v>
      </c>
      <c r="D43" s="135">
        <f>Részletező_Önk!N11</f>
        <v>14</v>
      </c>
      <c r="E43" s="135">
        <f>Részletező_Önk!N11</f>
        <v>14</v>
      </c>
      <c r="F43" s="135">
        <v>100</v>
      </c>
      <c r="G43" s="382"/>
    </row>
    <row r="44" spans="1:7" s="185" customFormat="1">
      <c r="A44" s="375">
        <v>35</v>
      </c>
      <c r="B44" s="128"/>
      <c r="C44" s="130" t="s">
        <v>470</v>
      </c>
      <c r="D44" s="135">
        <v>0</v>
      </c>
      <c r="E44" s="135">
        <v>0</v>
      </c>
      <c r="F44" s="135">
        <v>124</v>
      </c>
      <c r="G44" s="382"/>
    </row>
    <row r="45" spans="1:7" s="185" customFormat="1">
      <c r="A45" s="375">
        <v>36</v>
      </c>
      <c r="B45" s="128"/>
      <c r="C45" s="130" t="s">
        <v>441</v>
      </c>
      <c r="D45" s="135">
        <f>Részletező_Önk!R11</f>
        <v>217</v>
      </c>
      <c r="E45" s="135">
        <f>Részletező_Önk!R11</f>
        <v>217</v>
      </c>
      <c r="F45" s="135">
        <v>610</v>
      </c>
      <c r="G45" s="382"/>
    </row>
    <row r="46" spans="1:7">
      <c r="A46" s="375">
        <v>37</v>
      </c>
      <c r="B46" s="128"/>
      <c r="C46" s="130" t="str">
        <f>Részletező_Önk!O1</f>
        <v xml:space="preserve">Könyvtári szolgáltatások </v>
      </c>
      <c r="D46" s="135">
        <f>Részletező_Önk!O11</f>
        <v>193</v>
      </c>
      <c r="E46" s="135">
        <f>Részletező_Önk!O11</f>
        <v>193</v>
      </c>
      <c r="F46" s="135">
        <v>74</v>
      </c>
      <c r="G46" s="382"/>
    </row>
    <row r="47" spans="1:7" ht="23.25">
      <c r="A47" s="375">
        <v>38</v>
      </c>
      <c r="B47" s="128"/>
      <c r="C47" s="285" t="str">
        <f>Részletező_Önk!P1</f>
        <v>Közművelődés-hagyományos közösségi kulturális értékek gondozása</v>
      </c>
      <c r="D47" s="135">
        <f>Részletező_Önk!P11</f>
        <v>3448</v>
      </c>
      <c r="E47" s="135">
        <f>Részletező_Önk!P11</f>
        <v>3448</v>
      </c>
      <c r="F47" s="135">
        <v>2860</v>
      </c>
      <c r="G47" s="382"/>
    </row>
    <row r="48" spans="1:7">
      <c r="A48" s="375">
        <v>39</v>
      </c>
      <c r="B48" s="128"/>
      <c r="C48" s="286" t="s">
        <v>431</v>
      </c>
      <c r="D48" s="135">
        <f>Részletező_Önk!T11</f>
        <v>784</v>
      </c>
      <c r="E48" s="135">
        <f>Részletező_Önk!T11</f>
        <v>784</v>
      </c>
      <c r="F48" s="135">
        <v>745</v>
      </c>
      <c r="G48" s="382"/>
    </row>
    <row r="49" spans="1:9" s="185" customFormat="1">
      <c r="A49" s="375">
        <v>40</v>
      </c>
      <c r="B49" s="128"/>
      <c r="C49" s="286" t="s">
        <v>471</v>
      </c>
      <c r="D49" s="135">
        <v>0</v>
      </c>
      <c r="E49" s="135">
        <v>0</v>
      </c>
      <c r="F49" s="135">
        <v>3572</v>
      </c>
      <c r="G49" s="382"/>
    </row>
    <row r="50" spans="1:9">
      <c r="A50" s="375">
        <v>41</v>
      </c>
      <c r="B50" s="128"/>
      <c r="C50" s="130" t="s">
        <v>30</v>
      </c>
      <c r="D50" s="135">
        <f>Részletező_Önk!I11+Részletező_Önk!J11</f>
        <v>884.17399999999998</v>
      </c>
      <c r="E50" s="135">
        <f>Részletező_Önk!I11+Részletező_Önk!J11</f>
        <v>884.17399999999998</v>
      </c>
      <c r="F50" s="135">
        <v>643</v>
      </c>
      <c r="G50" s="382"/>
    </row>
    <row r="51" spans="1:9">
      <c r="A51" s="375">
        <v>42</v>
      </c>
      <c r="B51" s="139" t="s">
        <v>37</v>
      </c>
      <c r="C51" s="140"/>
      <c r="D51" s="141">
        <f>SUM(D38:D50)</f>
        <v>14939.71</v>
      </c>
      <c r="E51" s="141">
        <f>SUM(E38:E50)</f>
        <v>14939.71</v>
      </c>
      <c r="F51" s="141">
        <f>SUM(F38:F50)</f>
        <v>17844</v>
      </c>
      <c r="G51" s="384"/>
    </row>
    <row r="52" spans="1:9">
      <c r="A52" s="375">
        <v>43</v>
      </c>
      <c r="B52" s="128" t="s">
        <v>38</v>
      </c>
      <c r="C52" s="128"/>
      <c r="D52" s="129"/>
      <c r="E52" s="129"/>
      <c r="F52" s="129"/>
      <c r="G52" s="382"/>
    </row>
    <row r="53" spans="1:9">
      <c r="A53" s="375">
        <v>44</v>
      </c>
      <c r="B53" s="142" t="s">
        <v>39</v>
      </c>
      <c r="C53" s="142"/>
      <c r="D53" s="129"/>
      <c r="E53" s="129"/>
      <c r="F53" s="129"/>
      <c r="G53" s="382"/>
    </row>
    <row r="54" spans="1:9">
      <c r="A54" s="375">
        <v>45</v>
      </c>
      <c r="B54" s="142"/>
      <c r="C54" s="142" t="s">
        <v>437</v>
      </c>
      <c r="D54" s="135">
        <f>'6.számú melléklet '!C16+'6.számú melléklet '!C17+1</f>
        <v>9183</v>
      </c>
      <c r="E54" s="135">
        <f>'6.számú melléklet '!D16+'6.számú melléklet '!D17+1</f>
        <v>9183</v>
      </c>
      <c r="F54" s="135">
        <f>'6.számú melléklet '!E16+'6.számú melléklet '!E17</f>
        <v>2700</v>
      </c>
      <c r="G54" s="382"/>
    </row>
    <row r="55" spans="1:9">
      <c r="A55" s="375">
        <v>46</v>
      </c>
      <c r="B55" s="142"/>
      <c r="C55" s="128" t="s">
        <v>40</v>
      </c>
      <c r="D55" s="129">
        <f>'6.számú melléklet '!C8</f>
        <v>1200</v>
      </c>
      <c r="E55" s="129">
        <f>'6.számú melléklet '!D8</f>
        <v>1200</v>
      </c>
      <c r="F55" s="129">
        <f>'6.számú melléklet '!E8</f>
        <v>1250</v>
      </c>
      <c r="G55" s="382"/>
    </row>
    <row r="56" spans="1:9">
      <c r="A56" s="375">
        <v>47</v>
      </c>
      <c r="B56" s="128"/>
      <c r="C56" s="143" t="s">
        <v>41</v>
      </c>
      <c r="D56" s="129">
        <f>'6.számú melléklet '!C9</f>
        <v>299</v>
      </c>
      <c r="E56" s="129">
        <f>'6.számú melléklet '!D9</f>
        <v>299</v>
      </c>
      <c r="F56" s="129">
        <f>'6.számú melléklet '!E9+'6.számú melléklet '!E12</f>
        <v>493</v>
      </c>
      <c r="G56" s="382"/>
    </row>
    <row r="57" spans="1:9" s="185" customFormat="1">
      <c r="A57" s="375">
        <v>48</v>
      </c>
      <c r="B57" s="128"/>
      <c r="C57" s="143" t="s">
        <v>183</v>
      </c>
      <c r="D57" s="129">
        <f>Részletező_Önk!F41</f>
        <v>762.75</v>
      </c>
      <c r="E57" s="129">
        <f>Részletező_Önk!F41</f>
        <v>762.75</v>
      </c>
      <c r="F57" s="129">
        <f>Részletező_Önk!F41+386</f>
        <v>1148.75</v>
      </c>
      <c r="G57" s="382"/>
    </row>
    <row r="58" spans="1:9">
      <c r="A58" s="375">
        <v>49</v>
      </c>
      <c r="B58" s="142" t="s">
        <v>42</v>
      </c>
      <c r="C58" s="128"/>
      <c r="D58" s="129"/>
      <c r="E58" s="129"/>
      <c r="F58" s="129"/>
      <c r="G58" s="382"/>
      <c r="I58" s="51"/>
    </row>
    <row r="59" spans="1:9" s="185" customFormat="1">
      <c r="A59" s="375">
        <v>50</v>
      </c>
      <c r="B59" s="142"/>
      <c r="C59" s="128" t="s">
        <v>440</v>
      </c>
      <c r="D59" s="129">
        <f>SUM('6.számú melléklet '!C13)</f>
        <v>50</v>
      </c>
      <c r="E59" s="129">
        <f>SUM('6.számú melléklet '!D13)</f>
        <v>50</v>
      </c>
      <c r="F59" s="129">
        <f>'6.számú melléklet '!E13+'6.számú melléklet '!E15</f>
        <v>550</v>
      </c>
      <c r="G59" s="382"/>
    </row>
    <row r="60" spans="1:9">
      <c r="A60" s="375">
        <v>51</v>
      </c>
      <c r="B60" s="128"/>
      <c r="C60" s="128" t="s">
        <v>23</v>
      </c>
      <c r="D60" s="208">
        <f>'6.számú melléklet '!C14+'6.számú melléklet '!C15</f>
        <v>800</v>
      </c>
      <c r="E60" s="208">
        <f>'6.számú melléklet '!D14+'6.számú melléklet '!D15</f>
        <v>800</v>
      </c>
      <c r="F60" s="208">
        <f>'6.számú melléklet '!E14+'6.számú melléklet '!E11</f>
        <v>150</v>
      </c>
      <c r="G60" s="382"/>
    </row>
    <row r="61" spans="1:9" s="185" customFormat="1">
      <c r="A61" s="375">
        <v>52</v>
      </c>
      <c r="B61" s="128"/>
      <c r="C61" s="128" t="s">
        <v>229</v>
      </c>
      <c r="D61" s="208">
        <f>'6.számú melléklet '!C10+'6.számú melléklet '!C11</f>
        <v>158</v>
      </c>
      <c r="E61" s="208">
        <f>'6.számú melléklet '!D10+'6.számú melléklet '!D11</f>
        <v>158</v>
      </c>
      <c r="F61" s="208">
        <f>'6.számú melléklet '!E10+'6.számú melléklet '!E18+'6.számú melléklet '!E20+'6.számú melléklet '!E19</f>
        <v>71</v>
      </c>
      <c r="G61" s="382"/>
    </row>
    <row r="62" spans="1:9" ht="15.75" thickBot="1">
      <c r="A62" s="375">
        <v>53</v>
      </c>
      <c r="B62" s="144" t="s">
        <v>43</v>
      </c>
      <c r="C62" s="144"/>
      <c r="D62" s="145">
        <f>SUM(D54:D61)</f>
        <v>12452.75</v>
      </c>
      <c r="E62" s="145">
        <f>SUM(E54:E61)</f>
        <v>12452.75</v>
      </c>
      <c r="F62" s="145">
        <f>SUM(F54:F61)</f>
        <v>6362.75</v>
      </c>
      <c r="G62" s="385"/>
    </row>
    <row r="63" spans="1:9">
      <c r="A63" s="375">
        <v>54</v>
      </c>
      <c r="B63" s="128" t="s">
        <v>44</v>
      </c>
      <c r="C63" s="128"/>
      <c r="D63" s="129"/>
      <c r="E63" s="129"/>
      <c r="F63" s="129"/>
      <c r="G63" s="382"/>
    </row>
    <row r="64" spans="1:9">
      <c r="A64" s="375">
        <v>55</v>
      </c>
      <c r="B64" s="128"/>
      <c r="C64" s="128" t="s">
        <v>201</v>
      </c>
      <c r="D64" s="129">
        <f>'6.számú melléklet '!C22</f>
        <v>0</v>
      </c>
      <c r="E64" s="129">
        <f>'6.számú melléklet '!D22</f>
        <v>0</v>
      </c>
      <c r="F64" s="129">
        <f>'6.számú melléklet '!E22</f>
        <v>0</v>
      </c>
      <c r="G64" s="382"/>
    </row>
    <row r="65" spans="1:8" s="185" customFormat="1">
      <c r="A65" s="375">
        <v>56</v>
      </c>
      <c r="B65" s="128"/>
      <c r="C65" s="128" t="s">
        <v>202</v>
      </c>
      <c r="D65" s="129">
        <f>'6.számú melléklet '!C23</f>
        <v>200</v>
      </c>
      <c r="E65" s="129">
        <f>'6.számú melléklet '!D23</f>
        <v>200</v>
      </c>
      <c r="F65" s="129">
        <f>'6.számú melléklet '!E23</f>
        <v>0</v>
      </c>
      <c r="G65" s="382"/>
    </row>
    <row r="66" spans="1:8" s="185" customFormat="1">
      <c r="A66" s="375">
        <v>57</v>
      </c>
      <c r="B66" s="128"/>
      <c r="C66" s="128" t="s">
        <v>203</v>
      </c>
      <c r="D66" s="129">
        <f>'6.számú melléklet '!C24</f>
        <v>2000</v>
      </c>
      <c r="E66" s="129">
        <f>'6.számú melléklet '!D24</f>
        <v>2000</v>
      </c>
      <c r="F66" s="129">
        <f>'6.számú melléklet '!E24</f>
        <v>24</v>
      </c>
      <c r="G66" s="382"/>
    </row>
    <row r="67" spans="1:8">
      <c r="A67" s="375">
        <v>58</v>
      </c>
      <c r="B67" s="128"/>
      <c r="C67" s="128" t="s">
        <v>204</v>
      </c>
      <c r="D67" s="129">
        <f>'6.számú melléklet '!C25</f>
        <v>80</v>
      </c>
      <c r="E67" s="129">
        <f>'6.számú melléklet '!D25</f>
        <v>80</v>
      </c>
      <c r="F67" s="129">
        <f>'6.számú melléklet '!E25</f>
        <v>50</v>
      </c>
      <c r="G67" s="382"/>
    </row>
    <row r="68" spans="1:8">
      <c r="A68" s="375">
        <v>59</v>
      </c>
      <c r="B68" s="128"/>
      <c r="C68" s="128" t="s">
        <v>205</v>
      </c>
      <c r="D68" s="129">
        <f>'6.számú melléklet '!C26</f>
        <v>200</v>
      </c>
      <c r="E68" s="129">
        <f>'6.számú melléklet '!D26</f>
        <v>200</v>
      </c>
      <c r="F68" s="129">
        <f>'6.számú melléklet '!E26</f>
        <v>0</v>
      </c>
      <c r="G68" s="382"/>
    </row>
    <row r="69" spans="1:8">
      <c r="A69" s="375">
        <v>60</v>
      </c>
      <c r="B69" s="128"/>
      <c r="C69" s="128" t="s">
        <v>206</v>
      </c>
      <c r="D69" s="129">
        <f>'6.számú melléklet '!C27</f>
        <v>685</v>
      </c>
      <c r="E69" s="129">
        <f>'6.számú melléklet '!D27</f>
        <v>685</v>
      </c>
      <c r="F69" s="129">
        <f>'6.számú melléklet '!E27</f>
        <v>0</v>
      </c>
      <c r="G69" s="382"/>
    </row>
    <row r="70" spans="1:8">
      <c r="A70" s="375">
        <v>61</v>
      </c>
      <c r="B70" s="132" t="s">
        <v>45</v>
      </c>
      <c r="C70" s="132"/>
      <c r="D70" s="133">
        <f>SUM(D64:D69)</f>
        <v>3165</v>
      </c>
      <c r="E70" s="133">
        <f>SUM(E64:E69)</f>
        <v>3165</v>
      </c>
      <c r="F70" s="133">
        <f>SUM(F64:F69)</f>
        <v>74</v>
      </c>
      <c r="G70" s="383"/>
    </row>
    <row r="71" spans="1:8">
      <c r="A71" s="375">
        <v>62</v>
      </c>
      <c r="B71" s="146"/>
      <c r="C71" s="132"/>
      <c r="D71" s="133"/>
      <c r="E71" s="133"/>
      <c r="F71" s="133"/>
      <c r="G71" s="383"/>
    </row>
    <row r="72" spans="1:8">
      <c r="A72" s="375">
        <v>63</v>
      </c>
      <c r="B72" s="132" t="s">
        <v>46</v>
      </c>
      <c r="C72" s="132"/>
      <c r="D72" s="133">
        <v>127</v>
      </c>
      <c r="E72" s="133">
        <f>127+794</f>
        <v>921</v>
      </c>
      <c r="F72" s="133">
        <v>0</v>
      </c>
      <c r="G72" s="383"/>
    </row>
    <row r="73" spans="1:8">
      <c r="A73" s="375">
        <v>64</v>
      </c>
      <c r="B73" s="128" t="s">
        <v>47</v>
      </c>
      <c r="C73" s="128"/>
      <c r="D73" s="129"/>
      <c r="E73" s="129"/>
      <c r="F73" s="129"/>
      <c r="G73" s="382"/>
    </row>
    <row r="74" spans="1:8">
      <c r="A74" s="375">
        <v>65</v>
      </c>
      <c r="B74" s="128"/>
      <c r="C74" s="128" t="s">
        <v>48</v>
      </c>
      <c r="D74" s="129">
        <f>'7.számú melléklet '!D10</f>
        <v>0</v>
      </c>
      <c r="E74" s="129">
        <f>'7.számú melléklet '!E10</f>
        <v>0</v>
      </c>
      <c r="F74" s="129">
        <f>'9.számú melléklet'!I9</f>
        <v>37159</v>
      </c>
      <c r="G74" s="382"/>
    </row>
    <row r="75" spans="1:8">
      <c r="A75" s="375">
        <v>66</v>
      </c>
      <c r="B75" s="128"/>
      <c r="C75" s="128" t="s">
        <v>49</v>
      </c>
      <c r="D75" s="129">
        <v>118110</v>
      </c>
      <c r="E75" s="129">
        <v>118110</v>
      </c>
      <c r="F75" s="129">
        <f>'9.számú melléklet'!I8+'8.számú melléklet '!E13</f>
        <v>42003</v>
      </c>
      <c r="G75" s="382"/>
    </row>
    <row r="76" spans="1:8">
      <c r="A76" s="375">
        <v>67</v>
      </c>
      <c r="B76" s="128"/>
      <c r="C76" s="128" t="s">
        <v>167</v>
      </c>
      <c r="D76" s="129">
        <f>D75*0.27</f>
        <v>31889.7</v>
      </c>
      <c r="E76" s="129">
        <f>E75*0.27</f>
        <v>31889.7</v>
      </c>
      <c r="F76" s="129">
        <v>21204</v>
      </c>
      <c r="G76" s="382"/>
    </row>
    <row r="77" spans="1:8" ht="15.75" thickBot="1">
      <c r="A77" s="375">
        <v>68</v>
      </c>
      <c r="B77" s="144" t="s">
        <v>50</v>
      </c>
      <c r="C77" s="144"/>
      <c r="D77" s="145">
        <f>SUM(D74:D76)</f>
        <v>149999.70000000001</v>
      </c>
      <c r="E77" s="145">
        <f>SUM(E74:E76)</f>
        <v>149999.70000000001</v>
      </c>
      <c r="F77" s="145">
        <f>SUM(F74:F76)</f>
        <v>100366</v>
      </c>
      <c r="G77" s="385"/>
    </row>
    <row r="78" spans="1:8" ht="15.75" thickBot="1">
      <c r="A78" s="386">
        <v>69</v>
      </c>
      <c r="B78" s="147"/>
      <c r="C78" s="147" t="s">
        <v>51</v>
      </c>
      <c r="D78" s="148">
        <f>D23+D36+D51+D62+D70+D71+D72+D77</f>
        <v>194445.46600000001</v>
      </c>
      <c r="E78" s="148">
        <f>E23+E36+E51+E62+E70+E71+E72+E77</f>
        <v>195239.46600000001</v>
      </c>
      <c r="F78" s="148">
        <f>F23+F36+F51+F62+F70+F71+F72+F77</f>
        <v>131530.75</v>
      </c>
      <c r="G78" s="387"/>
      <c r="H78" s="51"/>
    </row>
    <row r="79" spans="1:8">
      <c r="A79" s="149"/>
      <c r="B79" s="150"/>
      <c r="C79" s="58"/>
      <c r="D79" s="58"/>
      <c r="E79" s="58"/>
      <c r="F79" s="58"/>
      <c r="G79" s="219"/>
    </row>
    <row r="80" spans="1:8">
      <c r="A80" s="151"/>
      <c r="B80" s="56" t="s">
        <v>52</v>
      </c>
      <c r="C80" s="124"/>
      <c r="D80" s="124"/>
      <c r="E80" s="124"/>
      <c r="F80" s="124"/>
      <c r="G80" s="219"/>
    </row>
    <row r="81" spans="1:8">
      <c r="A81" s="149"/>
      <c r="B81" s="61"/>
      <c r="C81" s="58"/>
      <c r="D81" s="58"/>
      <c r="E81" s="58"/>
      <c r="F81" s="58"/>
      <c r="G81" s="219"/>
    </row>
    <row r="82" spans="1:8" ht="15.75" thickBot="1">
      <c r="A82" s="149"/>
      <c r="B82" s="61"/>
      <c r="C82" s="58"/>
      <c r="D82" s="58"/>
      <c r="E82" s="58"/>
      <c r="F82" s="58"/>
      <c r="G82" s="219"/>
    </row>
    <row r="83" spans="1:8" ht="15" customHeight="1">
      <c r="A83" s="671"/>
      <c r="B83" s="666" t="s">
        <v>0</v>
      </c>
      <c r="C83" s="667"/>
      <c r="D83" s="641" t="s">
        <v>180</v>
      </c>
      <c r="E83" s="641" t="s">
        <v>455</v>
      </c>
      <c r="F83" s="641" t="s">
        <v>460</v>
      </c>
      <c r="G83" s="669" t="s">
        <v>174</v>
      </c>
    </row>
    <row r="84" spans="1:8">
      <c r="A84" s="672"/>
      <c r="B84" s="668"/>
      <c r="C84" s="668"/>
      <c r="D84" s="642"/>
      <c r="E84" s="642"/>
      <c r="F84" s="642"/>
      <c r="G84" s="670"/>
      <c r="H84" s="51"/>
    </row>
    <row r="85" spans="1:8">
      <c r="A85" s="330">
        <v>70</v>
      </c>
      <c r="B85" s="643" t="s">
        <v>28</v>
      </c>
      <c r="C85" s="644"/>
      <c r="D85" s="328"/>
      <c r="E85" s="328"/>
      <c r="F85" s="328"/>
      <c r="G85" s="388"/>
    </row>
    <row r="86" spans="1:8">
      <c r="A86" s="330">
        <v>71</v>
      </c>
      <c r="B86" s="126"/>
      <c r="C86" s="126" t="s">
        <v>53</v>
      </c>
      <c r="D86" s="127">
        <v>0</v>
      </c>
      <c r="E86" s="127">
        <v>0</v>
      </c>
      <c r="F86" s="127">
        <v>0</v>
      </c>
      <c r="G86" s="388"/>
      <c r="H86" s="51"/>
    </row>
    <row r="87" spans="1:8">
      <c r="A87" s="330">
        <v>72</v>
      </c>
      <c r="B87" s="138" t="s">
        <v>31</v>
      </c>
      <c r="C87" s="138"/>
      <c r="D87" s="152">
        <v>0</v>
      </c>
      <c r="E87" s="152">
        <v>0</v>
      </c>
      <c r="F87" s="152">
        <v>0</v>
      </c>
      <c r="G87" s="378">
        <f>SUM(G77:G85)</f>
        <v>0</v>
      </c>
    </row>
    <row r="88" spans="1:8">
      <c r="A88" s="154">
        <v>73</v>
      </c>
      <c r="B88" s="126"/>
      <c r="C88" s="155" t="s">
        <v>53</v>
      </c>
      <c r="D88" s="178">
        <v>0</v>
      </c>
      <c r="E88" s="178">
        <v>0</v>
      </c>
      <c r="F88" s="178">
        <v>0</v>
      </c>
      <c r="G88" s="389"/>
    </row>
    <row r="89" spans="1:8">
      <c r="A89" s="154">
        <v>74</v>
      </c>
      <c r="B89" s="138" t="s">
        <v>54</v>
      </c>
      <c r="C89" s="138"/>
      <c r="D89" s="152">
        <f>SUM(D87:D88)</f>
        <v>0</v>
      </c>
      <c r="E89" s="152">
        <f>SUM(E87:E88)</f>
        <v>0</v>
      </c>
      <c r="F89" s="152">
        <v>0</v>
      </c>
      <c r="G89" s="378">
        <f>SUM(G73:G88)</f>
        <v>0</v>
      </c>
    </row>
    <row r="90" spans="1:8" ht="15.75" thickBot="1">
      <c r="A90" s="156">
        <v>75</v>
      </c>
      <c r="B90" s="157"/>
      <c r="C90" s="157" t="s">
        <v>55</v>
      </c>
      <c r="D90" s="179">
        <f>SUM(D89,D87)</f>
        <v>0</v>
      </c>
      <c r="E90" s="179">
        <f>SUM(E89,E87)</f>
        <v>0</v>
      </c>
      <c r="F90" s="179">
        <v>0</v>
      </c>
      <c r="G90" s="390"/>
    </row>
    <row r="91" spans="1:8">
      <c r="A91" s="149"/>
      <c r="B91" s="61"/>
      <c r="C91" s="58"/>
      <c r="D91" s="58"/>
      <c r="E91" s="58"/>
      <c r="F91" s="58"/>
      <c r="G91" s="219"/>
    </row>
    <row r="92" spans="1:8">
      <c r="A92" s="149"/>
      <c r="B92" s="61"/>
      <c r="C92" s="58"/>
      <c r="D92" s="58"/>
      <c r="E92" s="58"/>
      <c r="F92" s="58"/>
      <c r="G92" s="219"/>
    </row>
    <row r="93" spans="1:8">
      <c r="A93" s="149"/>
      <c r="B93" s="56" t="s">
        <v>56</v>
      </c>
      <c r="C93" s="124"/>
      <c r="D93" s="124"/>
      <c r="E93" s="124"/>
      <c r="F93" s="124"/>
      <c r="G93" s="219"/>
    </row>
    <row r="94" spans="1:8" ht="15.75" thickBot="1">
      <c r="A94" s="149"/>
      <c r="B94" s="61"/>
      <c r="C94" s="58"/>
      <c r="D94" s="58"/>
      <c r="E94" s="58"/>
      <c r="F94" s="58"/>
      <c r="G94" s="219"/>
    </row>
    <row r="95" spans="1:8" ht="12.75" customHeight="1">
      <c r="A95" s="645"/>
      <c r="B95" s="647" t="s">
        <v>0</v>
      </c>
      <c r="C95" s="648"/>
      <c r="D95" s="641" t="s">
        <v>180</v>
      </c>
      <c r="E95" s="641" t="s">
        <v>455</v>
      </c>
      <c r="F95" s="641" t="s">
        <v>460</v>
      </c>
      <c r="G95" s="651" t="s">
        <v>174</v>
      </c>
    </row>
    <row r="96" spans="1:8">
      <c r="A96" s="646"/>
      <c r="B96" s="649"/>
      <c r="C96" s="650"/>
      <c r="D96" s="642"/>
      <c r="E96" s="642"/>
      <c r="F96" s="642"/>
      <c r="G96" s="652"/>
    </row>
    <row r="97" spans="1:8">
      <c r="A97" s="330">
        <v>76</v>
      </c>
      <c r="B97" s="643" t="s">
        <v>28</v>
      </c>
      <c r="C97" s="644"/>
      <c r="D97" s="328"/>
      <c r="E97" s="328"/>
      <c r="F97" s="328"/>
      <c r="G97" s="388"/>
      <c r="H97" s="37"/>
    </row>
    <row r="98" spans="1:8">
      <c r="A98" s="330">
        <v>77</v>
      </c>
      <c r="B98" s="126"/>
      <c r="C98" s="155" t="s">
        <v>33</v>
      </c>
      <c r="D98" s="153">
        <v>0</v>
      </c>
      <c r="E98" s="153">
        <v>0</v>
      </c>
      <c r="F98" s="153">
        <v>0</v>
      </c>
      <c r="G98" s="388">
        <v>0</v>
      </c>
      <c r="H98" s="37"/>
    </row>
    <row r="99" spans="1:8">
      <c r="A99" s="330">
        <v>78</v>
      </c>
      <c r="B99" s="138" t="s">
        <v>31</v>
      </c>
      <c r="C99" s="138"/>
      <c r="D99" s="134">
        <f>SUM(D98)</f>
        <v>0</v>
      </c>
      <c r="E99" s="134">
        <f>SUM(E98)</f>
        <v>0</v>
      </c>
      <c r="F99" s="134">
        <v>0</v>
      </c>
      <c r="G99" s="391">
        <f>SUM(G88:G97)</f>
        <v>0</v>
      </c>
      <c r="H99" s="51"/>
    </row>
    <row r="100" spans="1:8">
      <c r="A100" s="330">
        <v>79</v>
      </c>
      <c r="B100" s="643" t="s">
        <v>175</v>
      </c>
      <c r="C100" s="644"/>
      <c r="D100" s="177"/>
      <c r="E100" s="177"/>
      <c r="F100" s="177"/>
      <c r="G100" s="392"/>
    </row>
    <row r="101" spans="1:8">
      <c r="A101" s="330">
        <v>80</v>
      </c>
      <c r="B101" s="126"/>
      <c r="C101" s="155" t="s">
        <v>33</v>
      </c>
      <c r="D101" s="153">
        <v>0</v>
      </c>
      <c r="E101" s="153">
        <v>0</v>
      </c>
      <c r="F101" s="153">
        <v>0</v>
      </c>
      <c r="G101" s="389"/>
      <c r="H101" s="51"/>
    </row>
    <row r="102" spans="1:8">
      <c r="A102" s="330">
        <v>81</v>
      </c>
      <c r="B102" s="138" t="s">
        <v>54</v>
      </c>
      <c r="C102" s="138"/>
      <c r="D102" s="134">
        <f>SUM(D101)</f>
        <v>0</v>
      </c>
      <c r="E102" s="134">
        <f>SUM(E101)</f>
        <v>0</v>
      </c>
      <c r="F102" s="134">
        <v>0</v>
      </c>
      <c r="G102" s="391">
        <f>SUM(G82:G101)</f>
        <v>0</v>
      </c>
      <c r="H102" s="51"/>
    </row>
    <row r="103" spans="1:8" ht="15.75" thickBot="1">
      <c r="A103" s="156">
        <v>82</v>
      </c>
      <c r="B103" s="157"/>
      <c r="C103" s="157" t="s">
        <v>57</v>
      </c>
      <c r="D103" s="179">
        <f>SUM(D99,D102)</f>
        <v>0</v>
      </c>
      <c r="E103" s="179">
        <f>SUM(E99,E102)</f>
        <v>0</v>
      </c>
      <c r="F103" s="179">
        <v>0</v>
      </c>
      <c r="G103" s="390"/>
      <c r="H103" s="51"/>
    </row>
    <row r="104" spans="1:8">
      <c r="A104" s="131"/>
      <c r="B104" s="58"/>
      <c r="C104" s="58"/>
      <c r="D104" s="58"/>
      <c r="E104" s="58"/>
      <c r="F104" s="58"/>
      <c r="G104" s="219"/>
    </row>
    <row r="105" spans="1:8" ht="15.75" thickBot="1">
      <c r="A105" s="131"/>
      <c r="B105" s="58"/>
      <c r="C105" s="58"/>
      <c r="D105" s="58"/>
      <c r="E105" s="58"/>
      <c r="F105" s="58"/>
      <c r="G105" s="219"/>
    </row>
    <row r="106" spans="1:8" ht="15.75" thickBot="1">
      <c r="A106" s="393">
        <v>83</v>
      </c>
      <c r="B106" s="147"/>
      <c r="C106" s="147" t="s">
        <v>58</v>
      </c>
      <c r="D106" s="148">
        <f>D78+D90+D103</f>
        <v>194445.46600000001</v>
      </c>
      <c r="E106" s="371">
        <f>E78+E90+E103</f>
        <v>195239.46600000001</v>
      </c>
      <c r="F106" s="148">
        <f>F78+F90+F103</f>
        <v>131530.75</v>
      </c>
      <c r="G106" s="394">
        <f>G21+G22</f>
        <v>5</v>
      </c>
    </row>
    <row r="107" spans="1:8">
      <c r="A107" s="38"/>
    </row>
  </sheetData>
  <mergeCells count="25">
    <mergeCell ref="E8:E9"/>
    <mergeCell ref="E83:E84"/>
    <mergeCell ref="F8:F9"/>
    <mergeCell ref="G95:G96"/>
    <mergeCell ref="B97:C97"/>
    <mergeCell ref="D95:D96"/>
    <mergeCell ref="E95:E96"/>
    <mergeCell ref="A2:G2"/>
    <mergeCell ref="A3:G3"/>
    <mergeCell ref="A4:G4"/>
    <mergeCell ref="B85:C85"/>
    <mergeCell ref="D8:D9"/>
    <mergeCell ref="D83:D84"/>
    <mergeCell ref="A8:A9"/>
    <mergeCell ref="B7:C7"/>
    <mergeCell ref="B8:C9"/>
    <mergeCell ref="G8:G9"/>
    <mergeCell ref="B83:C84"/>
    <mergeCell ref="G83:G84"/>
    <mergeCell ref="F83:F84"/>
    <mergeCell ref="F95:F96"/>
    <mergeCell ref="B100:C100"/>
    <mergeCell ref="A95:A96"/>
    <mergeCell ref="B95:C96"/>
    <mergeCell ref="A83:A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9"/>
  <sheetViews>
    <sheetView workbookViewId="0">
      <selection activeCell="B4" sqref="B4:E4"/>
    </sheetView>
  </sheetViews>
  <sheetFormatPr defaultRowHeight="15"/>
  <cols>
    <col min="1" max="1" width="8" customWidth="1"/>
    <col min="2" max="2" width="56.5703125" customWidth="1"/>
    <col min="3" max="5" width="13.7109375" style="15" customWidth="1"/>
    <col min="6" max="6" width="18.7109375" customWidth="1"/>
    <col min="7" max="7" width="25.7109375" customWidth="1"/>
    <col min="8" max="8" width="13.42578125" style="15" customWidth="1"/>
    <col min="9" max="9" width="12.42578125" customWidth="1"/>
  </cols>
  <sheetData>
    <row r="1" spans="1:9" ht="15.75">
      <c r="A1" s="674" t="s">
        <v>711</v>
      </c>
      <c r="B1" s="575"/>
      <c r="C1" s="575"/>
      <c r="D1" s="575"/>
      <c r="E1" s="575"/>
      <c r="F1" s="184"/>
    </row>
    <row r="2" spans="1:9" ht="15.75">
      <c r="A2" s="34"/>
      <c r="B2" s="34"/>
      <c r="C2" s="304"/>
      <c r="D2" s="331"/>
      <c r="E2" s="34"/>
      <c r="F2" s="3"/>
    </row>
    <row r="3" spans="1:9" s="16" customFormat="1" ht="15.75">
      <c r="A3" s="674" t="s">
        <v>19</v>
      </c>
      <c r="B3" s="575"/>
      <c r="C3" s="575"/>
      <c r="D3" s="575"/>
      <c r="E3" s="575"/>
      <c r="F3" s="183"/>
      <c r="H3" s="17"/>
    </row>
    <row r="4" spans="1:9" ht="14.25" customHeight="1">
      <c r="B4" s="673"/>
      <c r="C4" s="673"/>
      <c r="D4" s="673"/>
      <c r="E4" s="673"/>
      <c r="G4" s="594"/>
      <c r="H4" s="594"/>
      <c r="I4" s="594"/>
    </row>
    <row r="5" spans="1:9" ht="14.25" customHeight="1" thickBot="1">
      <c r="B5" s="18"/>
      <c r="C5" s="19"/>
      <c r="D5" s="19"/>
      <c r="E5" s="368" t="s">
        <v>465</v>
      </c>
      <c r="G5" s="1"/>
      <c r="H5" s="1"/>
      <c r="I5" s="9"/>
    </row>
    <row r="6" spans="1:9" ht="14.25" customHeight="1">
      <c r="A6" s="25"/>
      <c r="B6" s="29" t="s">
        <v>7</v>
      </c>
      <c r="C6" s="119" t="s">
        <v>8</v>
      </c>
      <c r="D6" s="119" t="s">
        <v>9</v>
      </c>
      <c r="E6" s="119" t="s">
        <v>246</v>
      </c>
      <c r="F6" s="1"/>
      <c r="G6" s="9"/>
      <c r="H6"/>
    </row>
    <row r="7" spans="1:9" ht="31.5" customHeight="1">
      <c r="A7" s="176" t="s">
        <v>26</v>
      </c>
      <c r="B7" s="30" t="s">
        <v>0</v>
      </c>
      <c r="C7" s="165" t="s">
        <v>179</v>
      </c>
      <c r="D7" s="165" t="s">
        <v>454</v>
      </c>
      <c r="E7" s="165" t="s">
        <v>460</v>
      </c>
      <c r="F7" s="1"/>
      <c r="G7" s="9"/>
      <c r="H7"/>
    </row>
    <row r="8" spans="1:9" ht="18" customHeight="1">
      <c r="A8" s="26">
        <v>1</v>
      </c>
      <c r="B8" s="27" t="s">
        <v>20</v>
      </c>
      <c r="C8" s="120">
        <v>1200</v>
      </c>
      <c r="D8" s="120">
        <v>1200</v>
      </c>
      <c r="E8" s="120">
        <v>1250</v>
      </c>
      <c r="F8" s="1"/>
      <c r="G8" s="9"/>
      <c r="H8"/>
    </row>
    <row r="9" spans="1:9" ht="18" customHeight="1">
      <c r="A9" s="26">
        <v>2</v>
      </c>
      <c r="B9" s="27" t="s">
        <v>21</v>
      </c>
      <c r="C9" s="120">
        <v>299</v>
      </c>
      <c r="D9" s="120">
        <v>299</v>
      </c>
      <c r="E9" s="120">
        <v>443</v>
      </c>
      <c r="F9" s="1"/>
      <c r="G9" s="9"/>
      <c r="H9"/>
    </row>
    <row r="10" spans="1:9" ht="18" customHeight="1">
      <c r="A10" s="26">
        <v>4</v>
      </c>
      <c r="B10" s="198" t="s">
        <v>199</v>
      </c>
      <c r="C10" s="120">
        <v>8</v>
      </c>
      <c r="D10" s="120">
        <v>8</v>
      </c>
      <c r="E10" s="120">
        <v>0</v>
      </c>
      <c r="F10" s="15"/>
      <c r="H10"/>
    </row>
    <row r="11" spans="1:9" s="185" customFormat="1" ht="18" customHeight="1">
      <c r="A11" s="26">
        <v>5</v>
      </c>
      <c r="B11" s="301" t="s">
        <v>435</v>
      </c>
      <c r="C11" s="120">
        <v>150</v>
      </c>
      <c r="D11" s="120">
        <v>150</v>
      </c>
      <c r="E11" s="120">
        <v>150</v>
      </c>
      <c r="F11" s="17"/>
    </row>
    <row r="12" spans="1:9" s="185" customFormat="1" ht="18" customHeight="1">
      <c r="A12" s="26">
        <v>6</v>
      </c>
      <c r="B12" s="324" t="s">
        <v>469</v>
      </c>
      <c r="C12" s="120">
        <v>0</v>
      </c>
      <c r="D12" s="120">
        <v>0</v>
      </c>
      <c r="E12" s="120">
        <v>50</v>
      </c>
      <c r="F12" s="17"/>
    </row>
    <row r="13" spans="1:9" s="185" customFormat="1" ht="18" customHeight="1">
      <c r="A13" s="26">
        <v>7</v>
      </c>
      <c r="B13" s="28" t="s">
        <v>436</v>
      </c>
      <c r="C13" s="199">
        <v>50</v>
      </c>
      <c r="D13" s="199">
        <v>50</v>
      </c>
      <c r="E13" s="199">
        <v>50</v>
      </c>
      <c r="F13" s="17"/>
    </row>
    <row r="14" spans="1:9" ht="18" customHeight="1">
      <c r="A14" s="26">
        <v>8</v>
      </c>
      <c r="B14" s="302" t="s">
        <v>434</v>
      </c>
      <c r="C14" s="199">
        <v>300</v>
      </c>
      <c r="D14" s="199">
        <v>300</v>
      </c>
      <c r="E14" s="199">
        <v>0</v>
      </c>
      <c r="F14" s="17"/>
      <c r="H14"/>
    </row>
    <row r="15" spans="1:9" ht="18" customHeight="1">
      <c r="A15" s="26">
        <v>9</v>
      </c>
      <c r="B15" s="28" t="s">
        <v>466</v>
      </c>
      <c r="C15" s="199">
        <v>500</v>
      </c>
      <c r="D15" s="199">
        <v>500</v>
      </c>
      <c r="E15" s="199">
        <v>500</v>
      </c>
      <c r="F15" s="17"/>
      <c r="H15"/>
    </row>
    <row r="16" spans="1:9" s="185" customFormat="1" ht="18" customHeight="1">
      <c r="A16" s="26">
        <v>10</v>
      </c>
      <c r="B16" s="28" t="s">
        <v>438</v>
      </c>
      <c r="C16" s="199">
        <v>4150</v>
      </c>
      <c r="D16" s="199">
        <v>4150</v>
      </c>
      <c r="E16" s="199">
        <v>1800</v>
      </c>
      <c r="F16" s="17"/>
    </row>
    <row r="17" spans="1:8" s="185" customFormat="1" ht="18" customHeight="1">
      <c r="A17" s="26">
        <v>11</v>
      </c>
      <c r="B17" s="28" t="s">
        <v>439</v>
      </c>
      <c r="C17" s="199">
        <v>5032</v>
      </c>
      <c r="D17" s="199">
        <v>5032</v>
      </c>
      <c r="E17" s="199">
        <v>900</v>
      </c>
      <c r="F17" s="17"/>
    </row>
    <row r="18" spans="1:8" s="185" customFormat="1" ht="18" customHeight="1">
      <c r="A18" s="26">
        <v>12</v>
      </c>
      <c r="B18" s="28" t="s">
        <v>200</v>
      </c>
      <c r="C18" s="199">
        <v>0</v>
      </c>
      <c r="D18" s="199">
        <v>0</v>
      </c>
      <c r="E18" s="199">
        <v>19</v>
      </c>
      <c r="F18" s="17"/>
    </row>
    <row r="19" spans="1:8" s="185" customFormat="1" ht="18" customHeight="1">
      <c r="A19" s="26">
        <v>13</v>
      </c>
      <c r="B19" s="28" t="s">
        <v>468</v>
      </c>
      <c r="C19" s="199">
        <v>0</v>
      </c>
      <c r="D19" s="199">
        <v>0</v>
      </c>
      <c r="E19" s="199">
        <v>37</v>
      </c>
      <c r="F19" s="17"/>
      <c r="G19" s="298"/>
    </row>
    <row r="20" spans="1:8" s="185" customFormat="1" ht="18" customHeight="1">
      <c r="A20" s="26">
        <v>14</v>
      </c>
      <c r="B20" s="28" t="s">
        <v>467</v>
      </c>
      <c r="C20" s="199">
        <v>0</v>
      </c>
      <c r="D20" s="199">
        <v>0</v>
      </c>
      <c r="E20" s="199">
        <v>15</v>
      </c>
      <c r="F20" s="17"/>
    </row>
    <row r="21" spans="1:8">
      <c r="A21" s="207">
        <v>15</v>
      </c>
      <c r="B21" s="200" t="s">
        <v>24</v>
      </c>
      <c r="C21" s="201">
        <f>SUM(C8:C20)</f>
        <v>11689</v>
      </c>
      <c r="D21" s="201">
        <f>SUM(D8:D20)</f>
        <v>11689</v>
      </c>
      <c r="E21" s="201">
        <f>SUM(E8:E20)</f>
        <v>5214</v>
      </c>
      <c r="F21" s="15"/>
      <c r="G21" s="298"/>
      <c r="H21"/>
    </row>
    <row r="22" spans="1:8">
      <c r="A22" s="26">
        <v>16</v>
      </c>
      <c r="B22" s="69" t="s">
        <v>201</v>
      </c>
      <c r="C22" s="202">
        <v>0</v>
      </c>
      <c r="D22" s="202">
        <v>0</v>
      </c>
      <c r="E22" s="202">
        <v>0</v>
      </c>
      <c r="F22" s="15"/>
      <c r="H22"/>
    </row>
    <row r="23" spans="1:8">
      <c r="A23" s="26">
        <v>17</v>
      </c>
      <c r="B23" s="69" t="s">
        <v>202</v>
      </c>
      <c r="C23" s="202">
        <v>200</v>
      </c>
      <c r="D23" s="202">
        <v>200</v>
      </c>
      <c r="E23" s="202">
        <v>0</v>
      </c>
      <c r="F23" s="17"/>
      <c r="H23"/>
    </row>
    <row r="24" spans="1:8">
      <c r="A24" s="26">
        <v>18</v>
      </c>
      <c r="B24" s="69" t="s">
        <v>203</v>
      </c>
      <c r="C24" s="202">
        <v>2000</v>
      </c>
      <c r="D24" s="202">
        <v>2000</v>
      </c>
      <c r="E24" s="202">
        <v>24</v>
      </c>
      <c r="F24" s="15"/>
      <c r="H24"/>
    </row>
    <row r="25" spans="1:8" s="185" customFormat="1">
      <c r="A25" s="26">
        <v>19</v>
      </c>
      <c r="B25" s="203" t="s">
        <v>204</v>
      </c>
      <c r="C25" s="204">
        <v>80</v>
      </c>
      <c r="D25" s="204">
        <v>80</v>
      </c>
      <c r="E25" s="204">
        <v>50</v>
      </c>
      <c r="F25" s="15"/>
    </row>
    <row r="26" spans="1:8" s="185" customFormat="1">
      <c r="A26" s="26">
        <v>20</v>
      </c>
      <c r="B26" s="203" t="s">
        <v>205</v>
      </c>
      <c r="C26" s="204">
        <v>200</v>
      </c>
      <c r="D26" s="204">
        <v>200</v>
      </c>
      <c r="E26" s="204">
        <v>0</v>
      </c>
      <c r="F26" s="15"/>
    </row>
    <row r="27" spans="1:8" s="185" customFormat="1">
      <c r="A27" s="26">
        <v>21</v>
      </c>
      <c r="B27" s="203" t="s">
        <v>424</v>
      </c>
      <c r="C27" s="204">
        <v>685</v>
      </c>
      <c r="D27" s="204">
        <v>685</v>
      </c>
      <c r="E27" s="204">
        <v>0</v>
      </c>
      <c r="F27" s="15"/>
    </row>
    <row r="28" spans="1:8" ht="15.75" thickBot="1">
      <c r="A28" s="370">
        <v>22</v>
      </c>
      <c r="B28" s="205" t="s">
        <v>25</v>
      </c>
      <c r="C28" s="206">
        <f>SUM(C22:C27)</f>
        <v>3165</v>
      </c>
      <c r="D28" s="206">
        <f>SUM(D22:D27)</f>
        <v>3165</v>
      </c>
      <c r="E28" s="206">
        <f>SUM(E22:E27)</f>
        <v>74</v>
      </c>
      <c r="F28" s="15"/>
      <c r="H28"/>
    </row>
    <row r="29" spans="1:8">
      <c r="A29" s="20"/>
      <c r="B29" s="21"/>
      <c r="C29" s="22"/>
      <c r="D29" s="22"/>
      <c r="E29" s="22"/>
      <c r="F29" s="22"/>
    </row>
    <row r="30" spans="1:8">
      <c r="A30" s="23"/>
      <c r="B30" s="23"/>
      <c r="C30" s="24"/>
      <c r="D30" s="24"/>
      <c r="E30" s="24"/>
    </row>
    <row r="31" spans="1:8">
      <c r="A31" s="23"/>
      <c r="B31" s="23"/>
      <c r="C31" s="24"/>
      <c r="D31" s="24"/>
      <c r="E31" s="24"/>
    </row>
    <row r="36" spans="2:2">
      <c r="B36" s="23"/>
    </row>
    <row r="37" spans="2:2">
      <c r="B37" s="23"/>
    </row>
    <row r="38" spans="2:2">
      <c r="B38" s="23"/>
    </row>
    <row r="39" spans="2:2">
      <c r="B39" s="23"/>
    </row>
  </sheetData>
  <mergeCells count="4">
    <mergeCell ref="B4:E4"/>
    <mergeCell ref="G4:I4"/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"/>
  <sheetViews>
    <sheetView workbookViewId="0">
      <selection activeCell="C5" sqref="C5"/>
    </sheetView>
  </sheetViews>
  <sheetFormatPr defaultRowHeight="15"/>
  <cols>
    <col min="1" max="1" width="7.7109375" customWidth="1"/>
    <col min="2" max="2" width="58.85546875" customWidth="1"/>
    <col min="3" max="3" width="13.7109375" style="185" customWidth="1"/>
    <col min="4" max="4" width="13.7109375" customWidth="1"/>
    <col min="5" max="9" width="13.7109375" style="185" customWidth="1"/>
    <col min="10" max="10" width="13.7109375" customWidth="1"/>
  </cols>
  <sheetData>
    <row r="1" spans="1:10" ht="15.75">
      <c r="A1" s="675" t="s">
        <v>712</v>
      </c>
      <c r="B1" s="575"/>
      <c r="C1" s="575"/>
      <c r="D1" s="575"/>
      <c r="E1" s="575"/>
      <c r="F1" s="575"/>
      <c r="G1" s="575"/>
      <c r="H1" s="575"/>
      <c r="I1" s="575"/>
      <c r="J1" s="575"/>
    </row>
    <row r="2" spans="1:10" ht="15.7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ht="15.75">
      <c r="A3" s="675" t="s">
        <v>414</v>
      </c>
      <c r="B3" s="575"/>
      <c r="C3" s="575"/>
      <c r="D3" s="575"/>
      <c r="E3" s="575"/>
      <c r="F3" s="575"/>
      <c r="G3" s="575"/>
      <c r="H3" s="575"/>
      <c r="I3" s="575"/>
      <c r="J3" s="575"/>
    </row>
    <row r="4" spans="1:10" ht="15.75">
      <c r="A4" s="2"/>
      <c r="B4" s="12"/>
      <c r="C4" s="122"/>
      <c r="D4" s="12"/>
      <c r="E4" s="122"/>
      <c r="F4" s="122"/>
      <c r="G4" s="122"/>
      <c r="H4" s="122"/>
      <c r="I4" s="122"/>
      <c r="J4" s="122"/>
    </row>
    <row r="5" spans="1:10" ht="15.75">
      <c r="A5" s="2"/>
      <c r="B5" s="12"/>
      <c r="C5" s="122"/>
      <c r="D5" s="12"/>
      <c r="E5" s="122"/>
      <c r="F5" s="122"/>
      <c r="G5" s="122"/>
      <c r="H5" s="122"/>
      <c r="I5" s="122"/>
      <c r="J5" s="122"/>
    </row>
    <row r="6" spans="1:10" ht="16.5" thickBot="1">
      <c r="A6" s="5" t="s">
        <v>6</v>
      </c>
      <c r="B6" s="3"/>
      <c r="C6" s="3"/>
      <c r="D6" s="11"/>
      <c r="E6" s="11"/>
      <c r="F6" s="11"/>
      <c r="G6" s="11"/>
      <c r="H6" s="11"/>
      <c r="I6" s="11"/>
      <c r="J6" s="11" t="s">
        <v>18</v>
      </c>
    </row>
    <row r="7" spans="1:10" ht="15.75">
      <c r="A7" s="216"/>
      <c r="B7" s="210" t="s">
        <v>7</v>
      </c>
      <c r="C7" s="210" t="s">
        <v>8</v>
      </c>
      <c r="D7" s="210" t="s">
        <v>9</v>
      </c>
      <c r="E7" s="225" t="s">
        <v>246</v>
      </c>
      <c r="F7" s="210" t="s">
        <v>449</v>
      </c>
      <c r="G7" s="210" t="s">
        <v>450</v>
      </c>
      <c r="H7" s="210" t="s">
        <v>451</v>
      </c>
      <c r="I7" s="210" t="s">
        <v>459</v>
      </c>
      <c r="J7" s="225" t="s">
        <v>461</v>
      </c>
    </row>
    <row r="8" spans="1:10" ht="47.25">
      <c r="A8" s="35" t="s">
        <v>13</v>
      </c>
      <c r="B8" s="13" t="s">
        <v>16</v>
      </c>
      <c r="C8" s="13" t="s">
        <v>238</v>
      </c>
      <c r="D8" s="13" t="s">
        <v>452</v>
      </c>
      <c r="E8" s="367" t="s">
        <v>456</v>
      </c>
      <c r="F8" s="13" t="s">
        <v>245</v>
      </c>
      <c r="G8" s="13" t="s">
        <v>463</v>
      </c>
      <c r="H8" s="13" t="s">
        <v>453</v>
      </c>
      <c r="I8" s="13" t="s">
        <v>460</v>
      </c>
      <c r="J8" s="367" t="s">
        <v>464</v>
      </c>
    </row>
    <row r="9" spans="1:10" s="185" customFormat="1" ht="31.5" customHeight="1">
      <c r="A9" s="117">
        <v>1</v>
      </c>
      <c r="B9" s="192" t="s">
        <v>416</v>
      </c>
      <c r="C9" s="174">
        <v>0</v>
      </c>
      <c r="D9" s="174">
        <v>0</v>
      </c>
      <c r="E9" s="227">
        <v>0</v>
      </c>
      <c r="F9" s="174">
        <v>0</v>
      </c>
      <c r="G9" s="174">
        <v>0</v>
      </c>
      <c r="H9" s="174">
        <v>0</v>
      </c>
      <c r="I9" s="174">
        <v>0</v>
      </c>
      <c r="J9" s="227">
        <v>0</v>
      </c>
    </row>
    <row r="10" spans="1:10" ht="16.5" thickBot="1">
      <c r="A10" s="6"/>
      <c r="B10" s="7" t="s">
        <v>17</v>
      </c>
      <c r="C10" s="211">
        <f>SUM(C9:C9)</f>
        <v>0</v>
      </c>
      <c r="D10" s="118">
        <f>SUM(D9:D9)</f>
        <v>0</v>
      </c>
      <c r="E10" s="228">
        <v>0</v>
      </c>
      <c r="F10" s="118">
        <v>0</v>
      </c>
      <c r="G10" s="118">
        <v>0</v>
      </c>
      <c r="H10" s="118">
        <v>0</v>
      </c>
      <c r="I10" s="118">
        <v>0</v>
      </c>
      <c r="J10" s="228">
        <f>D10-C10</f>
        <v>0</v>
      </c>
    </row>
  </sheetData>
  <mergeCells count="2">
    <mergeCell ref="A1:J1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3"/>
  <sheetViews>
    <sheetView workbookViewId="0">
      <selection sqref="A1:E1"/>
    </sheetView>
  </sheetViews>
  <sheetFormatPr defaultRowHeight="15"/>
  <cols>
    <col min="1" max="1" width="4.7109375" customWidth="1"/>
    <col min="2" max="2" width="45" customWidth="1"/>
    <col min="3" max="4" width="13.7109375" style="185" customWidth="1"/>
    <col min="5" max="5" width="13.7109375" customWidth="1"/>
    <col min="6" max="6" width="17.42578125" customWidth="1"/>
  </cols>
  <sheetData>
    <row r="1" spans="1:6">
      <c r="A1" s="676" t="s">
        <v>713</v>
      </c>
      <c r="B1" s="575"/>
      <c r="C1" s="575"/>
      <c r="D1" s="575"/>
      <c r="E1" s="575"/>
      <c r="F1" s="187"/>
    </row>
    <row r="2" spans="1:6">
      <c r="A2" s="107"/>
      <c r="B2" s="108"/>
      <c r="C2" s="108"/>
      <c r="D2" s="108"/>
      <c r="E2" s="108"/>
      <c r="F2" s="108"/>
    </row>
    <row r="3" spans="1:6">
      <c r="A3" s="676" t="s">
        <v>415</v>
      </c>
      <c r="B3" s="575"/>
      <c r="C3" s="575"/>
      <c r="D3" s="575"/>
      <c r="E3" s="575"/>
      <c r="F3" s="186"/>
    </row>
    <row r="4" spans="1:6">
      <c r="A4" s="123"/>
      <c r="B4" s="166"/>
      <c r="C4" s="187"/>
      <c r="D4" s="187"/>
      <c r="E4" s="166"/>
      <c r="F4" s="166"/>
    </row>
    <row r="5" spans="1:6">
      <c r="A5" s="123"/>
      <c r="B5" s="166"/>
      <c r="C5" s="187"/>
      <c r="D5" s="187"/>
      <c r="E5" s="166"/>
      <c r="F5" s="166"/>
    </row>
    <row r="6" spans="1:6">
      <c r="A6" s="123"/>
      <c r="B6" s="166"/>
      <c r="C6" s="187"/>
      <c r="D6" s="187"/>
      <c r="E6" s="166"/>
      <c r="F6" s="166"/>
    </row>
    <row r="7" spans="1:6" ht="15.75" thickBot="1">
      <c r="A7" s="58"/>
      <c r="B7" s="58"/>
      <c r="C7" s="58"/>
      <c r="D7" s="167"/>
      <c r="E7" s="366" t="s">
        <v>12</v>
      </c>
      <c r="F7" s="167"/>
    </row>
    <row r="8" spans="1:6">
      <c r="A8" s="163"/>
      <c r="B8" s="119" t="s">
        <v>7</v>
      </c>
      <c r="C8" s="312" t="s">
        <v>8</v>
      </c>
      <c r="D8" s="119" t="s">
        <v>9</v>
      </c>
      <c r="E8" s="119" t="s">
        <v>246</v>
      </c>
    </row>
    <row r="9" spans="1:6" ht="42.75">
      <c r="A9" s="168" t="s">
        <v>13</v>
      </c>
      <c r="B9" s="164" t="s">
        <v>14</v>
      </c>
      <c r="C9" s="165" t="s">
        <v>178</v>
      </c>
      <c r="D9" s="165" t="s">
        <v>453</v>
      </c>
      <c r="E9" s="165" t="s">
        <v>460</v>
      </c>
    </row>
    <row r="10" spans="1:6">
      <c r="A10" s="169">
        <v>1</v>
      </c>
      <c r="B10" s="27" t="s">
        <v>462</v>
      </c>
      <c r="C10" s="170">
        <v>0</v>
      </c>
      <c r="D10" s="170">
        <v>0</v>
      </c>
      <c r="E10" s="170">
        <v>166</v>
      </c>
    </row>
    <row r="11" spans="1:6" s="185" customFormat="1">
      <c r="A11" s="195">
        <v>2</v>
      </c>
      <c r="B11" s="196"/>
      <c r="C11" s="197">
        <v>0</v>
      </c>
      <c r="D11" s="197">
        <v>0</v>
      </c>
      <c r="E11" s="197">
        <v>0</v>
      </c>
    </row>
    <row r="12" spans="1:6" s="185" customFormat="1">
      <c r="A12" s="195">
        <v>3</v>
      </c>
      <c r="B12" s="196"/>
      <c r="C12" s="197">
        <v>0</v>
      </c>
      <c r="D12" s="197">
        <v>0</v>
      </c>
      <c r="E12" s="197">
        <v>0</v>
      </c>
    </row>
    <row r="13" spans="1:6" s="10" customFormat="1" ht="15.75" thickBot="1">
      <c r="A13" s="171">
        <v>4</v>
      </c>
      <c r="B13" s="172" t="s">
        <v>15</v>
      </c>
      <c r="C13" s="173">
        <f>SUM(C10:C12)</f>
        <v>0</v>
      </c>
      <c r="D13" s="173">
        <f>SUM(D10:D12)</f>
        <v>0</v>
      </c>
      <c r="E13" s="173">
        <f>SUM(E10:E12)</f>
        <v>166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>
      <selection activeCell="E4" sqref="E4"/>
    </sheetView>
  </sheetViews>
  <sheetFormatPr defaultRowHeight="15"/>
  <cols>
    <col min="1" max="1" width="4.42578125" customWidth="1"/>
    <col min="2" max="2" width="42" customWidth="1"/>
    <col min="3" max="4" width="13.7109375" customWidth="1"/>
    <col min="5" max="9" width="13.7109375" style="185" customWidth="1"/>
    <col min="10" max="10" width="13.7109375" customWidth="1"/>
    <col min="11" max="13" width="16.7109375" customWidth="1"/>
  </cols>
  <sheetData>
    <row r="1" spans="1:13">
      <c r="A1" s="676" t="s">
        <v>714</v>
      </c>
      <c r="B1" s="575"/>
      <c r="C1" s="575"/>
      <c r="D1" s="575"/>
      <c r="E1" s="575"/>
      <c r="F1" s="575"/>
      <c r="G1" s="575"/>
      <c r="H1" s="575"/>
      <c r="I1" s="575"/>
      <c r="J1" s="575"/>
      <c r="K1" s="252"/>
      <c r="L1" s="252"/>
      <c r="M1" s="252"/>
    </row>
    <row r="2" spans="1:13">
      <c r="A2" s="10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33" customHeight="1">
      <c r="A3" s="677" t="s">
        <v>5</v>
      </c>
      <c r="B3" s="575"/>
      <c r="C3" s="575"/>
      <c r="D3" s="575"/>
      <c r="E3" s="575"/>
      <c r="F3" s="575"/>
      <c r="G3" s="575"/>
      <c r="H3" s="575"/>
      <c r="I3" s="575"/>
      <c r="J3" s="575"/>
      <c r="K3" s="252"/>
      <c r="L3" s="252"/>
      <c r="M3" s="252"/>
    </row>
    <row r="4" spans="1:13">
      <c r="A4" s="108" t="s">
        <v>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5.75" thickBot="1">
      <c r="A5" s="193"/>
      <c r="B5" s="193"/>
      <c r="C5" s="193"/>
      <c r="D5" s="158"/>
      <c r="E5" s="158"/>
      <c r="F5" s="158"/>
      <c r="G5" s="158"/>
      <c r="H5" s="158"/>
      <c r="I5" s="158"/>
      <c r="J5" s="365" t="s">
        <v>182</v>
      </c>
      <c r="K5" s="193"/>
      <c r="L5" s="193"/>
    </row>
    <row r="6" spans="1:13" ht="30.75" customHeight="1">
      <c r="A6" s="213"/>
      <c r="B6" s="214" t="s">
        <v>7</v>
      </c>
      <c r="C6" s="215" t="s">
        <v>8</v>
      </c>
      <c r="D6" s="215" t="s">
        <v>9</v>
      </c>
      <c r="E6" s="215" t="s">
        <v>246</v>
      </c>
      <c r="F6" s="215" t="s">
        <v>449</v>
      </c>
      <c r="G6" s="215" t="s">
        <v>450</v>
      </c>
      <c r="H6" s="215" t="s">
        <v>451</v>
      </c>
      <c r="I6" s="225" t="s">
        <v>459</v>
      </c>
      <c r="J6" s="225" t="s">
        <v>461</v>
      </c>
    </row>
    <row r="7" spans="1:13" ht="44.25" customHeight="1">
      <c r="A7" s="109"/>
      <c r="B7" s="164" t="s">
        <v>10</v>
      </c>
      <c r="C7" s="165" t="s">
        <v>177</v>
      </c>
      <c r="D7" s="165" t="s">
        <v>452</v>
      </c>
      <c r="E7" s="165" t="s">
        <v>456</v>
      </c>
      <c r="F7" s="165" t="s">
        <v>245</v>
      </c>
      <c r="G7" s="165" t="s">
        <v>178</v>
      </c>
      <c r="H7" s="165" t="s">
        <v>453</v>
      </c>
      <c r="I7" s="165" t="s">
        <v>460</v>
      </c>
      <c r="J7" s="165" t="s">
        <v>245</v>
      </c>
    </row>
    <row r="8" spans="1:13">
      <c r="A8" s="109">
        <v>1</v>
      </c>
      <c r="B8" s="110" t="s">
        <v>457</v>
      </c>
      <c r="C8" s="111">
        <v>100000</v>
      </c>
      <c r="D8" s="111">
        <v>100000</v>
      </c>
      <c r="E8" s="226">
        <v>51944</v>
      </c>
      <c r="F8" s="226">
        <v>0</v>
      </c>
      <c r="G8" s="111">
        <v>100000</v>
      </c>
      <c r="H8" s="111">
        <v>100000</v>
      </c>
      <c r="I8" s="226">
        <v>41837</v>
      </c>
      <c r="J8" s="226">
        <v>0</v>
      </c>
    </row>
    <row r="9" spans="1:13" s="185" customFormat="1">
      <c r="A9" s="306">
        <v>2</v>
      </c>
      <c r="B9" s="307" t="s">
        <v>433</v>
      </c>
      <c r="C9" s="308">
        <v>4000</v>
      </c>
      <c r="D9" s="308">
        <v>4000</v>
      </c>
      <c r="E9" s="226">
        <v>0</v>
      </c>
      <c r="F9" s="364">
        <v>0</v>
      </c>
      <c r="G9" s="308">
        <v>50000</v>
      </c>
      <c r="H9" s="308">
        <v>50000</v>
      </c>
      <c r="I9" s="226">
        <v>37159</v>
      </c>
      <c r="J9" s="226">
        <v>0</v>
      </c>
    </row>
    <row r="10" spans="1:13" s="185" customFormat="1">
      <c r="A10" s="306">
        <v>3</v>
      </c>
      <c r="B10" s="307" t="s">
        <v>458</v>
      </c>
      <c r="C10" s="308">
        <v>0</v>
      </c>
      <c r="D10" s="308">
        <v>0</v>
      </c>
      <c r="E10" s="364">
        <v>7804</v>
      </c>
      <c r="F10" s="364">
        <v>0</v>
      </c>
      <c r="G10" s="308">
        <v>0</v>
      </c>
      <c r="H10" s="308">
        <v>0</v>
      </c>
      <c r="I10" s="364">
        <v>0</v>
      </c>
      <c r="J10" s="364"/>
    </row>
    <row r="11" spans="1:13" ht="15.75" thickBot="1">
      <c r="A11" s="112">
        <v>4</v>
      </c>
      <c r="B11" s="8" t="s">
        <v>11</v>
      </c>
      <c r="C11" s="113">
        <f>SUM(C8:C9)</f>
        <v>104000</v>
      </c>
      <c r="D11" s="113">
        <f>SUM(D8:D9)</f>
        <v>104000</v>
      </c>
      <c r="E11" s="113">
        <f>SUM(E8:E10)</f>
        <v>59748</v>
      </c>
      <c r="F11" s="113">
        <v>0</v>
      </c>
      <c r="G11" s="113">
        <f>SUM(G8:G9)</f>
        <v>150000</v>
      </c>
      <c r="H11" s="113">
        <f>SUM(H8:H9)</f>
        <v>150000</v>
      </c>
      <c r="I11" s="113">
        <f>SUM(I8:I10)</f>
        <v>78996</v>
      </c>
      <c r="J11" s="113">
        <f>SUM(J8:J8)</f>
        <v>0</v>
      </c>
    </row>
    <row r="12" spans="1:13" ht="15.75">
      <c r="A12" s="3"/>
    </row>
  </sheetData>
  <mergeCells count="2">
    <mergeCell ref="A3:J3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10.számú melléklet</vt:lpstr>
      <vt:lpstr>11.számú melléklet</vt:lpstr>
      <vt:lpstr>12.számú melléklet</vt:lpstr>
      <vt:lpstr>13.számú melléklet</vt:lpstr>
      <vt:lpstr>14.számú melléklet</vt:lpstr>
      <vt:lpstr>Részletező_Önk</vt:lpstr>
      <vt:lpstr>Bér_Önk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2019-03-12T08:27:44Z</cp:lastPrinted>
  <dcterms:created xsi:type="dcterms:W3CDTF">2015-05-05T11:38:42Z</dcterms:created>
  <dcterms:modified xsi:type="dcterms:W3CDTF">2020-07-28T19:25:52Z</dcterms:modified>
</cp:coreProperties>
</file>