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947" firstSheet="2" activeTab="12"/>
  </bookViews>
  <sheets>
    <sheet name="1. bevételek" sheetId="1" r:id="rId1"/>
    <sheet name="2. kiadások " sheetId="2" r:id="rId2"/>
    <sheet name="3. helyi adók" sheetId="3" r:id="rId3"/>
    <sheet name="4. támogatások, kölcsönök" sheetId="4" r:id="rId4"/>
    <sheet name="5. szociális kiadások" sheetId="5" r:id="rId5"/>
    <sheet name="6. beruházások felújítások" sheetId="6" r:id="rId6"/>
    <sheet name="7. átadott" sheetId="7" r:id="rId7"/>
    <sheet name="8. tartalékok" sheetId="8" r:id="rId8"/>
    <sheet name="9. létszám" sheetId="9" r:id="rId9"/>
    <sheet name="10. MARADVÁNYKIMUTATÁS" sheetId="10" r:id="rId10"/>
    <sheet name="11. EU projektek" sheetId="11" r:id="rId11"/>
    <sheet name="12. MÉRLEG" sheetId="12" r:id="rId12"/>
    <sheet name="13. VAGYONKIMUTATÁS " sheetId="13" r:id="rId13"/>
    <sheet name="14. KÖZVETETT" sheetId="14" r:id="rId14"/>
    <sheet name="GÖRDÜLŐ" sheetId="15" r:id="rId15"/>
    <sheet name="pénzkészlet változás" sheetId="16" r:id="rId16"/>
    <sheet name=" EI FELHASZN TERV" sheetId="17" state="hidden" r:id="rId17"/>
  </sheets>
  <definedNames>
    <definedName name="_xlnm.Print_Area" localSheetId="16">' EI FELHASZN TERV'!$A$1:$O$214</definedName>
    <definedName name="_xlnm.Print_Area" localSheetId="0">'1. bevételek'!$A$1:$N$97</definedName>
    <definedName name="_xlnm.Print_Area" localSheetId="10">'11. EU projektek'!$A$1:$B$25</definedName>
    <definedName name="_xlnm.Print_Area" localSheetId="12">'13. VAGYONKIMUTATÁS '!$A$1:$E$73</definedName>
    <definedName name="_xlnm.Print_Area" localSheetId="13">'14. KÖZVETETT'!$A$1:$E$35</definedName>
    <definedName name="_xlnm.Print_Area" localSheetId="1">'2. kiadások '!$A$1:$N$125</definedName>
    <definedName name="_xlnm.Print_Area" localSheetId="3">'4. támogatások, kölcsönök'!$A$1:$C$116</definedName>
    <definedName name="_xlnm.Print_Area" localSheetId="4">'5. szociális kiadások'!$A$1:$C$40</definedName>
    <definedName name="_xlnm.Print_Area" localSheetId="5">'6. beruházások felújítások'!$A$1:$E$53</definedName>
    <definedName name="_xlnm.Print_Area" localSheetId="6">'7. átadott'!$A$1:$C$118</definedName>
    <definedName name="_xlnm.Print_Area" localSheetId="7">'8. tartalékok'!$A$1:$E$17</definedName>
    <definedName name="_xlnm.Print_Area" localSheetId="14">'GÖRDÜLŐ'!$A$1:$J$43</definedName>
    <definedName name="pr232" localSheetId="13">'14. KÖZVETETT'!$A$11</definedName>
    <definedName name="pr232" localSheetId="14">'GÖRDÜLŐ'!#REF!</definedName>
    <definedName name="pr233" localSheetId="13">'14. KÖZVETETT'!$A$16</definedName>
    <definedName name="pr233" localSheetId="14">'GÖRDÜLŐ'!#REF!</definedName>
    <definedName name="pr234" localSheetId="13">'14. KÖZVETETT'!$A$24</definedName>
    <definedName name="pr234" localSheetId="14">'GÖRDÜLŐ'!#REF!</definedName>
    <definedName name="pr235" localSheetId="13">'14. KÖZVETETT'!$A$29</definedName>
    <definedName name="pr235" localSheetId="14">'GÖRDÜLŐ'!#REF!</definedName>
    <definedName name="pr236" localSheetId="13">'14. KÖZVETETT'!$A$34</definedName>
    <definedName name="pr236" localSheetId="14">'GÖRDÜLŐ'!#REF!</definedName>
    <definedName name="pr312" localSheetId="13">'14. KÖZVETETT'!#REF!</definedName>
    <definedName name="pr312" localSheetId="14">'GÖRDÜLŐ'!#REF!</definedName>
    <definedName name="pr313" localSheetId="13">'14. KÖZVETETT'!#REF!</definedName>
    <definedName name="pr313" localSheetId="14">'GÖRDÜLŐ'!#REF!</definedName>
    <definedName name="pr314" localSheetId="13">'14. KÖZVETETT'!$A$3</definedName>
    <definedName name="pr314" localSheetId="14">'GÖRDÜLŐ'!#REF!</definedName>
    <definedName name="pr315" localSheetId="13">'14. KÖZVETETT'!#REF!</definedName>
    <definedName name="pr315" localSheetId="14">'GÖRDÜLŐ'!$A$3</definedName>
    <definedName name="pr347" localSheetId="14">'GÖRDÜLŐ'!$A$6</definedName>
    <definedName name="pr348" localSheetId="14">'GÖRDÜLŐ'!$A$7</definedName>
    <definedName name="pr349" localSheetId="14">'GÖRDÜLŐ'!$A$8</definedName>
  </definedNames>
  <calcPr fullCalcOnLoad="1"/>
</workbook>
</file>

<file path=xl/sharedStrings.xml><?xml version="1.0" encoding="utf-8"?>
<sst xmlns="http://schemas.openxmlformats.org/spreadsheetml/2006/main" count="2146" uniqueCount="1077">
  <si>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</si>
  <si>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</si>
  <si>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</si>
  <si>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</si>
  <si>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</si>
  <si>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</si>
  <si>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</si>
  <si>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</si>
  <si>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</si>
  <si>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</si>
  <si>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</si>
  <si>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</si>
  <si>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</si>
  <si>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</si>
  <si>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</si>
  <si>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</si>
  <si>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</si>
  <si>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</si>
  <si>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</si>
  <si>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</si>
  <si>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</si>
  <si>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</si>
  <si>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</si>
  <si>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</si>
  <si>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</si>
  <si>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</si>
  <si>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</si>
  <si>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</si>
  <si>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</si>
  <si>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</si>
  <si>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</si>
  <si>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</si>
  <si>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</si>
  <si>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</si>
  <si>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</si>
  <si>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</si>
  <si>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</si>
  <si>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</si>
  <si>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</si>
  <si>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</si>
  <si>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</si>
  <si>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</si>
  <si>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</si>
  <si>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</si>
  <si>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</si>
  <si>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</si>
  <si>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</si>
  <si>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</si>
  <si>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</si>
  <si>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</si>
  <si>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</si>
  <si>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</si>
  <si>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</si>
  <si>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</si>
  <si>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</si>
  <si>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</si>
  <si>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Buszforduló felújítása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</si>
  <si>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</si>
  <si>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</si>
  <si>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</si>
  <si>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</si>
  <si>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</si>
  <si>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</si>
  <si>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</si>
  <si>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</si>
  <si>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</si>
  <si>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</si>
  <si>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</si>
  <si>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</si>
  <si>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</si>
  <si>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</si>
  <si>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</si>
  <si>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</si>
  <si>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</si>
  <si>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</si>
  <si>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</si>
  <si>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</si>
  <si>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</si>
  <si>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</si>
  <si>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</si>
  <si>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</si>
  <si>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</si>
  <si>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</si>
  <si>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</si>
  <si>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</si>
  <si>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</si>
  <si>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</si>
  <si>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</si>
  <si>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</si>
  <si>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Előirányzat felhasználási terv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</si>
  <si>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</si>
  <si>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</si>
  <si>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</si>
  <si>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</si>
  <si>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</si>
  <si>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</si>
  <si>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</si>
  <si>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</si>
  <si>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</si>
  <si>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</si>
  <si>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</si>
  <si>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</si>
  <si>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</si>
  <si>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</si>
  <si>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</si>
  <si>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</si>
  <si>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</si>
  <si>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</si>
  <si>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</si>
  <si>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</si>
  <si>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</si>
  <si>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</si>
  <si>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</si>
  <si>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</si>
  <si>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</si>
  <si>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</si>
  <si>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</si>
  <si>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</si>
  <si>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</si>
  <si>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</si>
  <si>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</si>
  <si>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</si>
  <si>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</si>
  <si>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</si>
  <si>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</si>
  <si>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</si>
  <si>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</si>
  <si>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</si>
  <si>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</si>
  <si>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</si>
  <si>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</si>
  <si>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</si>
  <si>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</si>
  <si>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</si>
  <si>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</si>
  <si>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</si>
  <si>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</si>
  <si>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</si>
  <si>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</si>
  <si>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</si>
  <si>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</si>
  <si>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</si>
  <si>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</si>
  <si>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</si>
  <si>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</si>
  <si>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</si>
  <si>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</si>
  <si>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</si>
  <si>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</si>
  <si>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</si>
  <si>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</si>
  <si>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</si>
  <si>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</si>
  <si>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</si>
  <si>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</si>
  <si>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</si>
  <si>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</si>
  <si>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</si>
  <si>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</si>
  <si>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</si>
  <si>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</si>
  <si>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</si>
  <si>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</si>
  <si>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</si>
  <si>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</si>
  <si>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</si>
  <si>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</si>
  <si>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</si>
  <si>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</si>
  <si>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</si>
  <si>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</si>
  <si>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</si>
  <si>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</si>
  <si>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</si>
  <si>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</si>
  <si>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</si>
  <si>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</si>
  <si>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</si>
  <si>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</si>
  <si>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</si>
  <si>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</si>
  <si>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</si>
  <si>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</si>
  <si>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</si>
  <si>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</si>
  <si>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</si>
  <si>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</si>
  <si>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</si>
  <si>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</si>
  <si>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</si>
  <si>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</si>
  <si>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</si>
  <si>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</si>
  <si>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</si>
  <si>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</si>
  <si>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</si>
  <si>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</si>
  <si>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</si>
  <si>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</si>
  <si>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</si>
  <si>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</si>
  <si>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</si>
  <si>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</si>
  <si>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</si>
  <si>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</si>
  <si>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</si>
  <si>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</si>
  <si>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</si>
  <si>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</si>
  <si>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</si>
  <si>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</si>
  <si>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</si>
  <si>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</si>
  <si>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</si>
  <si>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</si>
  <si>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</si>
  <si>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</si>
  <si>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</si>
  <si>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</si>
  <si>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</si>
  <si>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</si>
  <si>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</si>
  <si>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</si>
  <si>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</si>
  <si>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</si>
  <si>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</si>
  <si>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</si>
  <si>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</si>
  <si>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</si>
  <si>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</si>
  <si>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</si>
  <si>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</si>
  <si>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</si>
  <si>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</si>
  <si>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</si>
  <si>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</si>
  <si>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</si>
  <si>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</si>
  <si>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</si>
  <si>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</si>
  <si>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</si>
  <si>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</si>
  <si>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</si>
  <si>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</si>
  <si>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</si>
  <si>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</si>
  <si>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</si>
  <si>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</si>
  <si>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</si>
  <si>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</si>
  <si>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</si>
  <si>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</si>
  <si>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</si>
  <si>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</si>
  <si>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</si>
  <si>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</si>
  <si>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</si>
  <si>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</si>
  <si>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</si>
  <si>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</si>
  <si>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</si>
  <si>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</si>
  <si>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</si>
  <si>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</si>
  <si>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</si>
  <si>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</si>
  <si>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</si>
  <si>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</si>
  <si>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</si>
  <si>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</si>
  <si>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</si>
  <si>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</si>
  <si>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</si>
  <si>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</si>
  <si>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</si>
  <si>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</si>
  <si>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</si>
  <si>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</si>
  <si>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</si>
  <si>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</si>
  <si>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</si>
  <si>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</si>
  <si>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</si>
  <si>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</si>
  <si>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</si>
  <si>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</si>
  <si>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</si>
  <si>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</si>
  <si>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</si>
  <si>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</si>
  <si>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</si>
  <si>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</si>
  <si>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</si>
  <si>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</si>
  <si>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</si>
  <si>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</si>
  <si>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</si>
  <si>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</si>
  <si>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</si>
  <si>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</si>
  <si>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</si>
  <si>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</si>
  <si>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</si>
  <si>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</si>
  <si>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</si>
  <si>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</si>
  <si>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</si>
  <si>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</si>
  <si>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</si>
  <si>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</si>
  <si>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</si>
  <si>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</si>
  <si>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</si>
  <si>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</si>
  <si>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</si>
  <si>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</si>
  <si>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</si>
  <si>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</si>
  <si>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</si>
  <si>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</si>
  <si>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</si>
  <si>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</si>
  <si>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</si>
  <si>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</si>
  <si>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</si>
  <si>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</si>
  <si>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</si>
  <si>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</si>
  <si>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</si>
  <si>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</si>
  <si>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</si>
  <si>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</si>
  <si>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</si>
  <si>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</si>
  <si>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</si>
  <si>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</si>
  <si>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</si>
  <si>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</si>
  <si>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</si>
  <si>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</si>
  <si>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</si>
  <si>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</si>
  <si>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</si>
  <si>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</si>
  <si>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</si>
  <si>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</si>
  <si>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</si>
  <si>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</si>
  <si>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</si>
  <si>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</si>
  <si>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</si>
  <si>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</si>
  <si>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</si>
  <si>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</si>
  <si>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</si>
  <si>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</si>
  <si>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</si>
  <si>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</si>
  <si>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</si>
  <si>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</si>
  <si>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</si>
  <si>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</si>
  <si>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</si>
  <si>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</si>
  <si>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</si>
  <si>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</si>
  <si>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</si>
  <si>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</si>
  <si>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</si>
  <si>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</si>
  <si>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</si>
  <si>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</si>
  <si>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</si>
  <si>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</si>
  <si>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</si>
  <si>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</si>
  <si>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</si>
  <si>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</si>
  <si>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</si>
  <si>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</si>
  <si>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</si>
  <si>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</si>
  <si>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</si>
  <si>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</si>
  <si>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</si>
  <si>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</si>
  <si>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</si>
  <si>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</si>
  <si>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</si>
  <si>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</si>
  <si>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</si>
  <si>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</si>
  <si>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</si>
  <si>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</si>
  <si>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</si>
  <si>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</si>
  <si>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</si>
  <si>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</si>
  <si>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</si>
  <si>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</si>
  <si>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</si>
  <si>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</si>
  <si>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</si>
  <si>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</si>
  <si>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</si>
  <si>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</si>
  <si>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</si>
  <si>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</si>
  <si>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</si>
  <si>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</si>
  <si>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</si>
  <si>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</si>
  <si>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</si>
  <si>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</si>
  <si>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</si>
  <si>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</si>
  <si>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</si>
  <si>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</si>
  <si>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</si>
  <si>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</si>
  <si>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</si>
  <si>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</si>
  <si>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</si>
  <si>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</si>
  <si>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</si>
  <si>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</si>
  <si>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</si>
  <si>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</si>
  <si>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</si>
  <si>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</si>
  <si>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</si>
  <si>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</si>
  <si>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</si>
  <si>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</si>
  <si>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</si>
  <si>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</si>
  <si>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</si>
  <si>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</si>
  <si>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</si>
  <si>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</si>
  <si>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</si>
  <si>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</si>
  <si>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</si>
  <si>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</si>
  <si>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</si>
  <si>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</si>
  <si>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</si>
  <si>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</si>
  <si>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</si>
  <si>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</si>
  <si>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</si>
  <si>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</si>
  <si>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</si>
  <si>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</si>
  <si>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</si>
  <si>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</si>
  <si>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</si>
  <si>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</si>
  <si>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</si>
  <si>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</si>
  <si>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</si>
  <si>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</si>
  <si>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</si>
  <si>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</si>
  <si>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</si>
  <si>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</si>
  <si>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</si>
  <si>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</si>
  <si>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</si>
  <si>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</si>
  <si>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</si>
  <si>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</si>
  <si>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</si>
  <si>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</si>
  <si>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</si>
  <si>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</si>
  <si>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</si>
  <si>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</si>
  <si>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</si>
  <si>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</si>
  <si>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</si>
  <si>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</si>
  <si>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</si>
  <si>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</si>
  <si>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</si>
  <si>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</si>
  <si>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</si>
  <si>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</si>
  <si>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</si>
  <si>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</si>
  <si>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</si>
  <si>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</si>
  <si>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</si>
  <si>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</si>
  <si>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</si>
  <si>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</si>
  <si>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</si>
  <si>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</si>
  <si>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</si>
  <si>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</si>
  <si>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</si>
  <si>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</si>
  <si>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</si>
  <si>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</si>
  <si>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</si>
  <si>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</si>
  <si>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</si>
  <si>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</si>
  <si>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</si>
  <si>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</si>
  <si>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</si>
  <si>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</si>
  <si>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</si>
  <si>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</si>
  <si>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</si>
  <si>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</si>
  <si>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</si>
  <si>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</si>
  <si>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</si>
  <si>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</si>
  <si>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</si>
  <si>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</si>
  <si>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</si>
  <si>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</si>
  <si>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</si>
  <si>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</si>
  <si>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</si>
  <si>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</si>
  <si>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</si>
  <si>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</si>
  <si>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</si>
  <si>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</si>
  <si>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</si>
  <si>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</si>
  <si>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</si>
  <si>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</si>
  <si>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</si>
  <si>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</si>
  <si>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</si>
  <si>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</si>
  <si>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</si>
  <si>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</si>
  <si>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</si>
  <si>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</si>
  <si>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</si>
  <si>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</si>
  <si>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</si>
  <si>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</si>
  <si>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</si>
  <si>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</si>
  <si>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</si>
  <si>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</si>
  <si>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</si>
  <si>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</si>
  <si>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</si>
  <si>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</si>
  <si>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</si>
  <si>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</si>
  <si>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</si>
  <si>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</si>
  <si>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</si>
  <si>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</si>
  <si>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</si>
  <si>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</si>
  <si>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</si>
  <si>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</si>
  <si>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</si>
  <si>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</si>
  <si>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</si>
  <si>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</si>
  <si>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</si>
  <si>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</si>
  <si>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</si>
  <si>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</si>
  <si>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</si>
  <si>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</si>
  <si>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</si>
  <si>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</si>
  <si>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</si>
  <si>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2016.</t>
  </si>
  <si>
    <t>saját bevételek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</si>
  <si>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</si>
  <si>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</si>
  <si>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</si>
  <si>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</si>
  <si>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</si>
  <si>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</si>
  <si>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</si>
  <si>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</si>
  <si>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</si>
  <si>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</si>
  <si>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</si>
  <si>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</si>
  <si>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</si>
  <si>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</si>
  <si>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</si>
  <si>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Vásárosmiske Község Önkormányzat 2014. évi költségvetése</t>
  </si>
  <si>
    <t>A költségvetési rendelet-tervezet előterjesztésének 1. számú melléklete</t>
  </si>
  <si>
    <t>A költségvetési rendelet-tervezet előterjesztésének 3. számú melléklete</t>
  </si>
  <si>
    <t>Eredeti előirányzat</t>
  </si>
  <si>
    <t>Módosított előirányzat</t>
  </si>
  <si>
    <t>Teljesítés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</si>
  <si>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</si>
  <si>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</si>
  <si>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</si>
  <si>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</si>
  <si>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</si>
  <si>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</si>
  <si>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</si>
  <si>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</si>
  <si>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</si>
  <si>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</si>
  <si>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</si>
  <si>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</si>
  <si>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</si>
  <si>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</si>
  <si>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</si>
  <si>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</si>
  <si>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</si>
  <si>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</si>
  <si>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</si>
  <si>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</si>
  <si>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</si>
  <si>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</si>
  <si>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</si>
  <si>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</si>
  <si>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</si>
  <si>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</si>
  <si>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</si>
  <si>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</si>
  <si>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</si>
  <si>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</si>
  <si>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</si>
  <si>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</si>
  <si>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</si>
  <si>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</si>
  <si>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</si>
  <si>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</si>
  <si>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</si>
  <si>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</si>
  <si>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</si>
  <si>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</si>
  <si>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Előző időszak</t>
  </si>
  <si>
    <t>Módosítások</t>
  </si>
  <si>
    <t>Tárgyi időszak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</si>
  <si>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</si>
  <si>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</si>
  <si>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</si>
  <si>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</si>
  <si>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</si>
  <si>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</si>
  <si>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</si>
  <si>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</si>
  <si>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</si>
  <si>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</si>
  <si>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</si>
  <si>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</si>
  <si>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</si>
  <si>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</si>
  <si>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</si>
  <si>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</si>
  <si>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</si>
  <si>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</si>
  <si>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</si>
  <si>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</si>
  <si>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</si>
  <si>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</si>
  <si>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</si>
  <si>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</si>
  <si>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</si>
  <si>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</si>
  <si>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</si>
  <si>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</si>
  <si>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</si>
  <si>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</si>
  <si>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</si>
  <si>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</si>
  <si>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</si>
  <si>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</si>
  <si>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</si>
  <si>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</si>
  <si>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</si>
  <si>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</si>
  <si>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</si>
  <si>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</si>
  <si>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</si>
  <si>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</si>
  <si>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</si>
  <si>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</si>
  <si>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</si>
  <si>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</si>
  <si>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</si>
  <si>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</si>
  <si>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</si>
  <si>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</si>
  <si>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</si>
  <si>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</si>
  <si>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</si>
  <si>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</si>
  <si>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</si>
  <si>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</si>
  <si>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</si>
  <si>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</si>
  <si>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</si>
  <si>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</si>
  <si>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</si>
  <si>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</si>
  <si>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</si>
  <si>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</si>
  <si>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</si>
  <si>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</si>
  <si>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</si>
  <si>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</si>
  <si>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</si>
  <si>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</si>
  <si>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</si>
  <si>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</si>
  <si>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</si>
  <si>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</si>
  <si>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</si>
  <si>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</si>
  <si>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</si>
  <si>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</si>
  <si>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</si>
  <si>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</si>
  <si>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</si>
  <si>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</si>
  <si>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</si>
  <si>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</si>
  <si>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</si>
  <si>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</si>
  <si>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</si>
  <si>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</si>
  <si>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</si>
  <si>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</si>
  <si>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</si>
  <si>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</si>
  <si>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</si>
  <si>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</si>
  <si>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</si>
  <si>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</si>
  <si>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</si>
  <si>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</si>
  <si>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</si>
  <si>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</si>
  <si>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</si>
  <si>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</si>
  <si>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</si>
  <si>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</si>
  <si>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</si>
  <si>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</si>
  <si>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</si>
  <si>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</si>
  <si>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</si>
  <si>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</si>
  <si>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</si>
  <si>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</si>
  <si>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</si>
  <si>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</si>
  <si>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</si>
  <si>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</si>
  <si>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</si>
  <si>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</si>
  <si>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</si>
  <si>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</si>
  <si>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</si>
  <si>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</si>
  <si>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</si>
  <si>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</si>
  <si>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</si>
  <si>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</si>
  <si>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</si>
  <si>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</si>
  <si>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</si>
  <si>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</si>
  <si>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</si>
  <si>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</si>
  <si>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</si>
  <si>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</si>
  <si>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</si>
  <si>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</si>
  <si>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</si>
  <si>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</si>
  <si>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</si>
  <si>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</si>
  <si>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</si>
  <si>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</si>
  <si>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</si>
  <si>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</si>
  <si>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</si>
  <si>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</si>
  <si>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</si>
  <si>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</si>
  <si>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</si>
  <si>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</si>
  <si>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</si>
  <si>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</si>
  <si>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</si>
  <si>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</si>
  <si>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</si>
  <si>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</si>
  <si>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</si>
  <si>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</si>
  <si>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</si>
  <si>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</si>
  <si>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</si>
  <si>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</si>
  <si>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</si>
  <si>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</si>
  <si>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</si>
  <si>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</si>
  <si>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</si>
  <si>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</si>
  <si>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</si>
  <si>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</si>
  <si>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</si>
  <si>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</si>
  <si>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</si>
  <si>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</si>
  <si>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</si>
  <si>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</si>
  <si>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</si>
  <si>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</si>
  <si>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</si>
  <si>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</si>
  <si>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</si>
  <si>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</si>
  <si>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</si>
  <si>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</si>
  <si>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</si>
  <si>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</si>
  <si>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</si>
  <si>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</si>
  <si>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</si>
  <si>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</si>
  <si>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</si>
  <si>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</si>
  <si>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</si>
  <si>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</si>
  <si>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</si>
  <si>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</si>
  <si>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</si>
  <si>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</si>
  <si>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</si>
  <si>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</si>
  <si>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</si>
  <si>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</si>
  <si>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</si>
  <si>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</si>
  <si>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</si>
  <si>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</si>
  <si>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</si>
  <si>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</si>
  <si>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</si>
  <si>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</si>
  <si>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</si>
  <si>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</si>
  <si>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</si>
  <si>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</si>
  <si>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</si>
  <si>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</si>
  <si>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</si>
  <si>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</si>
  <si>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</si>
  <si>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</si>
  <si>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</si>
  <si>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</si>
  <si>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</si>
  <si>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</si>
  <si>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</si>
  <si>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</si>
  <si>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</si>
  <si>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</si>
  <si>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</si>
  <si>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</si>
  <si>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</si>
  <si>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</si>
  <si>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</si>
  <si>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</si>
  <si>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</si>
  <si>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</si>
  <si>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</si>
  <si>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</si>
  <si>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</si>
  <si>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</si>
  <si>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</si>
  <si>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</si>
  <si>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</si>
  <si>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</si>
  <si>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</si>
  <si>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</si>
  <si>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</si>
  <si>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</si>
  <si>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</si>
  <si>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</si>
  <si>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</si>
  <si>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</si>
  <si>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</si>
  <si>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</si>
  <si>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</si>
  <si>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</si>
  <si>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</si>
  <si>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</si>
  <si>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</si>
  <si>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</si>
  <si>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</si>
  <si>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</si>
  <si>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</si>
  <si>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</si>
  <si>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</si>
  <si>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</si>
  <si>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</si>
  <si>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</si>
  <si>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</si>
  <si>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</si>
  <si>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</si>
  <si>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</si>
  <si>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</si>
  <si>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</si>
  <si>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</si>
  <si>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</si>
  <si>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</si>
  <si>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</si>
  <si>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</si>
  <si>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</si>
  <si>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</si>
  <si>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</si>
  <si>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</si>
  <si>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</si>
  <si>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</si>
  <si>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</si>
  <si>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</si>
  <si>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</si>
  <si>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</si>
  <si>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</si>
  <si>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</si>
  <si>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</si>
  <si>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 xml:space="preserve">Vásárosmiske Község Önkormányzata </t>
  </si>
  <si>
    <t>Vásárosmiske Község Önkormányzata</t>
  </si>
  <si>
    <t>adatok E Ft-ban</t>
  </si>
  <si>
    <t xml:space="preserve"> EBBŐL forgalomképtelen törzsvagyyon</t>
  </si>
  <si>
    <t xml:space="preserve"> EBBŐL korlátozottan forgalomképes törzsvagyon</t>
  </si>
  <si>
    <t>EBBŐL üzleti vagyon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</si>
  <si>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</si>
  <si>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</si>
  <si>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</si>
  <si>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</si>
  <si>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</si>
  <si>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</si>
  <si>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</si>
  <si>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</si>
  <si>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</si>
  <si>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</si>
  <si>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</si>
  <si>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</si>
  <si>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</si>
  <si>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</si>
  <si>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</si>
  <si>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</si>
  <si>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</si>
  <si>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</si>
  <si>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</si>
  <si>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</si>
  <si>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</si>
  <si>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</si>
  <si>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</si>
  <si>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</si>
  <si>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</si>
  <si>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</si>
  <si>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</si>
  <si>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</si>
  <si>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</si>
  <si>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</si>
  <si>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</si>
  <si>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 xml:space="preserve">II. Követelések összesen </t>
  </si>
  <si>
    <t xml:space="preserve">III. Értékpapírok összesen </t>
  </si>
  <si>
    <t xml:space="preserve">IV. Pénzeszközök összesen </t>
  </si>
  <si>
    <t xml:space="preserve">V. Egyéb aktív pénzügyi elszámolások összesen </t>
  </si>
  <si>
    <t>B) FORGÓESZKÖZÖK ÖSSZESEN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</si>
  <si>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</si>
  <si>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</t>
  </si>
  <si>
    <t>függő követelések állománya</t>
  </si>
  <si>
    <t>biztos ( jövőbeni ) követelések</t>
  </si>
  <si>
    <t xml:space="preserve">I. Hosszú lejáratú kötelezettségek összesen </t>
  </si>
  <si>
    <t xml:space="preserve">II. Rövid lejáratú kötelezettségek összesen </t>
  </si>
  <si>
    <t xml:space="preserve">III. Egyéb passzív pénzügyi elszámolások összesen 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</si>
  <si>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</si>
  <si>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</si>
  <si>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</si>
  <si>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Magánszemélyek kommunális adója</t>
  </si>
  <si>
    <t>Éves kivetett adó összege</t>
  </si>
  <si>
    <t>Elvárt éves adóbevétel</t>
  </si>
  <si>
    <t>Biztosított kedvezmények összege (helyben lakóknak)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</si>
  <si>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</si>
  <si>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</si>
  <si>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</si>
  <si>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</si>
  <si>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</si>
  <si>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</si>
  <si>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</si>
  <si>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</si>
  <si>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</si>
  <si>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</si>
  <si>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</si>
  <si>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</si>
  <si>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</si>
  <si>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</si>
  <si>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</si>
  <si>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</si>
  <si>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</si>
  <si>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</si>
  <si>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</si>
  <si>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</si>
  <si>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</si>
  <si>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</si>
  <si>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</si>
  <si>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</si>
  <si>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</si>
  <si>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</si>
  <si>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</si>
  <si>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</si>
  <si>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</si>
  <si>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</si>
  <si>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</si>
  <si>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Kötelező feladatok</t>
  </si>
  <si>
    <t>Önként vállalt feladatok</t>
  </si>
  <si>
    <t>Államigazgatási feladatok</t>
  </si>
  <si>
    <t>Összesen</t>
  </si>
  <si>
    <t>adósságot keletkeztető ügyletekből és kezességvállalásokból fennálló kötelezettségek 2018.</t>
  </si>
  <si>
    <t>adósságot keletkeztető ügyletekből és kezességvállalásokból fennálló kötelezettségek 2019.</t>
  </si>
  <si>
    <t>saját bevételek 2018.</t>
  </si>
  <si>
    <t>saját bevételek 2019.</t>
  </si>
  <si>
    <t>Pénzkészlet a tárgyidőszak elején</t>
  </si>
  <si>
    <t>- Költségvetési bankszámlák egyenlege</t>
  </si>
  <si>
    <t>- Devizabetét számlák egyenlege</t>
  </si>
  <si>
    <t>- Pénztárak egyenlege</t>
  </si>
  <si>
    <t>Pénzkészlet összesen</t>
  </si>
  <si>
    <t>BEVÉTELEK (+)</t>
  </si>
  <si>
    <t>KIADÁSOK (-)</t>
  </si>
  <si>
    <t>Pénzkészlet a tárgyidőszak végén</t>
  </si>
  <si>
    <t>Vásárosmiske Község Önkormányzata 2017. évi beszámolója</t>
  </si>
  <si>
    <t>Bevételek (Ft)</t>
  </si>
  <si>
    <t>Kiadások (Ft)</t>
  </si>
  <si>
    <t>Vásárosmiske Község Önkormányzat 2017. évi beszámolója</t>
  </si>
  <si>
    <t>Helyi adó és egyéb közhatalmi bevételek (Ft)</t>
  </si>
  <si>
    <t>Vásárosmiske Község Önkormányzat 2017. évi költségvetése</t>
  </si>
  <si>
    <t>Támogatások, kölcsönök bevételei (Ft)</t>
  </si>
  <si>
    <t>Lakosságnak juttatott támogatások, szociális, rászorultsági jellegű ellátások (Ft)</t>
  </si>
  <si>
    <t>Beruházások és felújítások (Ft)</t>
  </si>
  <si>
    <t>Ravatalozó felújítása</t>
  </si>
  <si>
    <t>Egyéb tárgyi eszközök felújítása (közvilágítási lámpatestek felújítása)</t>
  </si>
  <si>
    <t>Támogatások, kölcsönök nyújtása és törlesztése (Ft)</t>
  </si>
  <si>
    <t>Általános- és céltartalékok (Ft)</t>
  </si>
  <si>
    <t>2017. évi beszámolója</t>
  </si>
  <si>
    <t>07/A - MARADVÁNYKIMUTATÁS (Ft)</t>
  </si>
  <si>
    <t>Az európai uniós forrásból finanszírozott támogatással megvalósuló programok, projektek kiadásai, bevételei, valamint a helyi önkormányzat ilyen projektekhez történő hozzájárulásai (Ft)</t>
  </si>
  <si>
    <t>12/A - Mérleg (Ft)</t>
  </si>
  <si>
    <t>2017. év</t>
  </si>
  <si>
    <t>Vagyonkimutatás 2017. év</t>
  </si>
  <si>
    <t>A közvetett támogatások (Ft)</t>
  </si>
  <si>
    <t>Ft</t>
  </si>
  <si>
    <t>2017. évi pénzeszköz változás</t>
  </si>
  <si>
    <t>Ft-ban</t>
  </si>
  <si>
    <t>3. számú melléklet az 4/2018.(V.22.) önkormányzati rendelethez</t>
  </si>
  <si>
    <t>1. számú melléklet az 4/2018.(V.22.) önkormányzati rendelethez</t>
  </si>
  <si>
    <t>2. számú melléklet az 4/2018.(V.22.) önkormányzati rendelethez</t>
  </si>
  <si>
    <t>4. számú melléklet az 4/2018.(V.22.) önkormányzati rendelethez</t>
  </si>
  <si>
    <t>5. számú melléklet az 4/2018.(V.22.) önkormányzati rendelethez</t>
  </si>
  <si>
    <t>6. számú melléklet az 4/2018.(V.22.) önkormányzati rendelethez</t>
  </si>
  <si>
    <t>7. számú melléklet az 4/2018.(V.22.) önkormányzati rendelethez</t>
  </si>
  <si>
    <t>8. számú melléklet az 4/2018.(V.22.) önkormányzati rendelethez</t>
  </si>
  <si>
    <t>9. számú melléklet az 4/2018.(V.22.) önkormányzati rendelethez</t>
  </si>
  <si>
    <t>10. számú melléklet az 4/2018.(V.22.) önkormányzati rendelethez</t>
  </si>
  <si>
    <t>11. számú melléklet az 4/2018.(V.22.) önkormányzati rendelethez</t>
  </si>
  <si>
    <t>12. számú melléklet az 4/2018.(V.22.) önkormányzati rendelethez</t>
  </si>
  <si>
    <t>13. számú melléklet az 4/2018.(V.22.) önkormányzati rendelethez</t>
  </si>
  <si>
    <t>14. számú melléklet az 4/2018.(V.22.)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</si>
</sst>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\ _F_t_-;\-* #,##0\ _F_t_-;_-* &quot;-&quot;??\ _F_t_-;_-@_-"/>
    <numFmt numFmtId="178" formatCode="_-* #,##0.0\ _F_t_-;\-* #,##0.0\ _F_t_-;_-* &quot;-&quot;??\ _F_t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b/>
      <sz val="10"/>
      <color indexed="40"/>
      <name val="Bookman Old Style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MS Sans Serif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color indexed="8"/>
      <name val="Bookman Old Style"/>
      <family val="1"/>
    </font>
    <font>
      <b/>
      <sz val="16"/>
      <name val="Georgia"/>
      <family val="1"/>
    </font>
    <font>
      <sz val="12"/>
      <name val="Bookman Old Style"/>
      <family val="1"/>
    </font>
    <font>
      <sz val="12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b/>
      <sz val="12"/>
      <name val="Georgia"/>
      <family val="1"/>
    </font>
    <font>
      <sz val="10"/>
      <name val="Calibri"/>
      <family val="2"/>
    </font>
    <font>
      <sz val="11"/>
      <name val="Calibri"/>
      <family val="2"/>
    </font>
    <font>
      <sz val="16"/>
      <name val="Bookman Old Style"/>
      <family val="1"/>
    </font>
    <font>
      <sz val="12"/>
      <name val="Times New Roman"/>
      <family val="1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3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165" fontId="5" fillId="35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5" fillId="38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6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71" fontId="13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/>
    </xf>
    <xf numFmtId="0" fontId="22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65" fontId="26" fillId="0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5" fillId="0" borderId="0" xfId="67" applyFont="1">
      <alignment/>
      <protection/>
    </xf>
    <xf numFmtId="0" fontId="35" fillId="0" borderId="10" xfId="67" applyFont="1" applyBorder="1" applyAlignment="1">
      <alignment horizontal="center" vertical="top" wrapText="1"/>
      <protection/>
    </xf>
    <xf numFmtId="0" fontId="35" fillId="0" borderId="10" xfId="67" applyFont="1" applyBorder="1" applyAlignment="1">
      <alignment horizontal="left" vertical="top" wrapText="1"/>
      <protection/>
    </xf>
    <xf numFmtId="3" fontId="35" fillId="0" borderId="10" xfId="67" applyNumberFormat="1" applyFont="1" applyBorder="1" applyAlignment="1">
      <alignment horizontal="right" vertical="top" wrapText="1"/>
      <protection/>
    </xf>
    <xf numFmtId="0" fontId="36" fillId="0" borderId="10" xfId="67" applyFont="1" applyBorder="1" applyAlignment="1">
      <alignment horizontal="center" vertical="top" wrapText="1"/>
      <protection/>
    </xf>
    <xf numFmtId="0" fontId="36" fillId="0" borderId="10" xfId="67" applyFont="1" applyBorder="1" applyAlignment="1">
      <alignment horizontal="left" vertical="top" wrapText="1"/>
      <protection/>
    </xf>
    <xf numFmtId="3" fontId="36" fillId="0" borderId="10" xfId="67" applyNumberFormat="1" applyFont="1" applyBorder="1" applyAlignment="1">
      <alignment horizontal="right" vertical="top" wrapText="1"/>
      <protection/>
    </xf>
    <xf numFmtId="0" fontId="35" fillId="39" borderId="10" xfId="67" applyFont="1" applyFill="1" applyBorder="1" applyAlignment="1">
      <alignment horizontal="center" vertical="top" wrapText="1"/>
      <protection/>
    </xf>
    <xf numFmtId="0" fontId="35" fillId="39" borderId="10" xfId="67" applyFont="1" applyFill="1" applyBorder="1" applyAlignment="1">
      <alignment horizontal="left" vertical="top" wrapText="1"/>
      <protection/>
    </xf>
    <xf numFmtId="3" fontId="35" fillId="39" borderId="10" xfId="67" applyNumberFormat="1" applyFont="1" applyFill="1" applyBorder="1" applyAlignment="1">
      <alignment horizontal="right" vertical="top" wrapText="1"/>
      <protection/>
    </xf>
    <xf numFmtId="0" fontId="35" fillId="39" borderId="0" xfId="67" applyFont="1" applyFill="1">
      <alignment/>
      <protection/>
    </xf>
    <xf numFmtId="0" fontId="36" fillId="39" borderId="10" xfId="67" applyFont="1" applyFill="1" applyBorder="1" applyAlignment="1">
      <alignment horizontal="center" vertical="top" wrapText="1"/>
      <protection/>
    </xf>
    <xf numFmtId="0" fontId="36" fillId="39" borderId="10" xfId="67" applyFont="1" applyFill="1" applyBorder="1" applyAlignment="1">
      <alignment horizontal="left" vertical="top" wrapText="1"/>
      <protection/>
    </xf>
    <xf numFmtId="0" fontId="35" fillId="39" borderId="10" xfId="67" applyFont="1" applyFill="1" applyBorder="1">
      <alignment/>
      <protection/>
    </xf>
    <xf numFmtId="0" fontId="35" fillId="0" borderId="10" xfId="67" applyFont="1" applyBorder="1">
      <alignment/>
      <protection/>
    </xf>
    <xf numFmtId="0" fontId="6" fillId="40" borderId="10" xfId="66" applyFont="1" applyFill="1" applyBorder="1" applyAlignment="1">
      <alignment horizontal="left" vertical="top" wrapText="1"/>
      <protection/>
    </xf>
    <xf numFmtId="0" fontId="7" fillId="0" borderId="10" xfId="66" applyFont="1" applyBorder="1" applyAlignment="1">
      <alignment horizontal="left" vertical="top" wrapText="1"/>
      <protection/>
    </xf>
    <xf numFmtId="3" fontId="7" fillId="0" borderId="10" xfId="66" applyNumberFormat="1" applyFont="1" applyBorder="1" applyAlignment="1">
      <alignment horizontal="right" wrapText="1"/>
      <protection/>
    </xf>
    <xf numFmtId="3" fontId="7" fillId="0" borderId="10" xfId="66" applyNumberFormat="1" applyFont="1" applyFill="1" applyBorder="1" applyAlignment="1">
      <alignment horizontal="right" wrapText="1"/>
      <protection/>
    </xf>
    <xf numFmtId="0" fontId="6" fillId="0" borderId="10" xfId="66" applyFont="1" applyBorder="1" applyAlignment="1">
      <alignment horizontal="left" vertical="top" wrapText="1"/>
      <protection/>
    </xf>
    <xf numFmtId="3" fontId="6" fillId="0" borderId="10" xfId="66" applyNumberFormat="1" applyFont="1" applyBorder="1" applyAlignment="1">
      <alignment horizontal="right" wrapText="1"/>
      <protection/>
    </xf>
    <xf numFmtId="3" fontId="7" fillId="0" borderId="10" xfId="76" applyNumberFormat="1" applyFont="1" applyBorder="1" applyAlignment="1">
      <alignment horizontal="right" wrapText="1"/>
    </xf>
    <xf numFmtId="3" fontId="6" fillId="0" borderId="10" xfId="66" applyNumberFormat="1" applyFont="1" applyFill="1" applyBorder="1" applyAlignment="1">
      <alignment horizontal="right" wrapText="1"/>
      <protection/>
    </xf>
    <xf numFmtId="0" fontId="6" fillId="41" borderId="10" xfId="66" applyFont="1" applyFill="1" applyBorder="1" applyAlignment="1">
      <alignment horizontal="left" vertical="top" wrapText="1"/>
      <protection/>
    </xf>
    <xf numFmtId="3" fontId="6" fillId="41" borderId="10" xfId="66" applyNumberFormat="1" applyFont="1" applyFill="1" applyBorder="1" applyAlignment="1">
      <alignment horizontal="right" wrapText="1"/>
      <protection/>
    </xf>
    <xf numFmtId="3" fontId="6" fillId="0" borderId="10" xfId="66" applyNumberFormat="1" applyFont="1" applyFill="1" applyBorder="1" applyAlignment="1">
      <alignment horizontal="right" vertical="top" wrapText="1"/>
      <protection/>
    </xf>
    <xf numFmtId="3" fontId="6" fillId="0" borderId="10" xfId="66" applyNumberFormat="1" applyFont="1" applyBorder="1" applyAlignment="1">
      <alignment horizontal="right" vertical="top" wrapText="1"/>
      <protection/>
    </xf>
    <xf numFmtId="3" fontId="6" fillId="41" borderId="10" xfId="66" applyNumberFormat="1" applyFont="1" applyFill="1" applyBorder="1" applyAlignment="1">
      <alignment horizontal="right" vertical="top" wrapText="1"/>
      <protection/>
    </xf>
    <xf numFmtId="0" fontId="7" fillId="0" borderId="10" xfId="66" applyFont="1" applyFill="1" applyBorder="1" applyAlignment="1">
      <alignment horizontal="left" vertical="top" wrapText="1"/>
      <protection/>
    </xf>
    <xf numFmtId="0" fontId="13" fillId="39" borderId="10" xfId="0" applyFont="1" applyFill="1" applyBorder="1" applyAlignment="1">
      <alignment/>
    </xf>
    <xf numFmtId="0" fontId="91" fillId="0" borderId="11" xfId="0" applyFont="1" applyBorder="1" applyAlignment="1">
      <alignment/>
    </xf>
    <xf numFmtId="0" fontId="91" fillId="0" borderId="12" xfId="0" applyFont="1" applyBorder="1" applyAlignment="1">
      <alignment horizontal="center"/>
    </xf>
    <xf numFmtId="0" fontId="92" fillId="0" borderId="13" xfId="0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15" xfId="0" applyFont="1" applyBorder="1" applyAlignment="1">
      <alignment/>
    </xf>
    <xf numFmtId="0" fontId="92" fillId="0" borderId="16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6" fillId="0" borderId="10" xfId="72" applyFont="1" applyFill="1" applyBorder="1" applyAlignment="1">
      <alignment horizontal="left" vertical="center" wrapText="1"/>
      <protection/>
    </xf>
    <xf numFmtId="0" fontId="7" fillId="0" borderId="10" xfId="7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93" fillId="0" borderId="10" xfId="0" applyFont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8" borderId="10" xfId="0" applyFont="1" applyFill="1" applyBorder="1" applyAlignment="1">
      <alignment/>
    </xf>
    <xf numFmtId="0" fontId="35" fillId="39" borderId="10" xfId="67" applyFont="1" applyFill="1" applyBorder="1" applyAlignment="1">
      <alignment horizontal="center" vertical="top" wrapText="1"/>
      <protection/>
    </xf>
    <xf numFmtId="177" fontId="44" fillId="0" borderId="10" xfId="44" applyNumberFormat="1" applyFont="1" applyBorder="1" applyAlignment="1" quotePrefix="1">
      <alignment/>
    </xf>
    <xf numFmtId="177" fontId="44" fillId="0" borderId="10" xfId="44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4" fillId="0" borderId="10" xfId="0" applyFont="1" applyBorder="1" applyAlignment="1" quotePrefix="1">
      <alignment/>
    </xf>
    <xf numFmtId="177" fontId="44" fillId="0" borderId="10" xfId="44" applyNumberFormat="1" applyFont="1" applyBorder="1" applyAlignment="1">
      <alignment/>
    </xf>
    <xf numFmtId="0" fontId="44" fillId="0" borderId="10" xfId="0" applyFont="1" applyBorder="1" applyAlignment="1">
      <alignment/>
    </xf>
    <xf numFmtId="0" fontId="48" fillId="0" borderId="0" xfId="0" applyFont="1" applyAlignment="1">
      <alignment/>
    </xf>
    <xf numFmtId="0" fontId="9" fillId="0" borderId="10" xfId="66" applyFont="1" applyBorder="1">
      <alignment/>
      <protection/>
    </xf>
    <xf numFmtId="3" fontId="7" fillId="0" borderId="10" xfId="66" applyNumberFormat="1" applyFont="1" applyBorder="1" applyAlignment="1">
      <alignment wrapText="1"/>
      <protection/>
    </xf>
    <xf numFmtId="0" fontId="7" fillId="0" borderId="10" xfId="66" applyFont="1" applyBorder="1" applyAlignment="1">
      <alignment wrapText="1"/>
      <protection/>
    </xf>
    <xf numFmtId="3" fontId="7" fillId="0" borderId="10" xfId="66" applyNumberFormat="1" applyFont="1" applyFill="1" applyBorder="1" applyAlignment="1">
      <alignment wrapText="1"/>
      <protection/>
    </xf>
    <xf numFmtId="3" fontId="7" fillId="0" borderId="10" xfId="76" applyNumberFormat="1" applyFont="1" applyBorder="1" applyAlignment="1">
      <alignment wrapText="1"/>
    </xf>
    <xf numFmtId="0" fontId="49" fillId="0" borderId="0" xfId="66" applyFont="1">
      <alignment/>
      <protection/>
    </xf>
    <xf numFmtId="0" fontId="12" fillId="0" borderId="0" xfId="66" applyFont="1" applyAlignment="1">
      <alignment/>
      <protection/>
    </xf>
    <xf numFmtId="0" fontId="49" fillId="0" borderId="0" xfId="66" applyFont="1" applyAlignment="1">
      <alignment wrapText="1"/>
      <protection/>
    </xf>
    <xf numFmtId="0" fontId="51" fillId="0" borderId="0" xfId="66" applyFont="1">
      <alignment/>
      <protection/>
    </xf>
    <xf numFmtId="0" fontId="12" fillId="35" borderId="0" xfId="66" applyFont="1" applyFill="1">
      <alignment/>
      <protection/>
    </xf>
    <xf numFmtId="0" fontId="7" fillId="0" borderId="10" xfId="66" applyFont="1" applyFill="1" applyBorder="1" applyAlignment="1">
      <alignment wrapText="1"/>
      <protection/>
    </xf>
    <xf numFmtId="0" fontId="49" fillId="0" borderId="10" xfId="66" applyFont="1" applyBorder="1">
      <alignment/>
      <protection/>
    </xf>
    <xf numFmtId="177" fontId="94" fillId="0" borderId="10" xfId="40" applyNumberFormat="1" applyFont="1" applyBorder="1" applyAlignment="1">
      <alignment/>
    </xf>
    <xf numFmtId="177" fontId="70" fillId="0" borderId="10" xfId="40" applyNumberFormat="1" applyFont="1" applyBorder="1" applyAlignment="1">
      <alignment/>
    </xf>
    <xf numFmtId="177" fontId="71" fillId="0" borderId="10" xfId="40" applyNumberFormat="1" applyFont="1" applyBorder="1" applyAlignment="1">
      <alignment/>
    </xf>
    <xf numFmtId="177" fontId="71" fillId="0" borderId="10" xfId="40" applyNumberFormat="1" applyFont="1" applyFill="1" applyBorder="1" applyAlignment="1">
      <alignment horizontal="left" vertical="center" wrapText="1"/>
    </xf>
    <xf numFmtId="177" fontId="71" fillId="0" borderId="10" xfId="4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49" fillId="0" borderId="16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/>
    </xf>
    <xf numFmtId="0" fontId="5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5" fillId="39" borderId="10" xfId="67" applyFont="1" applyFill="1" applyBorder="1" applyAlignment="1">
      <alignment horizontal="center" vertical="top" wrapText="1"/>
      <protection/>
    </xf>
    <xf numFmtId="0" fontId="35" fillId="39" borderId="10" xfId="67" applyFont="1" applyFill="1" applyBorder="1">
      <alignment/>
      <protection/>
    </xf>
    <xf numFmtId="0" fontId="42" fillId="0" borderId="0" xfId="67" applyFont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0" fontId="6" fillId="40" borderId="10" xfId="66" applyFont="1" applyFill="1" applyBorder="1" applyAlignment="1">
      <alignment horizontal="left" vertical="top" wrapText="1"/>
      <protection/>
    </xf>
    <xf numFmtId="0" fontId="7" fillId="40" borderId="10" xfId="66" applyFont="1" applyFill="1" applyBorder="1" applyAlignment="1">
      <alignment wrapText="1"/>
      <protection/>
    </xf>
    <xf numFmtId="0" fontId="49" fillId="0" borderId="10" xfId="66" applyFont="1" applyBorder="1" applyAlignment="1">
      <alignment wrapText="1"/>
      <protection/>
    </xf>
    <xf numFmtId="0" fontId="50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wrapText="1"/>
      <protection/>
    </xf>
    <xf numFmtId="0" fontId="49" fillId="0" borderId="0" xfId="66" applyFont="1" applyAlignment="1">
      <alignment/>
      <protection/>
    </xf>
    <xf numFmtId="0" fontId="49" fillId="0" borderId="23" xfId="66" applyFont="1" applyBorder="1" applyAlignment="1">
      <alignment horizontal="right"/>
      <protection/>
    </xf>
    <xf numFmtId="0" fontId="9" fillId="0" borderId="24" xfId="66" applyFont="1" applyBorder="1" applyAlignment="1">
      <alignment horizontal="center" vertical="center" wrapText="1"/>
      <protection/>
    </xf>
    <xf numFmtId="0" fontId="49" fillId="0" borderId="25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right"/>
    </xf>
    <xf numFmtId="0" fontId="4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10" xfId="59"/>
    <cellStyle name="Normál 11" xfId="60"/>
    <cellStyle name="Normál 12" xfId="61"/>
    <cellStyle name="Normál 13" xfId="62"/>
    <cellStyle name="Normál 2" xfId="63"/>
    <cellStyle name="Normál 2 2" xfId="64"/>
    <cellStyle name="Normál 3" xfId="65"/>
    <cellStyle name="Normál 4" xfId="66"/>
    <cellStyle name="Normál 5" xfId="67"/>
    <cellStyle name="Normál 6" xfId="68"/>
    <cellStyle name="Normál 7" xfId="69"/>
    <cellStyle name="Normál 8" xfId="70"/>
    <cellStyle name="Normál 9" xfId="71"/>
    <cellStyle name="Normal_KTRSZJ" xfId="72"/>
    <cellStyle name="Összesen" xfId="73"/>
    <cellStyle name="Currency" xfId="74"/>
    <cellStyle name="Currency [0]" xfId="75"/>
    <cellStyle name="Pénznem 2" xfId="76"/>
    <cellStyle name="Rossz" xfId="77"/>
    <cellStyle name="Semleges" xfId="78"/>
    <cellStyle name="Számítás" xfId="79"/>
    <cellStyle name="Percent" xfId="80"/>
    <cellStyle name="Százalék 2" xfId="81"/>
    <cellStyle name="Százalék 2 2" xfId="82"/>
    <cellStyle name="Százalék 3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95"/>
  <sheetViews>
    <sheetView zoomScale="91" zoomScaleNormal="91" zoomScalePageLayoutView="0" workbookViewId="0" topLeftCell="A1">
      <selection activeCell="G9" sqref="G9"/>
    </sheetView>
  </sheetViews>
  <sheetFormatPr defaultColWidth="9.140625" defaultRowHeight="15"/>
  <cols>
    <col min="1" max="1" width="52.140625" style="0" customWidth="1"/>
    <col min="3" max="3" width="18.140625" style="0" bestFit="1" customWidth="1"/>
    <col min="4" max="4" width="9.7109375" style="0" customWidth="1"/>
    <col min="5" max="5" width="9.7109375" style="0" bestFit="1" customWidth="1"/>
    <col min="6" max="6" width="16.8515625" style="0" bestFit="1" customWidth="1"/>
    <col min="7" max="7" width="18.140625" style="0" bestFit="1" customWidth="1"/>
    <col min="8" max="8" width="10.28125" style="0" customWidth="1"/>
    <col min="9" max="9" width="9.28125" style="0" customWidth="1"/>
    <col min="10" max="10" width="16.8515625" style="0" bestFit="1" customWidth="1"/>
    <col min="11" max="11" width="18.140625" style="0" bestFit="1" customWidth="1"/>
    <col min="12" max="12" width="9.28125" style="0" customWidth="1"/>
    <col min="13" max="13" width="9.57421875" style="0" customWidth="1"/>
    <col min="14" max="14" width="16.8515625" style="0" bestFit="1" customWidth="1"/>
  </cols>
  <sheetData>
    <row r="1" spans="1:14" ht="15">
      <c r="A1" s="215" t="s">
        <v>1064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8">
      <c r="A2" s="210" t="s">
        <v>1040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8">
      <c r="A3" s="211" t="s">
        <v>1041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ht="18">
      <c r="A4" s="43"/>
    </row>
    <row r="5" spans="3:14" ht="15">
      <c r="C5" s="168"/>
      <c r="D5" s="169" t="s">
        <v>599</v>
      </c>
      <c r="E5" s="169"/>
      <c r="F5" s="170"/>
      <c r="G5" s="212" t="s">
        <v>600</v>
      </c>
      <c r="H5" s="213"/>
      <c r="I5" s="213"/>
      <c r="J5" s="214"/>
      <c r="K5" s="212" t="s">
        <v>601</v>
      </c>
      <c r="L5" s="213"/>
      <c r="M5" s="213"/>
      <c r="N5" s="214"/>
    </row>
    <row r="6" spans="1:14" ht="60">
      <c r="A6" s="1" t="s">
        <v>103</v>
      </c>
      <c r="B6" s="2" t="s">
        <v>94</v>
      </c>
      <c r="C6" s="113" t="s">
        <v>1024</v>
      </c>
      <c r="D6" s="113" t="s">
        <v>1025</v>
      </c>
      <c r="E6" s="113" t="s">
        <v>1026</v>
      </c>
      <c r="F6" s="113" t="s">
        <v>1027</v>
      </c>
      <c r="G6" s="113" t="s">
        <v>1024</v>
      </c>
      <c r="H6" s="113" t="s">
        <v>1025</v>
      </c>
      <c r="I6" s="113" t="s">
        <v>1026</v>
      </c>
      <c r="J6" s="113" t="s">
        <v>1027</v>
      </c>
      <c r="K6" s="113" t="s">
        <v>1024</v>
      </c>
      <c r="L6" s="113" t="s">
        <v>1025</v>
      </c>
      <c r="M6" s="113" t="s">
        <v>1027</v>
      </c>
      <c r="N6" s="113" t="s">
        <v>601</v>
      </c>
    </row>
    <row r="7" spans="1:14" ht="30">
      <c r="A7" s="26" t="s">
        <v>275</v>
      </c>
      <c r="B7" s="5" t="s">
        <v>276</v>
      </c>
      <c r="C7" s="195">
        <v>11216828</v>
      </c>
      <c r="D7" s="195">
        <v>0</v>
      </c>
      <c r="E7" s="195">
        <v>0</v>
      </c>
      <c r="F7" s="195">
        <f>SUM(C7:E7)</f>
        <v>11216828</v>
      </c>
      <c r="G7" s="195">
        <v>12216828</v>
      </c>
      <c r="H7" s="195">
        <v>0</v>
      </c>
      <c r="I7" s="195">
        <v>0</v>
      </c>
      <c r="J7" s="195">
        <f>SUM(G7:I7)</f>
        <v>12216828</v>
      </c>
      <c r="K7" s="195">
        <v>12216828</v>
      </c>
      <c r="L7" s="195">
        <v>0</v>
      </c>
      <c r="M7" s="195">
        <v>0</v>
      </c>
      <c r="N7" s="195">
        <f>SUM(K7:M7)</f>
        <v>12216828</v>
      </c>
    </row>
    <row r="8" spans="1:14" ht="30">
      <c r="A8" s="4" t="s">
        <v>277</v>
      </c>
      <c r="B8" s="5" t="s">
        <v>278</v>
      </c>
      <c r="C8" s="195"/>
      <c r="D8" s="195"/>
      <c r="E8" s="195"/>
      <c r="F8" s="195">
        <f aca="true" t="shared" si="0" ref="F8:F71">SUM(C8:E8)</f>
        <v>0</v>
      </c>
      <c r="G8" s="195"/>
      <c r="H8" s="195"/>
      <c r="I8" s="195"/>
      <c r="J8" s="195">
        <f aca="true" t="shared" si="1" ref="J8:J71">SUM(G8:I8)</f>
        <v>0</v>
      </c>
      <c r="K8" s="195"/>
      <c r="L8" s="195"/>
      <c r="M8" s="195"/>
      <c r="N8" s="195">
        <f aca="true" t="shared" si="2" ref="N8:N71">SUM(K8:M8)</f>
        <v>0</v>
      </c>
    </row>
    <row r="9" spans="1:14" ht="30">
      <c r="A9" s="4" t="s">
        <v>279</v>
      </c>
      <c r="B9" s="5" t="s">
        <v>280</v>
      </c>
      <c r="C9" s="195">
        <v>5065000</v>
      </c>
      <c r="D9" s="195">
        <v>0</v>
      </c>
      <c r="E9" s="195">
        <v>0</v>
      </c>
      <c r="F9" s="195">
        <f t="shared" si="0"/>
        <v>5065000</v>
      </c>
      <c r="G9" s="195">
        <v>5327529</v>
      </c>
      <c r="H9" s="195">
        <v>0</v>
      </c>
      <c r="I9" s="195">
        <v>0</v>
      </c>
      <c r="J9" s="195">
        <f t="shared" si="1"/>
        <v>5327529</v>
      </c>
      <c r="K9" s="195">
        <v>5327529</v>
      </c>
      <c r="L9" s="195">
        <v>0</v>
      </c>
      <c r="M9" s="195">
        <v>0</v>
      </c>
      <c r="N9" s="195">
        <f t="shared" si="2"/>
        <v>5327529</v>
      </c>
    </row>
    <row r="10" spans="1:14" ht="30">
      <c r="A10" s="4" t="s">
        <v>281</v>
      </c>
      <c r="B10" s="5" t="s">
        <v>282</v>
      </c>
      <c r="C10" s="195">
        <v>1200000</v>
      </c>
      <c r="D10" s="195">
        <v>0</v>
      </c>
      <c r="E10" s="195">
        <v>0</v>
      </c>
      <c r="F10" s="195">
        <f t="shared" si="0"/>
        <v>1200000</v>
      </c>
      <c r="G10" s="195">
        <v>1200000</v>
      </c>
      <c r="H10" s="195">
        <v>0</v>
      </c>
      <c r="I10" s="195">
        <v>0</v>
      </c>
      <c r="J10" s="195">
        <f t="shared" si="1"/>
        <v>1200000</v>
      </c>
      <c r="K10" s="195">
        <v>1200000</v>
      </c>
      <c r="L10" s="195">
        <v>0</v>
      </c>
      <c r="M10" s="195">
        <v>0</v>
      </c>
      <c r="N10" s="195">
        <f t="shared" si="2"/>
        <v>1200000</v>
      </c>
    </row>
    <row r="11" spans="1:14" ht="17.25">
      <c r="A11" s="4" t="s">
        <v>283</v>
      </c>
      <c r="B11" s="5" t="s">
        <v>284</v>
      </c>
      <c r="C11" s="195">
        <v>0</v>
      </c>
      <c r="D11" s="195">
        <v>0</v>
      </c>
      <c r="E11" s="195">
        <v>0</v>
      </c>
      <c r="F11" s="195">
        <f t="shared" si="0"/>
        <v>0</v>
      </c>
      <c r="G11" s="195">
        <v>0</v>
      </c>
      <c r="H11" s="195">
        <v>0</v>
      </c>
      <c r="I11" s="195">
        <v>0</v>
      </c>
      <c r="J11" s="195">
        <f t="shared" si="1"/>
        <v>0</v>
      </c>
      <c r="K11" s="195">
        <v>0</v>
      </c>
      <c r="L11" s="195">
        <v>0</v>
      </c>
      <c r="M11" s="195">
        <v>0</v>
      </c>
      <c r="N11" s="195">
        <f t="shared" si="2"/>
        <v>0</v>
      </c>
    </row>
    <row r="12" spans="1:14" ht="17.25">
      <c r="A12" s="4" t="s">
        <v>285</v>
      </c>
      <c r="B12" s="5" t="s">
        <v>286</v>
      </c>
      <c r="C12" s="195">
        <v>0</v>
      </c>
      <c r="D12" s="195"/>
      <c r="E12" s="195"/>
      <c r="F12" s="195">
        <f t="shared" si="0"/>
        <v>0</v>
      </c>
      <c r="G12" s="195">
        <v>2396923</v>
      </c>
      <c r="H12" s="195"/>
      <c r="I12" s="195"/>
      <c r="J12" s="195">
        <f t="shared" si="1"/>
        <v>2396923</v>
      </c>
      <c r="K12" s="195">
        <v>2396923</v>
      </c>
      <c r="L12" s="195"/>
      <c r="M12" s="195"/>
      <c r="N12" s="195">
        <f t="shared" si="2"/>
        <v>2396923</v>
      </c>
    </row>
    <row r="13" spans="1:14" ht="17.25">
      <c r="A13" s="6" t="s">
        <v>526</v>
      </c>
      <c r="B13" s="7" t="s">
        <v>287</v>
      </c>
      <c r="C13" s="195">
        <f>SUM(C7:C12)</f>
        <v>17481828</v>
      </c>
      <c r="D13" s="195">
        <f aca="true" t="shared" si="3" ref="D13:N13">SUM(D7:D12)</f>
        <v>0</v>
      </c>
      <c r="E13" s="195">
        <f t="shared" si="3"/>
        <v>0</v>
      </c>
      <c r="F13" s="195">
        <f t="shared" si="3"/>
        <v>17481828</v>
      </c>
      <c r="G13" s="195">
        <f t="shared" si="3"/>
        <v>21141280</v>
      </c>
      <c r="H13" s="195">
        <f t="shared" si="3"/>
        <v>0</v>
      </c>
      <c r="I13" s="195">
        <f t="shared" si="3"/>
        <v>0</v>
      </c>
      <c r="J13" s="195">
        <f t="shared" si="3"/>
        <v>21141280</v>
      </c>
      <c r="K13" s="195">
        <f t="shared" si="3"/>
        <v>21141280</v>
      </c>
      <c r="L13" s="195">
        <f t="shared" si="3"/>
        <v>0</v>
      </c>
      <c r="M13" s="195">
        <f t="shared" si="3"/>
        <v>0</v>
      </c>
      <c r="N13" s="195">
        <f t="shared" si="3"/>
        <v>21141280</v>
      </c>
    </row>
    <row r="14" spans="1:14" ht="17.25">
      <c r="A14" s="4" t="s">
        <v>288</v>
      </c>
      <c r="B14" s="5" t="s">
        <v>289</v>
      </c>
      <c r="C14" s="195"/>
      <c r="D14" s="195"/>
      <c r="E14" s="195"/>
      <c r="F14" s="195">
        <f t="shared" si="0"/>
        <v>0</v>
      </c>
      <c r="G14" s="195"/>
      <c r="H14" s="195"/>
      <c r="I14" s="195"/>
      <c r="J14" s="195">
        <f t="shared" si="1"/>
        <v>0</v>
      </c>
      <c r="K14" s="195"/>
      <c r="L14" s="195"/>
      <c r="M14" s="195"/>
      <c r="N14" s="195">
        <f t="shared" si="2"/>
        <v>0</v>
      </c>
    </row>
    <row r="15" spans="1:14" ht="30">
      <c r="A15" s="4" t="s">
        <v>290</v>
      </c>
      <c r="B15" s="5" t="s">
        <v>291</v>
      </c>
      <c r="C15" s="195"/>
      <c r="D15" s="195"/>
      <c r="E15" s="195"/>
      <c r="F15" s="195">
        <f t="shared" si="0"/>
        <v>0</v>
      </c>
      <c r="G15" s="195"/>
      <c r="H15" s="195"/>
      <c r="I15" s="195"/>
      <c r="J15" s="195">
        <f t="shared" si="1"/>
        <v>0</v>
      </c>
      <c r="K15" s="195"/>
      <c r="L15" s="195"/>
      <c r="M15" s="195"/>
      <c r="N15" s="195">
        <f t="shared" si="2"/>
        <v>0</v>
      </c>
    </row>
    <row r="16" spans="1:14" ht="30">
      <c r="A16" s="4" t="s">
        <v>488</v>
      </c>
      <c r="B16" s="5" t="s">
        <v>292</v>
      </c>
      <c r="C16" s="195"/>
      <c r="D16" s="195"/>
      <c r="E16" s="195"/>
      <c r="F16" s="195">
        <f t="shared" si="0"/>
        <v>0</v>
      </c>
      <c r="G16" s="195"/>
      <c r="H16" s="195"/>
      <c r="I16" s="195"/>
      <c r="J16" s="195">
        <f t="shared" si="1"/>
        <v>0</v>
      </c>
      <c r="K16" s="195"/>
      <c r="L16" s="195"/>
      <c r="M16" s="195"/>
      <c r="N16" s="195">
        <f t="shared" si="2"/>
        <v>0</v>
      </c>
    </row>
    <row r="17" spans="1:14" ht="30">
      <c r="A17" s="4" t="s">
        <v>489</v>
      </c>
      <c r="B17" s="5" t="s">
        <v>293</v>
      </c>
      <c r="C17" s="195"/>
      <c r="D17" s="195"/>
      <c r="E17" s="195"/>
      <c r="F17" s="195">
        <f t="shared" si="0"/>
        <v>0</v>
      </c>
      <c r="G17" s="195"/>
      <c r="H17" s="195"/>
      <c r="I17" s="195"/>
      <c r="J17" s="195">
        <f t="shared" si="1"/>
        <v>0</v>
      </c>
      <c r="K17" s="195"/>
      <c r="L17" s="195"/>
      <c r="M17" s="195"/>
      <c r="N17" s="195">
        <f t="shared" si="2"/>
        <v>0</v>
      </c>
    </row>
    <row r="18" spans="1:14" ht="30">
      <c r="A18" s="4" t="s">
        <v>490</v>
      </c>
      <c r="B18" s="5" t="s">
        <v>294</v>
      </c>
      <c r="C18" s="195">
        <v>2683560</v>
      </c>
      <c r="D18" s="195">
        <v>0</v>
      </c>
      <c r="E18" s="195">
        <v>0</v>
      </c>
      <c r="F18" s="195">
        <f t="shared" si="0"/>
        <v>2683560</v>
      </c>
      <c r="G18" s="195">
        <v>3955275</v>
      </c>
      <c r="H18" s="195">
        <v>0</v>
      </c>
      <c r="I18" s="195">
        <v>0</v>
      </c>
      <c r="J18" s="195">
        <f t="shared" si="1"/>
        <v>3955275</v>
      </c>
      <c r="K18" s="195">
        <v>3955275</v>
      </c>
      <c r="L18" s="195">
        <v>0</v>
      </c>
      <c r="M18" s="195">
        <v>0</v>
      </c>
      <c r="N18" s="195">
        <f t="shared" si="2"/>
        <v>3955275</v>
      </c>
    </row>
    <row r="19" spans="1:14" ht="30">
      <c r="A19" s="34" t="s">
        <v>527</v>
      </c>
      <c r="B19" s="45" t="s">
        <v>295</v>
      </c>
      <c r="C19" s="195">
        <f>SUM(C13:C18)</f>
        <v>20165388</v>
      </c>
      <c r="D19" s="195">
        <f aca="true" t="shared" si="4" ref="D19:N19">SUM(D13:D18)</f>
        <v>0</v>
      </c>
      <c r="E19" s="195">
        <f t="shared" si="4"/>
        <v>0</v>
      </c>
      <c r="F19" s="195">
        <f t="shared" si="4"/>
        <v>20165388</v>
      </c>
      <c r="G19" s="195">
        <f t="shared" si="4"/>
        <v>25096555</v>
      </c>
      <c r="H19" s="195">
        <f t="shared" si="4"/>
        <v>0</v>
      </c>
      <c r="I19" s="195">
        <f t="shared" si="4"/>
        <v>0</v>
      </c>
      <c r="J19" s="195">
        <f t="shared" si="4"/>
        <v>25096555</v>
      </c>
      <c r="K19" s="195">
        <f t="shared" si="4"/>
        <v>25096555</v>
      </c>
      <c r="L19" s="195">
        <f t="shared" si="4"/>
        <v>0</v>
      </c>
      <c r="M19" s="195">
        <f t="shared" si="4"/>
        <v>0</v>
      </c>
      <c r="N19" s="195">
        <f t="shared" si="4"/>
        <v>25096555</v>
      </c>
    </row>
    <row r="20" spans="1:14" ht="17.25">
      <c r="A20" s="4" t="s">
        <v>296</v>
      </c>
      <c r="B20" s="5" t="s">
        <v>297</v>
      </c>
      <c r="C20" s="195">
        <v>0</v>
      </c>
      <c r="D20" s="195">
        <v>0</v>
      </c>
      <c r="E20" s="195">
        <v>0</v>
      </c>
      <c r="F20" s="195">
        <f t="shared" si="0"/>
        <v>0</v>
      </c>
      <c r="G20" s="195">
        <v>1000000</v>
      </c>
      <c r="H20" s="195">
        <v>0</v>
      </c>
      <c r="I20" s="195">
        <v>0</v>
      </c>
      <c r="J20" s="195">
        <f t="shared" si="1"/>
        <v>1000000</v>
      </c>
      <c r="K20" s="195">
        <v>1000000</v>
      </c>
      <c r="L20" s="195">
        <v>0</v>
      </c>
      <c r="M20" s="195">
        <v>0</v>
      </c>
      <c r="N20" s="195">
        <f t="shared" si="2"/>
        <v>1000000</v>
      </c>
    </row>
    <row r="21" spans="1:14" ht="30">
      <c r="A21" s="4" t="s">
        <v>298</v>
      </c>
      <c r="B21" s="5" t="s">
        <v>299</v>
      </c>
      <c r="C21" s="195"/>
      <c r="D21" s="195"/>
      <c r="E21" s="195"/>
      <c r="F21" s="195">
        <f t="shared" si="0"/>
        <v>0</v>
      </c>
      <c r="G21" s="195"/>
      <c r="H21" s="195"/>
      <c r="I21" s="195"/>
      <c r="J21" s="195">
        <f t="shared" si="1"/>
        <v>0</v>
      </c>
      <c r="K21" s="195"/>
      <c r="L21" s="195"/>
      <c r="M21" s="195"/>
      <c r="N21" s="195">
        <f t="shared" si="2"/>
        <v>0</v>
      </c>
    </row>
    <row r="22" spans="1:14" ht="30">
      <c r="A22" s="4" t="s">
        <v>491</v>
      </c>
      <c r="B22" s="5" t="s">
        <v>300</v>
      </c>
      <c r="C22" s="195"/>
      <c r="D22" s="195"/>
      <c r="E22" s="195"/>
      <c r="F22" s="195">
        <f t="shared" si="0"/>
        <v>0</v>
      </c>
      <c r="G22" s="195"/>
      <c r="H22" s="195"/>
      <c r="I22" s="195"/>
      <c r="J22" s="195">
        <f t="shared" si="1"/>
        <v>0</v>
      </c>
      <c r="K22" s="195"/>
      <c r="L22" s="195"/>
      <c r="M22" s="195"/>
      <c r="N22" s="195">
        <f t="shared" si="2"/>
        <v>0</v>
      </c>
    </row>
    <row r="23" spans="1:14" ht="30">
      <c r="A23" s="4" t="s">
        <v>492</v>
      </c>
      <c r="B23" s="5" t="s">
        <v>301</v>
      </c>
      <c r="C23" s="195"/>
      <c r="D23" s="195"/>
      <c r="E23" s="195"/>
      <c r="F23" s="195">
        <f t="shared" si="0"/>
        <v>0</v>
      </c>
      <c r="G23" s="195"/>
      <c r="H23" s="195"/>
      <c r="I23" s="195"/>
      <c r="J23" s="195">
        <f t="shared" si="1"/>
        <v>0</v>
      </c>
      <c r="K23" s="195"/>
      <c r="L23" s="195"/>
      <c r="M23" s="195"/>
      <c r="N23" s="195">
        <f t="shared" si="2"/>
        <v>0</v>
      </c>
    </row>
    <row r="24" spans="1:14" ht="30">
      <c r="A24" s="4" t="s">
        <v>493</v>
      </c>
      <c r="B24" s="5" t="s">
        <v>302</v>
      </c>
      <c r="C24" s="195"/>
      <c r="D24" s="195"/>
      <c r="E24" s="195"/>
      <c r="F24" s="195">
        <f t="shared" si="0"/>
        <v>0</v>
      </c>
      <c r="G24" s="195"/>
      <c r="H24" s="195"/>
      <c r="I24" s="195"/>
      <c r="J24" s="195">
        <f t="shared" si="1"/>
        <v>0</v>
      </c>
      <c r="K24" s="195"/>
      <c r="L24" s="195"/>
      <c r="M24" s="195"/>
      <c r="N24" s="195">
        <f t="shared" si="2"/>
        <v>0</v>
      </c>
    </row>
    <row r="25" spans="1:14" ht="30">
      <c r="A25" s="34" t="s">
        <v>528</v>
      </c>
      <c r="B25" s="45" t="s">
        <v>303</v>
      </c>
      <c r="C25" s="195">
        <f>SUM(C20:C24)</f>
        <v>0</v>
      </c>
      <c r="D25" s="195">
        <f aca="true" t="shared" si="5" ref="D25:N25">SUM(D20:D24)</f>
        <v>0</v>
      </c>
      <c r="E25" s="195">
        <f t="shared" si="5"/>
        <v>0</v>
      </c>
      <c r="F25" s="195">
        <f t="shared" si="5"/>
        <v>0</v>
      </c>
      <c r="G25" s="195">
        <f t="shared" si="5"/>
        <v>1000000</v>
      </c>
      <c r="H25" s="195">
        <f t="shared" si="5"/>
        <v>0</v>
      </c>
      <c r="I25" s="195">
        <f t="shared" si="5"/>
        <v>0</v>
      </c>
      <c r="J25" s="195">
        <f t="shared" si="5"/>
        <v>1000000</v>
      </c>
      <c r="K25" s="195">
        <f t="shared" si="5"/>
        <v>1000000</v>
      </c>
      <c r="L25" s="195">
        <f t="shared" si="5"/>
        <v>0</v>
      </c>
      <c r="M25" s="195">
        <f t="shared" si="5"/>
        <v>0</v>
      </c>
      <c r="N25" s="195">
        <f t="shared" si="5"/>
        <v>1000000</v>
      </c>
    </row>
    <row r="26" spans="1:14" ht="17.25">
      <c r="A26" s="4" t="s">
        <v>494</v>
      </c>
      <c r="B26" s="5" t="s">
        <v>304</v>
      </c>
      <c r="C26" s="195"/>
      <c r="D26" s="195"/>
      <c r="E26" s="195"/>
      <c r="F26" s="195">
        <f t="shared" si="0"/>
        <v>0</v>
      </c>
      <c r="G26" s="195"/>
      <c r="H26" s="195"/>
      <c r="I26" s="195"/>
      <c r="J26" s="195">
        <f t="shared" si="1"/>
        <v>0</v>
      </c>
      <c r="K26" s="195"/>
      <c r="L26" s="195"/>
      <c r="M26" s="195"/>
      <c r="N26" s="195">
        <f t="shared" si="2"/>
        <v>0</v>
      </c>
    </row>
    <row r="27" spans="1:14" ht="17.25">
      <c r="A27" s="4" t="s">
        <v>495</v>
      </c>
      <c r="B27" s="5" t="s">
        <v>305</v>
      </c>
      <c r="C27" s="195"/>
      <c r="D27" s="195"/>
      <c r="E27" s="195"/>
      <c r="F27" s="195">
        <f t="shared" si="0"/>
        <v>0</v>
      </c>
      <c r="G27" s="195"/>
      <c r="H27" s="195"/>
      <c r="I27" s="195"/>
      <c r="J27" s="195">
        <f t="shared" si="1"/>
        <v>0</v>
      </c>
      <c r="K27" s="195"/>
      <c r="L27" s="195"/>
      <c r="M27" s="195"/>
      <c r="N27" s="195">
        <f t="shared" si="2"/>
        <v>0</v>
      </c>
    </row>
    <row r="28" spans="1:14" ht="17.25">
      <c r="A28" s="6" t="s">
        <v>529</v>
      </c>
      <c r="B28" s="7" t="s">
        <v>306</v>
      </c>
      <c r="C28" s="195">
        <v>0</v>
      </c>
      <c r="D28" s="195">
        <v>0</v>
      </c>
      <c r="E28" s="195">
        <v>0</v>
      </c>
      <c r="F28" s="195">
        <f t="shared" si="0"/>
        <v>0</v>
      </c>
      <c r="G28" s="195">
        <v>0</v>
      </c>
      <c r="H28" s="195">
        <v>0</v>
      </c>
      <c r="I28" s="195">
        <v>0</v>
      </c>
      <c r="J28" s="195">
        <f t="shared" si="1"/>
        <v>0</v>
      </c>
      <c r="K28" s="195">
        <v>0</v>
      </c>
      <c r="L28" s="195">
        <v>0</v>
      </c>
      <c r="M28" s="195">
        <v>0</v>
      </c>
      <c r="N28" s="195">
        <f t="shared" si="2"/>
        <v>0</v>
      </c>
    </row>
    <row r="29" spans="1:14" ht="17.25">
      <c r="A29" s="4" t="s">
        <v>496</v>
      </c>
      <c r="B29" s="5" t="s">
        <v>307</v>
      </c>
      <c r="C29" s="195"/>
      <c r="D29" s="195"/>
      <c r="E29" s="195"/>
      <c r="F29" s="195">
        <f t="shared" si="0"/>
        <v>0</v>
      </c>
      <c r="G29" s="195"/>
      <c r="H29" s="195"/>
      <c r="I29" s="195"/>
      <c r="J29" s="195">
        <f t="shared" si="1"/>
        <v>0</v>
      </c>
      <c r="K29" s="195"/>
      <c r="L29" s="195"/>
      <c r="M29" s="195"/>
      <c r="N29" s="195">
        <f t="shared" si="2"/>
        <v>0</v>
      </c>
    </row>
    <row r="30" spans="1:14" ht="17.25">
      <c r="A30" s="4" t="s">
        <v>497</v>
      </c>
      <c r="B30" s="5" t="s">
        <v>308</v>
      </c>
      <c r="C30" s="195"/>
      <c r="D30" s="195"/>
      <c r="E30" s="195"/>
      <c r="F30" s="195">
        <f t="shared" si="0"/>
        <v>0</v>
      </c>
      <c r="G30" s="195"/>
      <c r="H30" s="195"/>
      <c r="I30" s="195"/>
      <c r="J30" s="195">
        <f t="shared" si="1"/>
        <v>0</v>
      </c>
      <c r="K30" s="195"/>
      <c r="L30" s="195"/>
      <c r="M30" s="195"/>
      <c r="N30" s="195">
        <f t="shared" si="2"/>
        <v>0</v>
      </c>
    </row>
    <row r="31" spans="1:14" ht="17.25">
      <c r="A31" s="4" t="s">
        <v>498</v>
      </c>
      <c r="B31" s="5" t="s">
        <v>309</v>
      </c>
      <c r="C31" s="195">
        <v>980000</v>
      </c>
      <c r="D31" s="195">
        <v>0</v>
      </c>
      <c r="E31" s="195">
        <v>0</v>
      </c>
      <c r="F31" s="195">
        <f t="shared" si="0"/>
        <v>980000</v>
      </c>
      <c r="G31" s="195">
        <v>980000</v>
      </c>
      <c r="H31" s="195">
        <v>0</v>
      </c>
      <c r="I31" s="195">
        <v>0</v>
      </c>
      <c r="J31" s="195">
        <f t="shared" si="1"/>
        <v>980000</v>
      </c>
      <c r="K31" s="195">
        <v>975625</v>
      </c>
      <c r="L31" s="195">
        <v>0</v>
      </c>
      <c r="M31" s="195">
        <v>0</v>
      </c>
      <c r="N31" s="195">
        <f t="shared" si="2"/>
        <v>975625</v>
      </c>
    </row>
    <row r="32" spans="1:14" ht="17.25">
      <c r="A32" s="4" t="s">
        <v>499</v>
      </c>
      <c r="B32" s="5" t="s">
        <v>310</v>
      </c>
      <c r="C32" s="195"/>
      <c r="D32" s="195"/>
      <c r="E32" s="195"/>
      <c r="F32" s="195">
        <f t="shared" si="0"/>
        <v>0</v>
      </c>
      <c r="G32" s="195"/>
      <c r="H32" s="195"/>
      <c r="I32" s="195"/>
      <c r="J32" s="195">
        <f t="shared" si="1"/>
        <v>0</v>
      </c>
      <c r="K32" s="195"/>
      <c r="L32" s="195"/>
      <c r="M32" s="195"/>
      <c r="N32" s="195">
        <f t="shared" si="2"/>
        <v>0</v>
      </c>
    </row>
    <row r="33" spans="1:14" ht="17.25">
      <c r="A33" s="4" t="s">
        <v>500</v>
      </c>
      <c r="B33" s="5" t="s">
        <v>313</v>
      </c>
      <c r="C33" s="195"/>
      <c r="D33" s="195"/>
      <c r="E33" s="195"/>
      <c r="F33" s="195">
        <f t="shared" si="0"/>
        <v>0</v>
      </c>
      <c r="G33" s="195"/>
      <c r="H33" s="195"/>
      <c r="I33" s="195"/>
      <c r="J33" s="195">
        <f t="shared" si="1"/>
        <v>0</v>
      </c>
      <c r="K33" s="195"/>
      <c r="L33" s="195"/>
      <c r="M33" s="195"/>
      <c r="N33" s="195">
        <f t="shared" si="2"/>
        <v>0</v>
      </c>
    </row>
    <row r="34" spans="1:14" ht="17.25">
      <c r="A34" s="4" t="s">
        <v>314</v>
      </c>
      <c r="B34" s="5" t="s">
        <v>315</v>
      </c>
      <c r="C34" s="195"/>
      <c r="D34" s="195"/>
      <c r="E34" s="195"/>
      <c r="F34" s="195">
        <f t="shared" si="0"/>
        <v>0</v>
      </c>
      <c r="G34" s="195"/>
      <c r="H34" s="195"/>
      <c r="I34" s="195"/>
      <c r="J34" s="195">
        <f t="shared" si="1"/>
        <v>0</v>
      </c>
      <c r="K34" s="195"/>
      <c r="L34" s="195"/>
      <c r="M34" s="195"/>
      <c r="N34" s="195">
        <f t="shared" si="2"/>
        <v>0</v>
      </c>
    </row>
    <row r="35" spans="1:14" ht="17.25">
      <c r="A35" s="4" t="s">
        <v>501</v>
      </c>
      <c r="B35" s="5" t="s">
        <v>316</v>
      </c>
      <c r="C35" s="195">
        <v>2700000</v>
      </c>
      <c r="D35" s="195">
        <v>0</v>
      </c>
      <c r="E35" s="195">
        <v>0</v>
      </c>
      <c r="F35" s="195">
        <f t="shared" si="0"/>
        <v>2700000</v>
      </c>
      <c r="G35" s="195">
        <v>2801110</v>
      </c>
      <c r="H35" s="195">
        <v>0</v>
      </c>
      <c r="I35" s="195">
        <v>0</v>
      </c>
      <c r="J35" s="195">
        <f t="shared" si="1"/>
        <v>2801110</v>
      </c>
      <c r="K35" s="195">
        <v>2801110</v>
      </c>
      <c r="L35" s="195">
        <v>0</v>
      </c>
      <c r="M35" s="195">
        <v>0</v>
      </c>
      <c r="N35" s="195">
        <f t="shared" si="2"/>
        <v>2801110</v>
      </c>
    </row>
    <row r="36" spans="1:14" ht="17.25">
      <c r="A36" s="4" t="s">
        <v>502</v>
      </c>
      <c r="B36" s="5" t="s">
        <v>321</v>
      </c>
      <c r="C36" s="195"/>
      <c r="D36" s="195"/>
      <c r="E36" s="195"/>
      <c r="F36" s="195">
        <f t="shared" si="0"/>
        <v>0</v>
      </c>
      <c r="G36" s="195"/>
      <c r="H36" s="195"/>
      <c r="I36" s="195"/>
      <c r="J36" s="195">
        <f t="shared" si="1"/>
        <v>0</v>
      </c>
      <c r="K36" s="195"/>
      <c r="L36" s="195"/>
      <c r="M36" s="195"/>
      <c r="N36" s="195">
        <f t="shared" si="2"/>
        <v>0</v>
      </c>
    </row>
    <row r="37" spans="1:14" ht="17.25">
      <c r="A37" s="6" t="s">
        <v>530</v>
      </c>
      <c r="B37" s="7" t="s">
        <v>324</v>
      </c>
      <c r="C37" s="195">
        <f>SUM(C32:C36)</f>
        <v>2700000</v>
      </c>
      <c r="D37" s="195">
        <f aca="true" t="shared" si="6" ref="D37:N37">SUM(D32:D36)</f>
        <v>0</v>
      </c>
      <c r="E37" s="195">
        <f t="shared" si="6"/>
        <v>0</v>
      </c>
      <c r="F37" s="195">
        <f t="shared" si="6"/>
        <v>2700000</v>
      </c>
      <c r="G37" s="195">
        <f t="shared" si="6"/>
        <v>2801110</v>
      </c>
      <c r="H37" s="195">
        <f t="shared" si="6"/>
        <v>0</v>
      </c>
      <c r="I37" s="195">
        <f t="shared" si="6"/>
        <v>0</v>
      </c>
      <c r="J37" s="195">
        <f t="shared" si="6"/>
        <v>2801110</v>
      </c>
      <c r="K37" s="195">
        <f t="shared" si="6"/>
        <v>2801110</v>
      </c>
      <c r="L37" s="195">
        <f t="shared" si="6"/>
        <v>0</v>
      </c>
      <c r="M37" s="195">
        <f t="shared" si="6"/>
        <v>0</v>
      </c>
      <c r="N37" s="195">
        <f t="shared" si="6"/>
        <v>2801110</v>
      </c>
    </row>
    <row r="38" spans="1:14" ht="17.25">
      <c r="A38" s="4" t="s">
        <v>503</v>
      </c>
      <c r="B38" s="5" t="s">
        <v>325</v>
      </c>
      <c r="C38" s="195">
        <v>0</v>
      </c>
      <c r="D38" s="195">
        <v>0</v>
      </c>
      <c r="E38" s="195">
        <v>0</v>
      </c>
      <c r="F38" s="195">
        <f t="shared" si="0"/>
        <v>0</v>
      </c>
      <c r="G38" s="195">
        <v>10871</v>
      </c>
      <c r="H38" s="195">
        <v>0</v>
      </c>
      <c r="I38" s="195">
        <v>0</v>
      </c>
      <c r="J38" s="195">
        <f t="shared" si="1"/>
        <v>10871</v>
      </c>
      <c r="K38" s="195">
        <v>10871</v>
      </c>
      <c r="L38" s="195">
        <v>0</v>
      </c>
      <c r="M38" s="195">
        <v>0</v>
      </c>
      <c r="N38" s="195">
        <f t="shared" si="2"/>
        <v>10871</v>
      </c>
    </row>
    <row r="39" spans="1:14" ht="17.25">
      <c r="A39" s="34" t="s">
        <v>531</v>
      </c>
      <c r="B39" s="45" t="s">
        <v>326</v>
      </c>
      <c r="C39" s="195">
        <f>SUM(C28:C31,C37,C38)</f>
        <v>3680000</v>
      </c>
      <c r="D39" s="195">
        <f aca="true" t="shared" si="7" ref="D39:N39">SUM(D28:D31,D37,D38)</f>
        <v>0</v>
      </c>
      <c r="E39" s="195">
        <f t="shared" si="7"/>
        <v>0</v>
      </c>
      <c r="F39" s="195">
        <f t="shared" si="7"/>
        <v>3680000</v>
      </c>
      <c r="G39" s="195">
        <f t="shared" si="7"/>
        <v>3791981</v>
      </c>
      <c r="H39" s="195">
        <f t="shared" si="7"/>
        <v>0</v>
      </c>
      <c r="I39" s="195">
        <f t="shared" si="7"/>
        <v>0</v>
      </c>
      <c r="J39" s="195">
        <f t="shared" si="7"/>
        <v>3791981</v>
      </c>
      <c r="K39" s="195">
        <f t="shared" si="7"/>
        <v>3787606</v>
      </c>
      <c r="L39" s="195">
        <f t="shared" si="7"/>
        <v>0</v>
      </c>
      <c r="M39" s="195">
        <f t="shared" si="7"/>
        <v>0</v>
      </c>
      <c r="N39" s="195">
        <f t="shared" si="7"/>
        <v>3787606</v>
      </c>
    </row>
    <row r="40" spans="1:14" ht="17.25">
      <c r="A40" s="12" t="s">
        <v>327</v>
      </c>
      <c r="B40" s="5" t="s">
        <v>328</v>
      </c>
      <c r="C40" s="195"/>
      <c r="D40" s="195"/>
      <c r="E40" s="195"/>
      <c r="F40" s="195">
        <f t="shared" si="0"/>
        <v>0</v>
      </c>
      <c r="G40" s="195"/>
      <c r="H40" s="195"/>
      <c r="I40" s="195"/>
      <c r="J40" s="195">
        <f t="shared" si="1"/>
        <v>0</v>
      </c>
      <c r="K40" s="195"/>
      <c r="L40" s="195"/>
      <c r="M40" s="195"/>
      <c r="N40" s="195">
        <f t="shared" si="2"/>
        <v>0</v>
      </c>
    </row>
    <row r="41" spans="1:14" ht="17.25">
      <c r="A41" s="12" t="s">
        <v>504</v>
      </c>
      <c r="B41" s="5" t="s">
        <v>329</v>
      </c>
      <c r="C41" s="195">
        <v>20000</v>
      </c>
      <c r="D41" s="195">
        <v>0</v>
      </c>
      <c r="E41" s="195">
        <v>0</v>
      </c>
      <c r="F41" s="195">
        <f t="shared" si="0"/>
        <v>20000</v>
      </c>
      <c r="G41" s="195">
        <v>60000</v>
      </c>
      <c r="H41" s="195">
        <v>0</v>
      </c>
      <c r="I41" s="195">
        <v>0</v>
      </c>
      <c r="J41" s="195">
        <f t="shared" si="1"/>
        <v>60000</v>
      </c>
      <c r="K41" s="195">
        <v>60000</v>
      </c>
      <c r="L41" s="195">
        <v>0</v>
      </c>
      <c r="M41" s="195">
        <v>0</v>
      </c>
      <c r="N41" s="195">
        <f t="shared" si="2"/>
        <v>60000</v>
      </c>
    </row>
    <row r="42" spans="1:14" ht="17.25">
      <c r="A42" s="12" t="s">
        <v>505</v>
      </c>
      <c r="B42" s="5" t="s">
        <v>330</v>
      </c>
      <c r="C42" s="195"/>
      <c r="D42" s="195"/>
      <c r="E42" s="195"/>
      <c r="F42" s="195">
        <f t="shared" si="0"/>
        <v>0</v>
      </c>
      <c r="G42" s="195"/>
      <c r="H42" s="195"/>
      <c r="I42" s="195"/>
      <c r="J42" s="195">
        <f t="shared" si="1"/>
        <v>0</v>
      </c>
      <c r="K42" s="195"/>
      <c r="L42" s="195"/>
      <c r="M42" s="195"/>
      <c r="N42" s="195">
        <f t="shared" si="2"/>
        <v>0</v>
      </c>
    </row>
    <row r="43" spans="1:14" ht="17.25">
      <c r="A43" s="12" t="s">
        <v>506</v>
      </c>
      <c r="B43" s="5" t="s">
        <v>331</v>
      </c>
      <c r="C43" s="195">
        <v>20000</v>
      </c>
      <c r="D43" s="195">
        <v>0</v>
      </c>
      <c r="E43" s="195">
        <v>0</v>
      </c>
      <c r="F43" s="195">
        <f t="shared" si="0"/>
        <v>20000</v>
      </c>
      <c r="G43" s="195">
        <v>494904</v>
      </c>
      <c r="H43" s="195">
        <v>0</v>
      </c>
      <c r="I43" s="195">
        <v>0</v>
      </c>
      <c r="J43" s="195">
        <f t="shared" si="1"/>
        <v>494904</v>
      </c>
      <c r="K43" s="195">
        <v>430464</v>
      </c>
      <c r="L43" s="195">
        <v>0</v>
      </c>
      <c r="M43" s="195">
        <v>0</v>
      </c>
      <c r="N43" s="195">
        <f t="shared" si="2"/>
        <v>430464</v>
      </c>
    </row>
    <row r="44" spans="1:14" ht="17.25">
      <c r="A44" s="12" t="s">
        <v>332</v>
      </c>
      <c r="B44" s="5" t="s">
        <v>333</v>
      </c>
      <c r="C44" s="195"/>
      <c r="D44" s="195"/>
      <c r="E44" s="195"/>
      <c r="F44" s="195">
        <f t="shared" si="0"/>
        <v>0</v>
      </c>
      <c r="G44" s="195"/>
      <c r="H44" s="195"/>
      <c r="I44" s="195"/>
      <c r="J44" s="195">
        <f t="shared" si="1"/>
        <v>0</v>
      </c>
      <c r="K44" s="195"/>
      <c r="L44" s="195"/>
      <c r="M44" s="195"/>
      <c r="N44" s="195">
        <f t="shared" si="2"/>
        <v>0</v>
      </c>
    </row>
    <row r="45" spans="1:14" ht="17.25">
      <c r="A45" s="12" t="s">
        <v>334</v>
      </c>
      <c r="B45" s="5" t="s">
        <v>335</v>
      </c>
      <c r="C45" s="195"/>
      <c r="D45" s="195"/>
      <c r="E45" s="195"/>
      <c r="F45" s="195">
        <f t="shared" si="0"/>
        <v>0</v>
      </c>
      <c r="G45" s="195"/>
      <c r="H45" s="195"/>
      <c r="I45" s="195"/>
      <c r="J45" s="195">
        <f t="shared" si="1"/>
        <v>0</v>
      </c>
      <c r="K45" s="195"/>
      <c r="L45" s="195"/>
      <c r="M45" s="195"/>
      <c r="N45" s="195">
        <f t="shared" si="2"/>
        <v>0</v>
      </c>
    </row>
    <row r="46" spans="1:14" ht="17.25">
      <c r="A46" s="12" t="s">
        <v>336</v>
      </c>
      <c r="B46" s="5" t="s">
        <v>337</v>
      </c>
      <c r="C46" s="195"/>
      <c r="D46" s="195"/>
      <c r="E46" s="195"/>
      <c r="F46" s="195">
        <f t="shared" si="0"/>
        <v>0</v>
      </c>
      <c r="G46" s="195"/>
      <c r="H46" s="195"/>
      <c r="I46" s="195"/>
      <c r="J46" s="195">
        <f t="shared" si="1"/>
        <v>0</v>
      </c>
      <c r="K46" s="195"/>
      <c r="L46" s="195"/>
      <c r="M46" s="195"/>
      <c r="N46" s="195">
        <f t="shared" si="2"/>
        <v>0</v>
      </c>
    </row>
    <row r="47" spans="1:14" ht="17.25">
      <c r="A47" s="12" t="s">
        <v>507</v>
      </c>
      <c r="B47" s="5" t="s">
        <v>338</v>
      </c>
      <c r="C47" s="195">
        <v>0</v>
      </c>
      <c r="D47" s="195">
        <v>0</v>
      </c>
      <c r="E47" s="195">
        <v>0</v>
      </c>
      <c r="F47" s="195">
        <f t="shared" si="0"/>
        <v>0</v>
      </c>
      <c r="G47" s="195">
        <v>582</v>
      </c>
      <c r="H47" s="195">
        <v>0</v>
      </c>
      <c r="I47" s="195">
        <v>0</v>
      </c>
      <c r="J47" s="195">
        <f t="shared" si="1"/>
        <v>582</v>
      </c>
      <c r="K47" s="195">
        <v>582</v>
      </c>
      <c r="L47" s="195">
        <v>0</v>
      </c>
      <c r="M47" s="195">
        <v>0</v>
      </c>
      <c r="N47" s="195">
        <f t="shared" si="2"/>
        <v>582</v>
      </c>
    </row>
    <row r="48" spans="1:14" ht="17.25">
      <c r="A48" s="12" t="s">
        <v>508</v>
      </c>
      <c r="B48" s="5" t="s">
        <v>339</v>
      </c>
      <c r="C48" s="195"/>
      <c r="D48" s="195"/>
      <c r="E48" s="195"/>
      <c r="F48" s="195">
        <f t="shared" si="0"/>
        <v>0</v>
      </c>
      <c r="G48" s="195"/>
      <c r="H48" s="195"/>
      <c r="I48" s="195"/>
      <c r="J48" s="195">
        <f t="shared" si="1"/>
        <v>0</v>
      </c>
      <c r="K48" s="195"/>
      <c r="L48" s="195"/>
      <c r="M48" s="195"/>
      <c r="N48" s="195">
        <f t="shared" si="2"/>
        <v>0</v>
      </c>
    </row>
    <row r="49" spans="1:14" ht="17.25">
      <c r="A49" s="12" t="s">
        <v>509</v>
      </c>
      <c r="B49" s="5" t="s">
        <v>340</v>
      </c>
      <c r="C49" s="195">
        <v>10000</v>
      </c>
      <c r="D49" s="195">
        <v>0</v>
      </c>
      <c r="E49" s="195">
        <v>0</v>
      </c>
      <c r="F49" s="195">
        <f t="shared" si="0"/>
        <v>10000</v>
      </c>
      <c r="G49" s="195">
        <v>33436</v>
      </c>
      <c r="H49" s="195">
        <v>0</v>
      </c>
      <c r="I49" s="195">
        <v>0</v>
      </c>
      <c r="J49" s="195">
        <f t="shared" si="1"/>
        <v>33436</v>
      </c>
      <c r="K49" s="195">
        <v>37976</v>
      </c>
      <c r="L49" s="195">
        <v>0</v>
      </c>
      <c r="M49" s="195">
        <v>0</v>
      </c>
      <c r="N49" s="195">
        <f t="shared" si="2"/>
        <v>37976</v>
      </c>
    </row>
    <row r="50" spans="1:14" ht="17.25">
      <c r="A50" s="44" t="s">
        <v>532</v>
      </c>
      <c r="B50" s="45" t="s">
        <v>341</v>
      </c>
      <c r="C50" s="195">
        <f>SUM(C40:C49)</f>
        <v>50000</v>
      </c>
      <c r="D50" s="195">
        <f aca="true" t="shared" si="8" ref="D50:N50">SUM(D40:D49)</f>
        <v>0</v>
      </c>
      <c r="E50" s="195">
        <f t="shared" si="8"/>
        <v>0</v>
      </c>
      <c r="F50" s="195">
        <f t="shared" si="8"/>
        <v>50000</v>
      </c>
      <c r="G50" s="195">
        <f t="shared" si="8"/>
        <v>588922</v>
      </c>
      <c r="H50" s="195">
        <f t="shared" si="8"/>
        <v>0</v>
      </c>
      <c r="I50" s="195">
        <f t="shared" si="8"/>
        <v>0</v>
      </c>
      <c r="J50" s="195">
        <f t="shared" si="8"/>
        <v>588922</v>
      </c>
      <c r="K50" s="195">
        <f t="shared" si="8"/>
        <v>529022</v>
      </c>
      <c r="L50" s="195">
        <f t="shared" si="8"/>
        <v>0</v>
      </c>
      <c r="M50" s="195">
        <f t="shared" si="8"/>
        <v>0</v>
      </c>
      <c r="N50" s="195">
        <f t="shared" si="8"/>
        <v>529022</v>
      </c>
    </row>
    <row r="51" spans="1:14" ht="17.25">
      <c r="A51" s="12" t="s">
        <v>510</v>
      </c>
      <c r="B51" s="5" t="s">
        <v>342</v>
      </c>
      <c r="C51" s="195"/>
      <c r="D51" s="195"/>
      <c r="E51" s="195"/>
      <c r="F51" s="195">
        <f t="shared" si="0"/>
        <v>0</v>
      </c>
      <c r="G51" s="195"/>
      <c r="H51" s="195"/>
      <c r="I51" s="195"/>
      <c r="J51" s="195">
        <f t="shared" si="1"/>
        <v>0</v>
      </c>
      <c r="K51" s="195"/>
      <c r="L51" s="195"/>
      <c r="M51" s="195"/>
      <c r="N51" s="195">
        <f t="shared" si="2"/>
        <v>0</v>
      </c>
    </row>
    <row r="52" spans="1:14" ht="17.25">
      <c r="A52" s="12" t="s">
        <v>511</v>
      </c>
      <c r="B52" s="5" t="s">
        <v>343</v>
      </c>
      <c r="C52" s="195">
        <v>0</v>
      </c>
      <c r="D52" s="195">
        <v>0</v>
      </c>
      <c r="E52" s="195">
        <v>0</v>
      </c>
      <c r="F52" s="195">
        <f t="shared" si="0"/>
        <v>0</v>
      </c>
      <c r="G52" s="195">
        <v>600000</v>
      </c>
      <c r="H52" s="195">
        <v>0</v>
      </c>
      <c r="I52" s="195">
        <v>0</v>
      </c>
      <c r="J52" s="195">
        <f t="shared" si="1"/>
        <v>600000</v>
      </c>
      <c r="K52" s="195">
        <v>600000</v>
      </c>
      <c r="L52" s="195">
        <v>0</v>
      </c>
      <c r="M52" s="195">
        <v>0</v>
      </c>
      <c r="N52" s="195">
        <f t="shared" si="2"/>
        <v>600000</v>
      </c>
    </row>
    <row r="53" spans="1:14" ht="17.25">
      <c r="A53" s="12" t="s">
        <v>344</v>
      </c>
      <c r="B53" s="5" t="s">
        <v>345</v>
      </c>
      <c r="C53" s="195"/>
      <c r="D53" s="195"/>
      <c r="E53" s="195"/>
      <c r="F53" s="195">
        <f t="shared" si="0"/>
        <v>0</v>
      </c>
      <c r="G53" s="195"/>
      <c r="H53" s="195"/>
      <c r="I53" s="195"/>
      <c r="J53" s="195">
        <f t="shared" si="1"/>
        <v>0</v>
      </c>
      <c r="K53" s="195"/>
      <c r="L53" s="195"/>
      <c r="M53" s="195"/>
      <c r="N53" s="195">
        <f t="shared" si="2"/>
        <v>0</v>
      </c>
    </row>
    <row r="54" spans="1:14" ht="17.25">
      <c r="A54" s="12" t="s">
        <v>512</v>
      </c>
      <c r="B54" s="5" t="s">
        <v>346</v>
      </c>
      <c r="C54" s="195"/>
      <c r="D54" s="195"/>
      <c r="E54" s="195"/>
      <c r="F54" s="195">
        <f t="shared" si="0"/>
        <v>0</v>
      </c>
      <c r="G54" s="195"/>
      <c r="H54" s="195"/>
      <c r="I54" s="195"/>
      <c r="J54" s="195">
        <f t="shared" si="1"/>
        <v>0</v>
      </c>
      <c r="K54" s="195"/>
      <c r="L54" s="195"/>
      <c r="M54" s="195"/>
      <c r="N54" s="195">
        <f t="shared" si="2"/>
        <v>0</v>
      </c>
    </row>
    <row r="55" spans="1:14" ht="17.25">
      <c r="A55" s="12" t="s">
        <v>347</v>
      </c>
      <c r="B55" s="5" t="s">
        <v>348</v>
      </c>
      <c r="C55" s="195"/>
      <c r="D55" s="195"/>
      <c r="E55" s="195"/>
      <c r="F55" s="195">
        <f t="shared" si="0"/>
        <v>0</v>
      </c>
      <c r="G55" s="195"/>
      <c r="H55" s="195"/>
      <c r="I55" s="195"/>
      <c r="J55" s="195">
        <f t="shared" si="1"/>
        <v>0</v>
      </c>
      <c r="K55" s="195"/>
      <c r="L55" s="195"/>
      <c r="M55" s="195"/>
      <c r="N55" s="195">
        <f t="shared" si="2"/>
        <v>0</v>
      </c>
    </row>
    <row r="56" spans="1:14" ht="17.25">
      <c r="A56" s="34" t="s">
        <v>533</v>
      </c>
      <c r="B56" s="45" t="s">
        <v>349</v>
      </c>
      <c r="C56" s="195">
        <f>SUM(C51:C55)</f>
        <v>0</v>
      </c>
      <c r="D56" s="195">
        <f aca="true" t="shared" si="9" ref="D56:N56">SUM(D51:D55)</f>
        <v>0</v>
      </c>
      <c r="E56" s="195">
        <f t="shared" si="9"/>
        <v>0</v>
      </c>
      <c r="F56" s="195">
        <f t="shared" si="9"/>
        <v>0</v>
      </c>
      <c r="G56" s="195">
        <f t="shared" si="9"/>
        <v>600000</v>
      </c>
      <c r="H56" s="195">
        <f t="shared" si="9"/>
        <v>0</v>
      </c>
      <c r="I56" s="195">
        <f t="shared" si="9"/>
        <v>0</v>
      </c>
      <c r="J56" s="195">
        <f t="shared" si="9"/>
        <v>600000</v>
      </c>
      <c r="K56" s="195">
        <f t="shared" si="9"/>
        <v>600000</v>
      </c>
      <c r="L56" s="195">
        <f t="shared" si="9"/>
        <v>0</v>
      </c>
      <c r="M56" s="195">
        <f t="shared" si="9"/>
        <v>0</v>
      </c>
      <c r="N56" s="195">
        <f t="shared" si="9"/>
        <v>600000</v>
      </c>
    </row>
    <row r="57" spans="1:14" ht="30">
      <c r="A57" s="12" t="s">
        <v>350</v>
      </c>
      <c r="B57" s="5" t="s">
        <v>351</v>
      </c>
      <c r="C57" s="195"/>
      <c r="D57" s="195"/>
      <c r="E57" s="195"/>
      <c r="F57" s="195">
        <f t="shared" si="0"/>
        <v>0</v>
      </c>
      <c r="G57" s="195"/>
      <c r="H57" s="195"/>
      <c r="I57" s="195"/>
      <c r="J57" s="195">
        <f t="shared" si="1"/>
        <v>0</v>
      </c>
      <c r="K57" s="195"/>
      <c r="L57" s="195"/>
      <c r="M57" s="195"/>
      <c r="N57" s="195">
        <f t="shared" si="2"/>
        <v>0</v>
      </c>
    </row>
    <row r="58" spans="1:14" ht="30">
      <c r="A58" s="4" t="s">
        <v>513</v>
      </c>
      <c r="B58" s="5" t="s">
        <v>352</v>
      </c>
      <c r="C58" s="195"/>
      <c r="D58" s="195"/>
      <c r="E58" s="195"/>
      <c r="F58" s="195">
        <f t="shared" si="0"/>
        <v>0</v>
      </c>
      <c r="G58" s="195"/>
      <c r="H58" s="195"/>
      <c r="I58" s="195"/>
      <c r="J58" s="195">
        <f t="shared" si="1"/>
        <v>0</v>
      </c>
      <c r="K58" s="195"/>
      <c r="L58" s="195"/>
      <c r="M58" s="195"/>
      <c r="N58" s="195">
        <f t="shared" si="2"/>
        <v>0</v>
      </c>
    </row>
    <row r="59" spans="1:14" ht="17.25">
      <c r="A59" s="12" t="s">
        <v>514</v>
      </c>
      <c r="B59" s="5" t="s">
        <v>353</v>
      </c>
      <c r="C59" s="195">
        <v>4571782</v>
      </c>
      <c r="D59" s="195">
        <v>0</v>
      </c>
      <c r="E59" s="195">
        <v>0</v>
      </c>
      <c r="F59" s="195">
        <f t="shared" si="0"/>
        <v>4571782</v>
      </c>
      <c r="G59" s="195">
        <v>272687</v>
      </c>
      <c r="H59" s="195">
        <v>0</v>
      </c>
      <c r="I59" s="195">
        <v>0</v>
      </c>
      <c r="J59" s="195">
        <f t="shared" si="1"/>
        <v>272687</v>
      </c>
      <c r="K59" s="195">
        <v>272687</v>
      </c>
      <c r="L59" s="195">
        <v>0</v>
      </c>
      <c r="M59" s="195">
        <v>0</v>
      </c>
      <c r="N59" s="195">
        <f t="shared" si="2"/>
        <v>272687</v>
      </c>
    </row>
    <row r="60" spans="1:14" ht="17.25">
      <c r="A60" s="34" t="s">
        <v>534</v>
      </c>
      <c r="B60" s="45" t="s">
        <v>354</v>
      </c>
      <c r="C60" s="195">
        <f>SUM(C57:C59)</f>
        <v>4571782</v>
      </c>
      <c r="D60" s="195">
        <f aca="true" t="shared" si="10" ref="D60:N60">SUM(D57:D59)</f>
        <v>0</v>
      </c>
      <c r="E60" s="195">
        <f t="shared" si="10"/>
        <v>0</v>
      </c>
      <c r="F60" s="195">
        <f t="shared" si="10"/>
        <v>4571782</v>
      </c>
      <c r="G60" s="195">
        <f t="shared" si="10"/>
        <v>272687</v>
      </c>
      <c r="H60" s="195">
        <f t="shared" si="10"/>
        <v>0</v>
      </c>
      <c r="I60" s="195">
        <f t="shared" si="10"/>
        <v>0</v>
      </c>
      <c r="J60" s="195">
        <f t="shared" si="10"/>
        <v>272687</v>
      </c>
      <c r="K60" s="195">
        <f t="shared" si="10"/>
        <v>272687</v>
      </c>
      <c r="L60" s="195">
        <f t="shared" si="10"/>
        <v>0</v>
      </c>
      <c r="M60" s="195">
        <f t="shared" si="10"/>
        <v>0</v>
      </c>
      <c r="N60" s="195">
        <f t="shared" si="10"/>
        <v>272687</v>
      </c>
    </row>
    <row r="61" spans="1:14" ht="30">
      <c r="A61" s="12" t="s">
        <v>355</v>
      </c>
      <c r="B61" s="5" t="s">
        <v>356</v>
      </c>
      <c r="C61" s="195"/>
      <c r="D61" s="195"/>
      <c r="E61" s="195"/>
      <c r="F61" s="195">
        <f t="shared" si="0"/>
        <v>0</v>
      </c>
      <c r="G61" s="195"/>
      <c r="H61" s="195"/>
      <c r="I61" s="195"/>
      <c r="J61" s="195">
        <f t="shared" si="1"/>
        <v>0</v>
      </c>
      <c r="K61" s="195"/>
      <c r="L61" s="195"/>
      <c r="M61" s="195"/>
      <c r="N61" s="195">
        <f t="shared" si="2"/>
        <v>0</v>
      </c>
    </row>
    <row r="62" spans="1:14" ht="30">
      <c r="A62" s="4" t="s">
        <v>515</v>
      </c>
      <c r="B62" s="5" t="s">
        <v>357</v>
      </c>
      <c r="C62" s="195"/>
      <c r="D62" s="195"/>
      <c r="E62" s="195"/>
      <c r="F62" s="195">
        <f t="shared" si="0"/>
        <v>0</v>
      </c>
      <c r="G62" s="195"/>
      <c r="H62" s="195"/>
      <c r="I62" s="195"/>
      <c r="J62" s="195">
        <f t="shared" si="1"/>
        <v>0</v>
      </c>
      <c r="K62" s="195"/>
      <c r="L62" s="195"/>
      <c r="M62" s="195"/>
      <c r="N62" s="195">
        <f t="shared" si="2"/>
        <v>0</v>
      </c>
    </row>
    <row r="63" spans="1:14" ht="17.25">
      <c r="A63" s="12" t="s">
        <v>516</v>
      </c>
      <c r="B63" s="5" t="s">
        <v>358</v>
      </c>
      <c r="C63" s="195"/>
      <c r="D63" s="195"/>
      <c r="E63" s="195"/>
      <c r="F63" s="195">
        <f t="shared" si="0"/>
        <v>0</v>
      </c>
      <c r="G63" s="195"/>
      <c r="H63" s="195"/>
      <c r="I63" s="195"/>
      <c r="J63" s="195">
        <f t="shared" si="1"/>
        <v>0</v>
      </c>
      <c r="K63" s="195"/>
      <c r="L63" s="195"/>
      <c r="M63" s="195"/>
      <c r="N63" s="195">
        <f t="shared" si="2"/>
        <v>0</v>
      </c>
    </row>
    <row r="64" spans="1:14" ht="17.25">
      <c r="A64" s="34" t="s">
        <v>536</v>
      </c>
      <c r="B64" s="45" t="s">
        <v>359</v>
      </c>
      <c r="C64" s="195">
        <v>0</v>
      </c>
      <c r="D64" s="195">
        <v>0</v>
      </c>
      <c r="E64" s="195">
        <v>0</v>
      </c>
      <c r="F64" s="195">
        <f t="shared" si="0"/>
        <v>0</v>
      </c>
      <c r="G64" s="195">
        <v>0</v>
      </c>
      <c r="H64" s="195">
        <v>0</v>
      </c>
      <c r="I64" s="195">
        <v>0</v>
      </c>
      <c r="J64" s="195">
        <f t="shared" si="1"/>
        <v>0</v>
      </c>
      <c r="K64" s="195">
        <v>0</v>
      </c>
      <c r="L64" s="195">
        <v>0</v>
      </c>
      <c r="M64" s="195">
        <v>0</v>
      </c>
      <c r="N64" s="195">
        <f t="shared" si="2"/>
        <v>0</v>
      </c>
    </row>
    <row r="65" spans="1:14" ht="17.25">
      <c r="A65" s="42" t="s">
        <v>535</v>
      </c>
      <c r="B65" s="30" t="s">
        <v>360</v>
      </c>
      <c r="C65" s="195">
        <f>SUM(C19,C25,C39,C50,C56,C60,C64)</f>
        <v>28467170</v>
      </c>
      <c r="D65" s="195">
        <f aca="true" t="shared" si="11" ref="D65:N65">SUM(D19,D25,D39,D50,D56,D60,D64)</f>
        <v>0</v>
      </c>
      <c r="E65" s="195">
        <f t="shared" si="11"/>
        <v>0</v>
      </c>
      <c r="F65" s="195">
        <f t="shared" si="11"/>
        <v>28467170</v>
      </c>
      <c r="G65" s="195">
        <f t="shared" si="11"/>
        <v>31350145</v>
      </c>
      <c r="H65" s="195">
        <f t="shared" si="11"/>
        <v>0</v>
      </c>
      <c r="I65" s="195">
        <f t="shared" si="11"/>
        <v>0</v>
      </c>
      <c r="J65" s="195">
        <f t="shared" si="11"/>
        <v>31350145</v>
      </c>
      <c r="K65" s="195">
        <f t="shared" si="11"/>
        <v>31285870</v>
      </c>
      <c r="L65" s="195">
        <f t="shared" si="11"/>
        <v>0</v>
      </c>
      <c r="M65" s="195">
        <f t="shared" si="11"/>
        <v>0</v>
      </c>
      <c r="N65" s="195">
        <f t="shared" si="11"/>
        <v>31285870</v>
      </c>
    </row>
    <row r="66" spans="1:14" ht="17.25">
      <c r="A66" s="171" t="s">
        <v>49</v>
      </c>
      <c r="B66" s="50"/>
      <c r="C66" s="195">
        <f>C65-C64-C56-C25</f>
        <v>28467170</v>
      </c>
      <c r="D66" s="195">
        <f aca="true" t="shared" si="12" ref="D66:N66">D65-D64-D56-D25</f>
        <v>0</v>
      </c>
      <c r="E66" s="195">
        <f t="shared" si="12"/>
        <v>0</v>
      </c>
      <c r="F66" s="195">
        <f t="shared" si="12"/>
        <v>28467170</v>
      </c>
      <c r="G66" s="195">
        <f t="shared" si="12"/>
        <v>29750145</v>
      </c>
      <c r="H66" s="195">
        <f t="shared" si="12"/>
        <v>0</v>
      </c>
      <c r="I66" s="195">
        <f t="shared" si="12"/>
        <v>0</v>
      </c>
      <c r="J66" s="195">
        <f t="shared" si="12"/>
        <v>29750145</v>
      </c>
      <c r="K66" s="195">
        <f t="shared" si="12"/>
        <v>29685870</v>
      </c>
      <c r="L66" s="195">
        <f t="shared" si="12"/>
        <v>0</v>
      </c>
      <c r="M66" s="195">
        <f t="shared" si="12"/>
        <v>0</v>
      </c>
      <c r="N66" s="195">
        <f t="shared" si="12"/>
        <v>29685870</v>
      </c>
    </row>
    <row r="67" spans="1:14" ht="17.25">
      <c r="A67" s="171" t="s">
        <v>50</v>
      </c>
      <c r="B67" s="50"/>
      <c r="C67" s="195">
        <f>SUM(C64,C56,C25)</f>
        <v>0</v>
      </c>
      <c r="D67" s="195">
        <f aca="true" t="shared" si="13" ref="D67:N67">SUM(D64,D56,D25)</f>
        <v>0</v>
      </c>
      <c r="E67" s="195">
        <f t="shared" si="13"/>
        <v>0</v>
      </c>
      <c r="F67" s="195">
        <f t="shared" si="13"/>
        <v>0</v>
      </c>
      <c r="G67" s="195">
        <f t="shared" si="13"/>
        <v>1600000</v>
      </c>
      <c r="H67" s="195">
        <f t="shared" si="13"/>
        <v>0</v>
      </c>
      <c r="I67" s="195">
        <f t="shared" si="13"/>
        <v>0</v>
      </c>
      <c r="J67" s="195">
        <f t="shared" si="13"/>
        <v>1600000</v>
      </c>
      <c r="K67" s="195">
        <f t="shared" si="13"/>
        <v>1600000</v>
      </c>
      <c r="L67" s="195">
        <f t="shared" si="13"/>
        <v>0</v>
      </c>
      <c r="M67" s="195">
        <f t="shared" si="13"/>
        <v>0</v>
      </c>
      <c r="N67" s="195">
        <f t="shared" si="13"/>
        <v>1600000</v>
      </c>
    </row>
    <row r="68" spans="1:14" ht="17.25">
      <c r="A68" s="32" t="s">
        <v>518</v>
      </c>
      <c r="B68" s="4" t="s">
        <v>361</v>
      </c>
      <c r="C68" s="195"/>
      <c r="D68" s="195"/>
      <c r="E68" s="195"/>
      <c r="F68" s="195">
        <f t="shared" si="0"/>
        <v>0</v>
      </c>
      <c r="G68" s="195"/>
      <c r="H68" s="195"/>
      <c r="I68" s="195"/>
      <c r="J68" s="195">
        <f t="shared" si="1"/>
        <v>0</v>
      </c>
      <c r="K68" s="195"/>
      <c r="L68" s="195"/>
      <c r="M68" s="195"/>
      <c r="N68" s="195">
        <f t="shared" si="2"/>
        <v>0</v>
      </c>
    </row>
    <row r="69" spans="1:14" ht="30">
      <c r="A69" s="12" t="s">
        <v>362</v>
      </c>
      <c r="B69" s="4" t="s">
        <v>363</v>
      </c>
      <c r="C69" s="195"/>
      <c r="D69" s="195"/>
      <c r="E69" s="195"/>
      <c r="F69" s="195">
        <f t="shared" si="0"/>
        <v>0</v>
      </c>
      <c r="G69" s="195"/>
      <c r="H69" s="195"/>
      <c r="I69" s="195"/>
      <c r="J69" s="195">
        <f t="shared" si="1"/>
        <v>0</v>
      </c>
      <c r="K69" s="195"/>
      <c r="L69" s="195"/>
      <c r="M69" s="195"/>
      <c r="N69" s="195">
        <f t="shared" si="2"/>
        <v>0</v>
      </c>
    </row>
    <row r="70" spans="1:14" ht="17.25">
      <c r="A70" s="32" t="s">
        <v>519</v>
      </c>
      <c r="B70" s="4" t="s">
        <v>364</v>
      </c>
      <c r="C70" s="195"/>
      <c r="D70" s="195"/>
      <c r="E70" s="195"/>
      <c r="F70" s="195">
        <f t="shared" si="0"/>
        <v>0</v>
      </c>
      <c r="G70" s="195"/>
      <c r="H70" s="195"/>
      <c r="I70" s="195"/>
      <c r="J70" s="195">
        <f t="shared" si="1"/>
        <v>0</v>
      </c>
      <c r="K70" s="195"/>
      <c r="L70" s="195"/>
      <c r="M70" s="195"/>
      <c r="N70" s="195">
        <f t="shared" si="2"/>
        <v>0</v>
      </c>
    </row>
    <row r="71" spans="1:14" ht="17.25">
      <c r="A71" s="14" t="s">
        <v>537</v>
      </c>
      <c r="B71" s="6" t="s">
        <v>365</v>
      </c>
      <c r="C71" s="195">
        <v>0</v>
      </c>
      <c r="D71" s="195">
        <v>0</v>
      </c>
      <c r="E71" s="195">
        <v>0</v>
      </c>
      <c r="F71" s="195">
        <f t="shared" si="0"/>
        <v>0</v>
      </c>
      <c r="G71" s="195">
        <v>0</v>
      </c>
      <c r="H71" s="195">
        <v>0</v>
      </c>
      <c r="I71" s="195">
        <v>0</v>
      </c>
      <c r="J71" s="195">
        <f t="shared" si="1"/>
        <v>0</v>
      </c>
      <c r="K71" s="195">
        <v>0</v>
      </c>
      <c r="L71" s="195">
        <v>0</v>
      </c>
      <c r="M71" s="195">
        <v>0</v>
      </c>
      <c r="N71" s="195">
        <f t="shared" si="2"/>
        <v>0</v>
      </c>
    </row>
    <row r="72" spans="1:14" ht="30">
      <c r="A72" s="12" t="s">
        <v>520</v>
      </c>
      <c r="B72" s="4" t="s">
        <v>366</v>
      </c>
      <c r="C72" s="195">
        <v>1500000</v>
      </c>
      <c r="D72" s="195"/>
      <c r="E72" s="195"/>
      <c r="F72" s="195">
        <f aca="true" t="shared" si="14" ref="F72:F95">SUM(C72:E72)</f>
        <v>1500000</v>
      </c>
      <c r="G72" s="195">
        <v>1500000</v>
      </c>
      <c r="H72" s="195"/>
      <c r="I72" s="195"/>
      <c r="J72" s="195">
        <f aca="true" t="shared" si="15" ref="J72:J95">SUM(G72:I72)</f>
        <v>1500000</v>
      </c>
      <c r="K72" s="195"/>
      <c r="L72" s="195"/>
      <c r="M72" s="195"/>
      <c r="N72" s="195">
        <f aca="true" t="shared" si="16" ref="N72:N95">SUM(K72:M72)</f>
        <v>0</v>
      </c>
    </row>
    <row r="73" spans="1:14" ht="17.25">
      <c r="A73" s="32" t="s">
        <v>367</v>
      </c>
      <c r="B73" s="4" t="s">
        <v>368</v>
      </c>
      <c r="C73" s="195"/>
      <c r="D73" s="195"/>
      <c r="E73" s="195"/>
      <c r="F73" s="195">
        <f t="shared" si="14"/>
        <v>0</v>
      </c>
      <c r="G73" s="195"/>
      <c r="H73" s="195"/>
      <c r="I73" s="195"/>
      <c r="J73" s="195">
        <f t="shared" si="15"/>
        <v>0</v>
      </c>
      <c r="K73" s="195"/>
      <c r="L73" s="195"/>
      <c r="M73" s="195"/>
      <c r="N73" s="195">
        <f t="shared" si="16"/>
        <v>0</v>
      </c>
    </row>
    <row r="74" spans="1:14" ht="30">
      <c r="A74" s="12" t="s">
        <v>521</v>
      </c>
      <c r="B74" s="4" t="s">
        <v>369</v>
      </c>
      <c r="C74" s="195"/>
      <c r="D74" s="195"/>
      <c r="E74" s="195"/>
      <c r="F74" s="195">
        <f t="shared" si="14"/>
        <v>0</v>
      </c>
      <c r="G74" s="195"/>
      <c r="H74" s="195"/>
      <c r="I74" s="195"/>
      <c r="J74" s="195">
        <f t="shared" si="15"/>
        <v>0</v>
      </c>
      <c r="K74" s="195"/>
      <c r="L74" s="195"/>
      <c r="M74" s="195"/>
      <c r="N74" s="195">
        <f t="shared" si="16"/>
        <v>0</v>
      </c>
    </row>
    <row r="75" spans="1:14" ht="17.25">
      <c r="A75" s="32" t="s">
        <v>370</v>
      </c>
      <c r="B75" s="4" t="s">
        <v>371</v>
      </c>
      <c r="C75" s="195"/>
      <c r="D75" s="195"/>
      <c r="E75" s="195"/>
      <c r="F75" s="195">
        <f t="shared" si="14"/>
        <v>0</v>
      </c>
      <c r="G75" s="195"/>
      <c r="H75" s="195"/>
      <c r="I75" s="195"/>
      <c r="J75" s="195">
        <f t="shared" si="15"/>
        <v>0</v>
      </c>
      <c r="K75" s="195"/>
      <c r="L75" s="195"/>
      <c r="M75" s="195"/>
      <c r="N75" s="195">
        <f t="shared" si="16"/>
        <v>0</v>
      </c>
    </row>
    <row r="76" spans="1:14" ht="17.25">
      <c r="A76" s="13" t="s">
        <v>538</v>
      </c>
      <c r="B76" s="6" t="s">
        <v>372</v>
      </c>
      <c r="C76" s="195">
        <f>SUM(C72:C75)</f>
        <v>1500000</v>
      </c>
      <c r="D76" s="195">
        <f aca="true" t="shared" si="17" ref="D76:N76">SUM(D72:D75)</f>
        <v>0</v>
      </c>
      <c r="E76" s="195">
        <f t="shared" si="17"/>
        <v>0</v>
      </c>
      <c r="F76" s="195">
        <f t="shared" si="17"/>
        <v>1500000</v>
      </c>
      <c r="G76" s="195">
        <f t="shared" si="17"/>
        <v>1500000</v>
      </c>
      <c r="H76" s="195">
        <f t="shared" si="17"/>
        <v>0</v>
      </c>
      <c r="I76" s="195">
        <f t="shared" si="17"/>
        <v>0</v>
      </c>
      <c r="J76" s="195">
        <f t="shared" si="17"/>
        <v>1500000</v>
      </c>
      <c r="K76" s="195">
        <f t="shared" si="17"/>
        <v>0</v>
      </c>
      <c r="L76" s="195">
        <f t="shared" si="17"/>
        <v>0</v>
      </c>
      <c r="M76" s="195">
        <f t="shared" si="17"/>
        <v>0</v>
      </c>
      <c r="N76" s="195">
        <f t="shared" si="17"/>
        <v>0</v>
      </c>
    </row>
    <row r="77" spans="1:14" ht="30">
      <c r="A77" s="4" t="s">
        <v>47</v>
      </c>
      <c r="B77" s="4" t="s">
        <v>373</v>
      </c>
      <c r="C77" s="195">
        <v>13092850</v>
      </c>
      <c r="D77" s="195">
        <v>0</v>
      </c>
      <c r="E77" s="195">
        <v>0</v>
      </c>
      <c r="F77" s="195">
        <f t="shared" si="14"/>
        <v>13092850</v>
      </c>
      <c r="G77" s="195">
        <v>15311342</v>
      </c>
      <c r="H77" s="195">
        <v>0</v>
      </c>
      <c r="I77" s="195">
        <v>0</v>
      </c>
      <c r="J77" s="195">
        <f t="shared" si="15"/>
        <v>15311342</v>
      </c>
      <c r="K77" s="195">
        <v>15311342</v>
      </c>
      <c r="L77" s="195">
        <v>0</v>
      </c>
      <c r="M77" s="195">
        <v>0</v>
      </c>
      <c r="N77" s="195">
        <f t="shared" si="16"/>
        <v>15311342</v>
      </c>
    </row>
    <row r="78" spans="1:14" ht="30">
      <c r="A78" s="4" t="s">
        <v>48</v>
      </c>
      <c r="B78" s="4" t="s">
        <v>373</v>
      </c>
      <c r="C78" s="195"/>
      <c r="D78" s="195"/>
      <c r="E78" s="195"/>
      <c r="F78" s="195">
        <f t="shared" si="14"/>
        <v>0</v>
      </c>
      <c r="G78" s="195"/>
      <c r="H78" s="195"/>
      <c r="I78" s="195"/>
      <c r="J78" s="195">
        <f t="shared" si="15"/>
        <v>0</v>
      </c>
      <c r="K78" s="195"/>
      <c r="L78" s="195"/>
      <c r="M78" s="195"/>
      <c r="N78" s="195">
        <f t="shared" si="16"/>
        <v>0</v>
      </c>
    </row>
    <row r="79" spans="1:14" ht="30">
      <c r="A79" s="4" t="s">
        <v>45</v>
      </c>
      <c r="B79" s="4" t="s">
        <v>374</v>
      </c>
      <c r="C79" s="195"/>
      <c r="D79" s="195"/>
      <c r="E79" s="195"/>
      <c r="F79" s="195">
        <f t="shared" si="14"/>
        <v>0</v>
      </c>
      <c r="G79" s="195"/>
      <c r="H79" s="195"/>
      <c r="I79" s="195"/>
      <c r="J79" s="195">
        <f t="shared" si="15"/>
        <v>0</v>
      </c>
      <c r="K79" s="195"/>
      <c r="L79" s="195"/>
      <c r="M79" s="195"/>
      <c r="N79" s="195">
        <f t="shared" si="16"/>
        <v>0</v>
      </c>
    </row>
    <row r="80" spans="1:14" ht="30">
      <c r="A80" s="4" t="s">
        <v>46</v>
      </c>
      <c r="B80" s="4" t="s">
        <v>374</v>
      </c>
      <c r="C80" s="195"/>
      <c r="D80" s="195"/>
      <c r="E80" s="195"/>
      <c r="F80" s="195">
        <f t="shared" si="14"/>
        <v>0</v>
      </c>
      <c r="G80" s="195"/>
      <c r="H80" s="195"/>
      <c r="I80" s="195"/>
      <c r="J80" s="195">
        <f t="shared" si="15"/>
        <v>0</v>
      </c>
      <c r="K80" s="195"/>
      <c r="L80" s="195"/>
      <c r="M80" s="195"/>
      <c r="N80" s="195">
        <f t="shared" si="16"/>
        <v>0</v>
      </c>
    </row>
    <row r="81" spans="1:14" ht="17.25">
      <c r="A81" s="6" t="s">
        <v>539</v>
      </c>
      <c r="B81" s="6" t="s">
        <v>375</v>
      </c>
      <c r="C81" s="195">
        <f>SUM(C77:C80)</f>
        <v>13092850</v>
      </c>
      <c r="D81" s="195">
        <f aca="true" t="shared" si="18" ref="D81:N81">SUM(D77:D80)</f>
        <v>0</v>
      </c>
      <c r="E81" s="195">
        <f t="shared" si="18"/>
        <v>0</v>
      </c>
      <c r="F81" s="195">
        <f t="shared" si="18"/>
        <v>13092850</v>
      </c>
      <c r="G81" s="195">
        <f t="shared" si="18"/>
        <v>15311342</v>
      </c>
      <c r="H81" s="195">
        <f t="shared" si="18"/>
        <v>0</v>
      </c>
      <c r="I81" s="195">
        <f t="shared" si="18"/>
        <v>0</v>
      </c>
      <c r="J81" s="195">
        <f t="shared" si="18"/>
        <v>15311342</v>
      </c>
      <c r="K81" s="195">
        <f t="shared" si="18"/>
        <v>15311342</v>
      </c>
      <c r="L81" s="195">
        <f t="shared" si="18"/>
        <v>0</v>
      </c>
      <c r="M81" s="195">
        <f t="shared" si="18"/>
        <v>0</v>
      </c>
      <c r="N81" s="195">
        <f t="shared" si="18"/>
        <v>15311342</v>
      </c>
    </row>
    <row r="82" spans="1:14" ht="17.25">
      <c r="A82" s="32" t="s">
        <v>376</v>
      </c>
      <c r="B82" s="4" t="s">
        <v>377</v>
      </c>
      <c r="C82" s="195">
        <v>0</v>
      </c>
      <c r="D82" s="195">
        <v>0</v>
      </c>
      <c r="E82" s="195">
        <v>0</v>
      </c>
      <c r="F82" s="195">
        <f t="shared" si="14"/>
        <v>0</v>
      </c>
      <c r="G82" s="195">
        <v>0</v>
      </c>
      <c r="H82" s="195">
        <v>0</v>
      </c>
      <c r="I82" s="195">
        <v>0</v>
      </c>
      <c r="J82" s="195">
        <f t="shared" si="15"/>
        <v>0</v>
      </c>
      <c r="K82" s="195">
        <v>752035</v>
      </c>
      <c r="L82" s="195">
        <v>0</v>
      </c>
      <c r="M82" s="195">
        <v>0</v>
      </c>
      <c r="N82" s="195">
        <f t="shared" si="16"/>
        <v>752035</v>
      </c>
    </row>
    <row r="83" spans="1:14" ht="17.25">
      <c r="A83" s="32" t="s">
        <v>378</v>
      </c>
      <c r="B83" s="4" t="s">
        <v>379</v>
      </c>
      <c r="C83" s="195"/>
      <c r="D83" s="195"/>
      <c r="E83" s="195"/>
      <c r="F83" s="195">
        <f t="shared" si="14"/>
        <v>0</v>
      </c>
      <c r="G83" s="195"/>
      <c r="H83" s="195"/>
      <c r="I83" s="195"/>
      <c r="J83" s="195">
        <f t="shared" si="15"/>
        <v>0</v>
      </c>
      <c r="K83" s="195"/>
      <c r="L83" s="195"/>
      <c r="M83" s="195"/>
      <c r="N83" s="195">
        <f t="shared" si="16"/>
        <v>0</v>
      </c>
    </row>
    <row r="84" spans="1:14" ht="17.25">
      <c r="A84" s="32" t="s">
        <v>380</v>
      </c>
      <c r="B84" s="4" t="s">
        <v>381</v>
      </c>
      <c r="C84" s="195"/>
      <c r="D84" s="195"/>
      <c r="E84" s="195"/>
      <c r="F84" s="195">
        <f t="shared" si="14"/>
        <v>0</v>
      </c>
      <c r="G84" s="195"/>
      <c r="H84" s="195"/>
      <c r="I84" s="195"/>
      <c r="J84" s="195">
        <f t="shared" si="15"/>
        <v>0</v>
      </c>
      <c r="K84" s="195"/>
      <c r="L84" s="195"/>
      <c r="M84" s="195"/>
      <c r="N84" s="195">
        <f t="shared" si="16"/>
        <v>0</v>
      </c>
    </row>
    <row r="85" spans="1:14" ht="17.25">
      <c r="A85" s="32" t="s">
        <v>382</v>
      </c>
      <c r="B85" s="4" t="s">
        <v>383</v>
      </c>
      <c r="C85" s="195"/>
      <c r="D85" s="195"/>
      <c r="E85" s="195"/>
      <c r="F85" s="195">
        <f t="shared" si="14"/>
        <v>0</v>
      </c>
      <c r="G85" s="195"/>
      <c r="H85" s="195"/>
      <c r="I85" s="195"/>
      <c r="J85" s="195">
        <f t="shared" si="15"/>
        <v>0</v>
      </c>
      <c r="K85" s="195"/>
      <c r="L85" s="195"/>
      <c r="M85" s="195"/>
      <c r="N85" s="195">
        <f t="shared" si="16"/>
        <v>0</v>
      </c>
    </row>
    <row r="86" spans="1:14" ht="30">
      <c r="A86" s="12" t="s">
        <v>522</v>
      </c>
      <c r="B86" s="4" t="s">
        <v>384</v>
      </c>
      <c r="C86" s="195"/>
      <c r="D86" s="195"/>
      <c r="E86" s="195"/>
      <c r="F86" s="195">
        <f t="shared" si="14"/>
        <v>0</v>
      </c>
      <c r="G86" s="195"/>
      <c r="H86" s="195"/>
      <c r="I86" s="195"/>
      <c r="J86" s="195">
        <f t="shared" si="15"/>
        <v>0</v>
      </c>
      <c r="K86" s="195"/>
      <c r="L86" s="195"/>
      <c r="M86" s="195"/>
      <c r="N86" s="195">
        <f t="shared" si="16"/>
        <v>0</v>
      </c>
    </row>
    <row r="87" spans="1:14" ht="17.25">
      <c r="A87" s="14" t="s">
        <v>540</v>
      </c>
      <c r="B87" s="6" t="s">
        <v>385</v>
      </c>
      <c r="C87" s="195">
        <f>SUM(C71,C76,C81:C86)</f>
        <v>14592850</v>
      </c>
      <c r="D87" s="195">
        <f aca="true" t="shared" si="19" ref="D87:N87">SUM(D71,D76,D81:D86)</f>
        <v>0</v>
      </c>
      <c r="E87" s="195">
        <f t="shared" si="19"/>
        <v>0</v>
      </c>
      <c r="F87" s="195">
        <f t="shared" si="19"/>
        <v>14592850</v>
      </c>
      <c r="G87" s="195">
        <f t="shared" si="19"/>
        <v>16811342</v>
      </c>
      <c r="H87" s="195">
        <f t="shared" si="19"/>
        <v>0</v>
      </c>
      <c r="I87" s="195">
        <f t="shared" si="19"/>
        <v>0</v>
      </c>
      <c r="J87" s="195">
        <f t="shared" si="19"/>
        <v>16811342</v>
      </c>
      <c r="K87" s="195">
        <f t="shared" si="19"/>
        <v>16063377</v>
      </c>
      <c r="L87" s="195">
        <f t="shared" si="19"/>
        <v>0</v>
      </c>
      <c r="M87" s="195">
        <f t="shared" si="19"/>
        <v>0</v>
      </c>
      <c r="N87" s="195">
        <f t="shared" si="19"/>
        <v>16063377</v>
      </c>
    </row>
    <row r="88" spans="1:14" ht="30">
      <c r="A88" s="12" t="s">
        <v>386</v>
      </c>
      <c r="B88" s="4" t="s">
        <v>387</v>
      </c>
      <c r="C88" s="195"/>
      <c r="D88" s="195"/>
      <c r="E88" s="195"/>
      <c r="F88" s="195">
        <f t="shared" si="14"/>
        <v>0</v>
      </c>
      <c r="G88" s="195"/>
      <c r="H88" s="195"/>
      <c r="I88" s="195"/>
      <c r="J88" s="195">
        <f t="shared" si="15"/>
        <v>0</v>
      </c>
      <c r="K88" s="195"/>
      <c r="L88" s="195"/>
      <c r="M88" s="195"/>
      <c r="N88" s="195">
        <f t="shared" si="16"/>
        <v>0</v>
      </c>
    </row>
    <row r="89" spans="1:14" ht="30">
      <c r="A89" s="12" t="s">
        <v>388</v>
      </c>
      <c r="B89" s="4" t="s">
        <v>389</v>
      </c>
      <c r="C89" s="195"/>
      <c r="D89" s="195"/>
      <c r="E89" s="195"/>
      <c r="F89" s="195">
        <f t="shared" si="14"/>
        <v>0</v>
      </c>
      <c r="G89" s="195"/>
      <c r="H89" s="195"/>
      <c r="I89" s="195"/>
      <c r="J89" s="195">
        <f t="shared" si="15"/>
        <v>0</v>
      </c>
      <c r="K89" s="195"/>
      <c r="L89" s="195"/>
      <c r="M89" s="195"/>
      <c r="N89" s="195">
        <f t="shared" si="16"/>
        <v>0</v>
      </c>
    </row>
    <row r="90" spans="1:14" ht="17.25">
      <c r="A90" s="32" t="s">
        <v>390</v>
      </c>
      <c r="B90" s="4" t="s">
        <v>391</v>
      </c>
      <c r="C90" s="195"/>
      <c r="D90" s="195"/>
      <c r="E90" s="195"/>
      <c r="F90" s="195">
        <f t="shared" si="14"/>
        <v>0</v>
      </c>
      <c r="G90" s="195"/>
      <c r="H90" s="195"/>
      <c r="I90" s="195"/>
      <c r="J90" s="195">
        <f t="shared" si="15"/>
        <v>0</v>
      </c>
      <c r="K90" s="195"/>
      <c r="L90" s="195"/>
      <c r="M90" s="195"/>
      <c r="N90" s="195">
        <f t="shared" si="16"/>
        <v>0</v>
      </c>
    </row>
    <row r="91" spans="1:14" ht="17.25">
      <c r="A91" s="32" t="s">
        <v>523</v>
      </c>
      <c r="B91" s="4" t="s">
        <v>392</v>
      </c>
      <c r="C91" s="195"/>
      <c r="D91" s="195"/>
      <c r="E91" s="195"/>
      <c r="F91" s="195">
        <f t="shared" si="14"/>
        <v>0</v>
      </c>
      <c r="G91" s="195"/>
      <c r="H91" s="195"/>
      <c r="I91" s="195"/>
      <c r="J91" s="195">
        <f t="shared" si="15"/>
        <v>0</v>
      </c>
      <c r="K91" s="195"/>
      <c r="L91" s="195"/>
      <c r="M91" s="195"/>
      <c r="N91" s="195">
        <f t="shared" si="16"/>
        <v>0</v>
      </c>
    </row>
    <row r="92" spans="1:14" ht="17.25">
      <c r="A92" s="13" t="s">
        <v>541</v>
      </c>
      <c r="B92" s="6" t="s">
        <v>393</v>
      </c>
      <c r="C92" s="195">
        <v>0</v>
      </c>
      <c r="D92" s="195">
        <v>0</v>
      </c>
      <c r="E92" s="195">
        <v>0</v>
      </c>
      <c r="F92" s="195">
        <f t="shared" si="14"/>
        <v>0</v>
      </c>
      <c r="G92" s="195">
        <v>0</v>
      </c>
      <c r="H92" s="195">
        <v>0</v>
      </c>
      <c r="I92" s="195">
        <v>0</v>
      </c>
      <c r="J92" s="195">
        <f t="shared" si="15"/>
        <v>0</v>
      </c>
      <c r="K92" s="195">
        <v>0</v>
      </c>
      <c r="L92" s="195">
        <v>0</v>
      </c>
      <c r="M92" s="195">
        <v>0</v>
      </c>
      <c r="N92" s="195">
        <f t="shared" si="16"/>
        <v>0</v>
      </c>
    </row>
    <row r="93" spans="1:14" ht="25.5">
      <c r="A93" s="14" t="s">
        <v>394</v>
      </c>
      <c r="B93" s="6" t="s">
        <v>395</v>
      </c>
      <c r="C93" s="195">
        <v>0</v>
      </c>
      <c r="D93" s="195">
        <v>0</v>
      </c>
      <c r="E93" s="195">
        <v>0</v>
      </c>
      <c r="F93" s="195">
        <f t="shared" si="14"/>
        <v>0</v>
      </c>
      <c r="G93" s="195">
        <v>0</v>
      </c>
      <c r="H93" s="195">
        <v>0</v>
      </c>
      <c r="I93" s="195">
        <v>0</v>
      </c>
      <c r="J93" s="195">
        <f t="shared" si="15"/>
        <v>0</v>
      </c>
      <c r="K93" s="195">
        <v>0</v>
      </c>
      <c r="L93" s="195">
        <v>0</v>
      </c>
      <c r="M93" s="195">
        <v>0</v>
      </c>
      <c r="N93" s="195">
        <f t="shared" si="16"/>
        <v>0</v>
      </c>
    </row>
    <row r="94" spans="1:14" ht="17.25">
      <c r="A94" s="35" t="s">
        <v>542</v>
      </c>
      <c r="B94" s="36" t="s">
        <v>396</v>
      </c>
      <c r="C94" s="195">
        <f>SUM(C87,C92,C93)</f>
        <v>14592850</v>
      </c>
      <c r="D94" s="195">
        <f aca="true" t="shared" si="20" ref="D94:N94">SUM(D87,D92,D93)</f>
        <v>0</v>
      </c>
      <c r="E94" s="195">
        <f t="shared" si="20"/>
        <v>0</v>
      </c>
      <c r="F94" s="195">
        <f t="shared" si="20"/>
        <v>14592850</v>
      </c>
      <c r="G94" s="195">
        <f t="shared" si="20"/>
        <v>16811342</v>
      </c>
      <c r="H94" s="195">
        <f t="shared" si="20"/>
        <v>0</v>
      </c>
      <c r="I94" s="195">
        <f t="shared" si="20"/>
        <v>0</v>
      </c>
      <c r="J94" s="195">
        <f t="shared" si="20"/>
        <v>16811342</v>
      </c>
      <c r="K94" s="195">
        <f t="shared" si="20"/>
        <v>16063377</v>
      </c>
      <c r="L94" s="195">
        <f t="shared" si="20"/>
        <v>0</v>
      </c>
      <c r="M94" s="195">
        <f t="shared" si="20"/>
        <v>0</v>
      </c>
      <c r="N94" s="195">
        <f t="shared" si="20"/>
        <v>16063377</v>
      </c>
    </row>
    <row r="95" spans="1:14" ht="17.25">
      <c r="A95" s="78" t="s">
        <v>525</v>
      </c>
      <c r="B95" s="41"/>
      <c r="C95" s="195">
        <f>SUM(C94+C65)</f>
        <v>43060020</v>
      </c>
      <c r="D95" s="195">
        <v>0</v>
      </c>
      <c r="E95" s="195">
        <v>0</v>
      </c>
      <c r="F95" s="195">
        <f t="shared" si="14"/>
        <v>43060020</v>
      </c>
      <c r="G95" s="195">
        <f>SUM(G94+G65)</f>
        <v>48161487</v>
      </c>
      <c r="H95" s="195">
        <v>0</v>
      </c>
      <c r="I95" s="195">
        <v>0</v>
      </c>
      <c r="J95" s="195">
        <f t="shared" si="15"/>
        <v>48161487</v>
      </c>
      <c r="K95" s="195">
        <f>SUM(K94+K65)</f>
        <v>47349247</v>
      </c>
      <c r="L95" s="195">
        <v>0</v>
      </c>
      <c r="M95" s="195">
        <v>0</v>
      </c>
      <c r="N95" s="195">
        <f t="shared" si="16"/>
        <v>47349247</v>
      </c>
    </row>
  </sheetData>
  <sheetProtection/>
  <mergeCells count="5">
    <mergeCell ref="A2:N2"/>
    <mergeCell ref="A3:N3"/>
    <mergeCell ref="G5:J5"/>
    <mergeCell ref="K5:N5"/>
    <mergeCell ref="A1:N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5"/>
  <sheetViews>
    <sheetView zoomScalePageLayoutView="0" workbookViewId="0" topLeftCell="A1">
      <pane ySplit="6" topLeftCell="A7" activePane="bottomLeft" state="frozen"/>
      <selection pane="topLeft" activeCell="A2" sqref="A2:O2"/>
      <selection pane="bottomLeft" activeCell="A2" sqref="A2:C2"/>
    </sheetView>
  </sheetViews>
  <sheetFormatPr defaultColWidth="9.140625" defaultRowHeight="15"/>
  <cols>
    <col min="1" max="1" width="8.140625" style="123" customWidth="1"/>
    <col min="2" max="2" width="82.00390625" style="123" customWidth="1"/>
    <col min="3" max="3" width="19.140625" style="123" customWidth="1"/>
    <col min="4" max="16384" width="9.140625" style="123" customWidth="1"/>
  </cols>
  <sheetData>
    <row r="1" spans="1:5" ht="14.25">
      <c r="A1" s="216" t="s">
        <v>1072</v>
      </c>
      <c r="B1" s="216"/>
      <c r="C1" s="216"/>
      <c r="D1" s="182"/>
      <c r="E1" s="182"/>
    </row>
    <row r="2" spans="1:3" ht="36.75" customHeight="1">
      <c r="A2" s="228" t="s">
        <v>937</v>
      </c>
      <c r="B2" s="228"/>
      <c r="C2" s="228"/>
    </row>
    <row r="3" spans="1:3" ht="36.75" customHeight="1">
      <c r="A3" s="228" t="s">
        <v>1053</v>
      </c>
      <c r="B3" s="228"/>
      <c r="C3" s="228"/>
    </row>
    <row r="4" spans="1:3" ht="14.25">
      <c r="A4" s="226" t="s">
        <v>1054</v>
      </c>
      <c r="B4" s="227"/>
      <c r="C4" s="227"/>
    </row>
    <row r="5" spans="1:3" ht="14.25">
      <c r="A5" s="172" t="s">
        <v>602</v>
      </c>
      <c r="B5" s="172" t="s">
        <v>55</v>
      </c>
      <c r="C5" s="172" t="s">
        <v>603</v>
      </c>
    </row>
    <row r="6" spans="1:3" ht="14.25">
      <c r="A6" s="172">
        <v>1</v>
      </c>
      <c r="B6" s="172">
        <v>2</v>
      </c>
      <c r="C6" s="172">
        <v>3</v>
      </c>
    </row>
    <row r="7" spans="1:3" ht="14.25">
      <c r="A7" s="172" t="s">
        <v>604</v>
      </c>
      <c r="B7" s="131" t="s">
        <v>605</v>
      </c>
      <c r="C7" s="132">
        <v>31285870</v>
      </c>
    </row>
    <row r="8" spans="1:3" ht="14.25">
      <c r="A8" s="124" t="s">
        <v>606</v>
      </c>
      <c r="B8" s="125" t="s">
        <v>607</v>
      </c>
      <c r="C8" s="126">
        <v>37476392</v>
      </c>
    </row>
    <row r="9" spans="1:3" ht="14.25">
      <c r="A9" s="127" t="s">
        <v>608</v>
      </c>
      <c r="B9" s="128" t="s">
        <v>609</v>
      </c>
      <c r="C9" s="129">
        <f>C7-C8</f>
        <v>-6190522</v>
      </c>
    </row>
    <row r="10" spans="1:3" ht="14.25">
      <c r="A10" s="124" t="s">
        <v>610</v>
      </c>
      <c r="B10" s="125" t="s">
        <v>611</v>
      </c>
      <c r="C10" s="126">
        <v>16063377</v>
      </c>
    </row>
    <row r="11" spans="1:3" ht="14.25">
      <c r="A11" s="124" t="s">
        <v>612</v>
      </c>
      <c r="B11" s="125" t="s">
        <v>613</v>
      </c>
      <c r="C11" s="126">
        <v>698745</v>
      </c>
    </row>
    <row r="12" spans="1:3" ht="14.25">
      <c r="A12" s="127" t="s">
        <v>614</v>
      </c>
      <c r="B12" s="128" t="s">
        <v>615</v>
      </c>
      <c r="C12" s="129">
        <f>C10-C11</f>
        <v>15364632</v>
      </c>
    </row>
    <row r="13" spans="1:3" ht="14.25">
      <c r="A13" s="127" t="s">
        <v>616</v>
      </c>
      <c r="B13" s="128" t="s">
        <v>617</v>
      </c>
      <c r="C13" s="129">
        <f>C9+C12</f>
        <v>9174110</v>
      </c>
    </row>
    <row r="14" spans="1:3" ht="14.25">
      <c r="A14" s="124" t="s">
        <v>618</v>
      </c>
      <c r="B14" s="125" t="s">
        <v>619</v>
      </c>
      <c r="C14" s="126">
        <v>0</v>
      </c>
    </row>
    <row r="15" spans="1:3" ht="14.25">
      <c r="A15" s="124" t="s">
        <v>620</v>
      </c>
      <c r="B15" s="125" t="s">
        <v>621</v>
      </c>
      <c r="C15" s="126">
        <v>0</v>
      </c>
    </row>
    <row r="16" spans="1:3" ht="14.25">
      <c r="A16" s="127" t="s">
        <v>622</v>
      </c>
      <c r="B16" s="128" t="s">
        <v>623</v>
      </c>
      <c r="C16" s="129">
        <v>0</v>
      </c>
    </row>
    <row r="17" spans="1:3" ht="14.25">
      <c r="A17" s="124" t="s">
        <v>624</v>
      </c>
      <c r="B17" s="125" t="s">
        <v>625</v>
      </c>
      <c r="C17" s="126">
        <v>0</v>
      </c>
    </row>
    <row r="18" spans="1:3" ht="14.25">
      <c r="A18" s="124" t="s">
        <v>626</v>
      </c>
      <c r="B18" s="125" t="s">
        <v>627</v>
      </c>
      <c r="C18" s="126">
        <v>0</v>
      </c>
    </row>
    <row r="19" spans="1:3" ht="14.25">
      <c r="A19" s="127" t="s">
        <v>628</v>
      </c>
      <c r="B19" s="128" t="s">
        <v>629</v>
      </c>
      <c r="C19" s="129">
        <v>0</v>
      </c>
    </row>
    <row r="20" spans="1:3" ht="14.25">
      <c r="A20" s="127" t="s">
        <v>630</v>
      </c>
      <c r="B20" s="128" t="s">
        <v>631</v>
      </c>
      <c r="C20" s="129">
        <v>0</v>
      </c>
    </row>
    <row r="21" spans="1:3" ht="14.25">
      <c r="A21" s="127" t="s">
        <v>632</v>
      </c>
      <c r="B21" s="128" t="s">
        <v>633</v>
      </c>
      <c r="C21" s="129">
        <f>C13</f>
        <v>9174110</v>
      </c>
    </row>
    <row r="22" spans="1:3" ht="14.25">
      <c r="A22" s="127" t="s">
        <v>634</v>
      </c>
      <c r="B22" s="128" t="s">
        <v>635</v>
      </c>
      <c r="C22" s="129">
        <v>0</v>
      </c>
    </row>
    <row r="23" spans="1:3" ht="14.25">
      <c r="A23" s="127" t="s">
        <v>636</v>
      </c>
      <c r="B23" s="128" t="s">
        <v>637</v>
      </c>
      <c r="C23" s="129">
        <f>C21</f>
        <v>9174110</v>
      </c>
    </row>
    <row r="24" spans="1:3" ht="15.75" customHeight="1">
      <c r="A24" s="127" t="s">
        <v>638</v>
      </c>
      <c r="B24" s="128" t="s">
        <v>639</v>
      </c>
      <c r="C24" s="129">
        <v>0</v>
      </c>
    </row>
    <row r="25" spans="1:3" ht="14.25">
      <c r="A25" s="127" t="s">
        <v>640</v>
      </c>
      <c r="B25" s="128" t="s">
        <v>641</v>
      </c>
      <c r="C25" s="129">
        <v>0</v>
      </c>
    </row>
  </sheetData>
  <sheetProtection/>
  <mergeCells count="4">
    <mergeCell ref="A4:C4"/>
    <mergeCell ref="A2:C2"/>
    <mergeCell ref="A3:C3"/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3.28125" style="0" customWidth="1"/>
    <col min="2" max="4" width="19.57421875" style="0" customWidth="1"/>
  </cols>
  <sheetData>
    <row r="1" spans="1:5" ht="15">
      <c r="A1" s="219" t="s">
        <v>1073</v>
      </c>
      <c r="B1" s="219"/>
      <c r="C1" s="219"/>
      <c r="D1" s="219"/>
      <c r="E1" s="159"/>
    </row>
    <row r="2" spans="1:4" ht="27" customHeight="1">
      <c r="A2" s="210" t="s">
        <v>1043</v>
      </c>
      <c r="B2" s="210"/>
      <c r="C2" s="210"/>
      <c r="D2" s="210"/>
    </row>
    <row r="3" spans="1:7" ht="71.25" customHeight="1">
      <c r="A3" s="229" t="s">
        <v>1055</v>
      </c>
      <c r="B3" s="229"/>
      <c r="C3" s="229"/>
      <c r="D3" s="229"/>
      <c r="E3" s="55"/>
      <c r="F3" s="55"/>
      <c r="G3" s="55"/>
    </row>
    <row r="4" spans="1:7" ht="24" customHeight="1">
      <c r="A4" s="52"/>
      <c r="B4" s="52"/>
      <c r="C4" s="52"/>
      <c r="D4" s="52"/>
      <c r="E4" s="55"/>
      <c r="F4" s="55"/>
      <c r="G4" s="55"/>
    </row>
    <row r="5" ht="22.5" customHeight="1">
      <c r="A5" s="3" t="s">
        <v>57</v>
      </c>
    </row>
    <row r="6" spans="1:4" ht="30">
      <c r="A6" s="39" t="s">
        <v>56</v>
      </c>
      <c r="B6" s="114" t="s">
        <v>599</v>
      </c>
      <c r="C6" s="114" t="s">
        <v>600</v>
      </c>
      <c r="D6" s="114" t="s">
        <v>601</v>
      </c>
    </row>
    <row r="7" spans="1:4" ht="15">
      <c r="A7" s="37" t="s">
        <v>95</v>
      </c>
      <c r="B7" s="37"/>
      <c r="C7" s="37"/>
      <c r="D7" s="37"/>
    </row>
    <row r="8" spans="1:4" ht="15">
      <c r="A8" s="56" t="s">
        <v>96</v>
      </c>
      <c r="B8" s="37"/>
      <c r="C8" s="37"/>
      <c r="D8" s="37"/>
    </row>
    <row r="9" spans="1:4" ht="15">
      <c r="A9" s="37" t="s">
        <v>97</v>
      </c>
      <c r="B9" s="37"/>
      <c r="C9" s="37"/>
      <c r="D9" s="37"/>
    </row>
    <row r="10" spans="1:4" ht="15">
      <c r="A10" s="37" t="s">
        <v>98</v>
      </c>
      <c r="B10" s="37"/>
      <c r="C10" s="37"/>
      <c r="D10" s="37"/>
    </row>
    <row r="11" spans="1:4" ht="15">
      <c r="A11" s="37" t="s">
        <v>99</v>
      </c>
      <c r="B11" s="37"/>
      <c r="C11" s="37"/>
      <c r="D11" s="37"/>
    </row>
    <row r="12" spans="1:4" ht="15">
      <c r="A12" s="37" t="s">
        <v>100</v>
      </c>
      <c r="B12" s="37"/>
      <c r="C12" s="37"/>
      <c r="D12" s="37"/>
    </row>
    <row r="13" spans="1:4" ht="15">
      <c r="A13" s="37" t="s">
        <v>101</v>
      </c>
      <c r="B13" s="37"/>
      <c r="C13" s="37"/>
      <c r="D13" s="37"/>
    </row>
    <row r="14" spans="1:4" ht="15">
      <c r="A14" s="37" t="s">
        <v>102</v>
      </c>
      <c r="B14" s="37"/>
      <c r="C14" s="37"/>
      <c r="D14" s="37"/>
    </row>
    <row r="15" spans="1:4" ht="15">
      <c r="A15" s="54" t="s">
        <v>66</v>
      </c>
      <c r="B15" s="59"/>
      <c r="C15" s="59"/>
      <c r="D15" s="59"/>
    </row>
    <row r="16" spans="1:4" ht="30">
      <c r="A16" s="57" t="s">
        <v>59</v>
      </c>
      <c r="B16" s="37"/>
      <c r="C16" s="37"/>
      <c r="D16" s="37"/>
    </row>
    <row r="17" spans="1:4" ht="30">
      <c r="A17" s="57" t="s">
        <v>60</v>
      </c>
      <c r="B17" s="37"/>
      <c r="C17" s="37"/>
      <c r="D17" s="37"/>
    </row>
    <row r="18" spans="1:4" ht="15">
      <c r="A18" s="58" t="s">
        <v>61</v>
      </c>
      <c r="B18" s="37"/>
      <c r="C18" s="37"/>
      <c r="D18" s="37"/>
    </row>
    <row r="19" spans="1:4" ht="15">
      <c r="A19" s="58" t="s">
        <v>62</v>
      </c>
      <c r="B19" s="37"/>
      <c r="C19" s="37"/>
      <c r="D19" s="37"/>
    </row>
    <row r="20" spans="1:4" ht="15">
      <c r="A20" s="37" t="s">
        <v>64</v>
      </c>
      <c r="B20" s="37"/>
      <c r="C20" s="37"/>
      <c r="D20" s="37"/>
    </row>
    <row r="21" spans="1:4" ht="15">
      <c r="A21" s="44" t="s">
        <v>63</v>
      </c>
      <c r="B21" s="37"/>
      <c r="C21" s="37"/>
      <c r="D21" s="37"/>
    </row>
    <row r="22" spans="1:4" ht="31.5">
      <c r="A22" s="60" t="s">
        <v>65</v>
      </c>
      <c r="B22" s="20"/>
      <c r="C22" s="20"/>
      <c r="D22" s="20"/>
    </row>
    <row r="23" spans="1:4" ht="15.75">
      <c r="A23" s="40" t="s">
        <v>566</v>
      </c>
      <c r="B23" s="78"/>
      <c r="C23" s="78"/>
      <c r="D23" s="78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1"/>
  <sheetViews>
    <sheetView zoomScalePageLayoutView="0" workbookViewId="0" topLeftCell="A1">
      <pane ySplit="5" topLeftCell="A96" activePane="bottomLeft" state="frozen"/>
      <selection pane="topLeft" activeCell="A2" sqref="A2:O2"/>
      <selection pane="bottomLeft" activeCell="A2" sqref="A2:E2"/>
    </sheetView>
  </sheetViews>
  <sheetFormatPr defaultColWidth="9.140625" defaultRowHeight="15"/>
  <cols>
    <col min="1" max="1" width="8.140625" style="123" customWidth="1"/>
    <col min="2" max="2" width="82.00390625" style="123" customWidth="1"/>
    <col min="3" max="3" width="14.7109375" style="123" bestFit="1" customWidth="1"/>
    <col min="4" max="4" width="13.140625" style="123" bestFit="1" customWidth="1"/>
    <col min="5" max="5" width="15.140625" style="123" bestFit="1" customWidth="1"/>
    <col min="6" max="16384" width="9.140625" style="123" customWidth="1"/>
  </cols>
  <sheetData>
    <row r="1" spans="1:5" ht="14.25">
      <c r="A1" s="219" t="s">
        <v>1074</v>
      </c>
      <c r="B1" s="219"/>
      <c r="C1" s="219"/>
      <c r="D1" s="219"/>
      <c r="E1" s="219"/>
    </row>
    <row r="2" spans="1:5" ht="50.25" customHeight="1">
      <c r="A2" s="228" t="s">
        <v>1040</v>
      </c>
      <c r="B2" s="228"/>
      <c r="C2" s="228"/>
      <c r="D2" s="228"/>
      <c r="E2" s="228"/>
    </row>
    <row r="3" spans="1:5" s="133" customFormat="1" ht="14.25">
      <c r="A3" s="226" t="s">
        <v>1056</v>
      </c>
      <c r="B3" s="227"/>
      <c r="C3" s="227"/>
      <c r="D3" s="227"/>
      <c r="E3" s="227"/>
    </row>
    <row r="4" spans="1:5" s="133" customFormat="1" ht="14.25">
      <c r="A4" s="130"/>
      <c r="B4" s="130" t="s">
        <v>55</v>
      </c>
      <c r="C4" s="130" t="s">
        <v>642</v>
      </c>
      <c r="D4" s="130" t="s">
        <v>643</v>
      </c>
      <c r="E4" s="130" t="s">
        <v>644</v>
      </c>
    </row>
    <row r="5" spans="1:5" s="133" customFormat="1" ht="14.25">
      <c r="A5" s="130">
        <v>1</v>
      </c>
      <c r="B5" s="130">
        <v>2</v>
      </c>
      <c r="C5" s="130">
        <v>3</v>
      </c>
      <c r="D5" s="130">
        <v>4</v>
      </c>
      <c r="E5" s="130">
        <v>5</v>
      </c>
    </row>
    <row r="6" spans="1:5" s="133" customFormat="1" ht="14.25">
      <c r="A6" s="134" t="s">
        <v>645</v>
      </c>
      <c r="B6" s="135" t="s">
        <v>646</v>
      </c>
      <c r="C6" s="136"/>
      <c r="D6" s="136"/>
      <c r="E6" s="136"/>
    </row>
    <row r="7" spans="1:5" s="133" customFormat="1" ht="14.25">
      <c r="A7" s="130" t="s">
        <v>604</v>
      </c>
      <c r="B7" s="131" t="s">
        <v>647</v>
      </c>
      <c r="C7" s="132">
        <v>0</v>
      </c>
      <c r="D7" s="132">
        <v>0</v>
      </c>
      <c r="E7" s="132">
        <v>0</v>
      </c>
    </row>
    <row r="8" spans="1:5" ht="14.25">
      <c r="A8" s="124" t="s">
        <v>606</v>
      </c>
      <c r="B8" s="125" t="s">
        <v>648</v>
      </c>
      <c r="C8" s="126">
        <v>0</v>
      </c>
      <c r="D8" s="126">
        <v>0</v>
      </c>
      <c r="E8" s="126">
        <v>0</v>
      </c>
    </row>
    <row r="9" spans="1:5" ht="14.25">
      <c r="A9" s="124" t="s">
        <v>608</v>
      </c>
      <c r="B9" s="125" t="s">
        <v>649</v>
      </c>
      <c r="C9" s="126">
        <v>0</v>
      </c>
      <c r="D9" s="126">
        <v>0</v>
      </c>
      <c r="E9" s="126">
        <v>0</v>
      </c>
    </row>
    <row r="10" spans="1:5" ht="14.25">
      <c r="A10" s="127" t="s">
        <v>610</v>
      </c>
      <c r="B10" s="128" t="s">
        <v>650</v>
      </c>
      <c r="C10" s="129">
        <v>0</v>
      </c>
      <c r="D10" s="129">
        <v>0</v>
      </c>
      <c r="E10" s="129">
        <v>0</v>
      </c>
    </row>
    <row r="11" spans="1:5" ht="14.25">
      <c r="A11" s="124" t="s">
        <v>612</v>
      </c>
      <c r="B11" s="125" t="s">
        <v>651</v>
      </c>
      <c r="C11" s="126">
        <v>103154137</v>
      </c>
      <c r="D11" s="126">
        <v>0</v>
      </c>
      <c r="E11" s="126">
        <v>113123141</v>
      </c>
    </row>
    <row r="12" spans="1:5" ht="14.25">
      <c r="A12" s="124" t="s">
        <v>614</v>
      </c>
      <c r="B12" s="125" t="s">
        <v>652</v>
      </c>
      <c r="C12" s="126">
        <v>1741904</v>
      </c>
      <c r="D12" s="126">
        <v>0</v>
      </c>
      <c r="E12" s="126">
        <v>1026681</v>
      </c>
    </row>
    <row r="13" spans="1:5" ht="14.25">
      <c r="A13" s="124" t="s">
        <v>616</v>
      </c>
      <c r="B13" s="125" t="s">
        <v>653</v>
      </c>
      <c r="C13" s="126">
        <v>0</v>
      </c>
      <c r="D13" s="126">
        <v>0</v>
      </c>
      <c r="E13" s="126">
        <v>0</v>
      </c>
    </row>
    <row r="14" spans="1:5" ht="14.25">
      <c r="A14" s="124" t="s">
        <v>618</v>
      </c>
      <c r="B14" s="125" t="s">
        <v>654</v>
      </c>
      <c r="C14" s="126">
        <v>500000</v>
      </c>
      <c r="D14" s="126">
        <v>0</v>
      </c>
      <c r="E14" s="126">
        <v>0</v>
      </c>
    </row>
    <row r="15" spans="1:5" ht="14.25">
      <c r="A15" s="124" t="s">
        <v>620</v>
      </c>
      <c r="B15" s="125" t="s">
        <v>655</v>
      </c>
      <c r="C15" s="126">
        <v>0</v>
      </c>
      <c r="D15" s="126">
        <v>0</v>
      </c>
      <c r="E15" s="126">
        <v>0</v>
      </c>
    </row>
    <row r="16" spans="1:5" ht="14.25">
      <c r="A16" s="127" t="s">
        <v>622</v>
      </c>
      <c r="B16" s="128" t="s">
        <v>656</v>
      </c>
      <c r="C16" s="129">
        <v>105396041</v>
      </c>
      <c r="D16" s="129">
        <v>0</v>
      </c>
      <c r="E16" s="129">
        <v>114149822</v>
      </c>
    </row>
    <row r="17" spans="1:5" ht="14.25">
      <c r="A17" s="124" t="s">
        <v>624</v>
      </c>
      <c r="B17" s="125" t="s">
        <v>657</v>
      </c>
      <c r="C17" s="126">
        <v>2031920</v>
      </c>
      <c r="D17" s="126">
        <v>0</v>
      </c>
      <c r="E17" s="126">
        <v>2031920</v>
      </c>
    </row>
    <row r="18" spans="1:5" ht="14.25">
      <c r="A18" s="124" t="s">
        <v>626</v>
      </c>
      <c r="B18" s="125" t="s">
        <v>658</v>
      </c>
      <c r="C18" s="126">
        <v>0</v>
      </c>
      <c r="D18" s="126">
        <v>0</v>
      </c>
      <c r="E18" s="126">
        <v>0</v>
      </c>
    </row>
    <row r="19" spans="1:5" ht="14.25">
      <c r="A19" s="124" t="s">
        <v>628</v>
      </c>
      <c r="B19" s="125" t="s">
        <v>659</v>
      </c>
      <c r="C19" s="126">
        <v>0</v>
      </c>
      <c r="D19" s="126">
        <v>0</v>
      </c>
      <c r="E19" s="126">
        <v>0</v>
      </c>
    </row>
    <row r="20" spans="1:5" ht="14.25">
      <c r="A20" s="124" t="s">
        <v>630</v>
      </c>
      <c r="B20" s="125" t="s">
        <v>660</v>
      </c>
      <c r="C20" s="126">
        <v>0</v>
      </c>
      <c r="D20" s="126">
        <v>0</v>
      </c>
      <c r="E20" s="126">
        <v>0</v>
      </c>
    </row>
    <row r="21" spans="1:5" ht="14.25">
      <c r="A21" s="124" t="s">
        <v>632</v>
      </c>
      <c r="B21" s="125" t="s">
        <v>661</v>
      </c>
      <c r="C21" s="126">
        <v>0</v>
      </c>
      <c r="D21" s="126">
        <v>0</v>
      </c>
      <c r="E21" s="126">
        <v>0</v>
      </c>
    </row>
    <row r="22" spans="1:5" ht="14.25">
      <c r="A22" s="124" t="s">
        <v>634</v>
      </c>
      <c r="B22" s="125" t="s">
        <v>662</v>
      </c>
      <c r="C22" s="126">
        <v>0</v>
      </c>
      <c r="D22" s="126">
        <v>0</v>
      </c>
      <c r="E22" s="126">
        <v>0</v>
      </c>
    </row>
    <row r="23" spans="1:5" ht="14.25">
      <c r="A23" s="124" t="s">
        <v>636</v>
      </c>
      <c r="B23" s="125" t="s">
        <v>663</v>
      </c>
      <c r="C23" s="126">
        <v>0</v>
      </c>
      <c r="D23" s="126">
        <v>0</v>
      </c>
      <c r="E23" s="126">
        <v>0</v>
      </c>
    </row>
    <row r="24" spans="1:5" ht="28.5">
      <c r="A24" s="127" t="s">
        <v>638</v>
      </c>
      <c r="B24" s="128" t="s">
        <v>664</v>
      </c>
      <c r="C24" s="129">
        <v>2031920</v>
      </c>
      <c r="D24" s="129">
        <v>0</v>
      </c>
      <c r="E24" s="129">
        <v>2031920</v>
      </c>
    </row>
    <row r="25" spans="1:5" ht="14.25">
      <c r="A25" s="124" t="s">
        <v>640</v>
      </c>
      <c r="B25" s="125" t="s">
        <v>665</v>
      </c>
      <c r="C25" s="126">
        <v>0</v>
      </c>
      <c r="D25" s="126">
        <v>0</v>
      </c>
      <c r="E25" s="126">
        <v>0</v>
      </c>
    </row>
    <row r="26" spans="1:5" ht="14.25">
      <c r="A26" s="124" t="s">
        <v>666</v>
      </c>
      <c r="B26" s="125" t="s">
        <v>667</v>
      </c>
      <c r="C26" s="126">
        <v>0</v>
      </c>
      <c r="D26" s="126">
        <v>0</v>
      </c>
      <c r="E26" s="126">
        <v>0</v>
      </c>
    </row>
    <row r="27" spans="1:5" ht="28.5">
      <c r="A27" s="127" t="s">
        <v>668</v>
      </c>
      <c r="B27" s="128" t="s">
        <v>669</v>
      </c>
      <c r="C27" s="129">
        <v>0</v>
      </c>
      <c r="D27" s="129">
        <v>0</v>
      </c>
      <c r="E27" s="129">
        <v>0</v>
      </c>
    </row>
    <row r="28" spans="1:5" ht="28.5">
      <c r="A28" s="127" t="s">
        <v>670</v>
      </c>
      <c r="B28" s="128" t="s">
        <v>671</v>
      </c>
      <c r="C28" s="129">
        <v>107427961</v>
      </c>
      <c r="D28" s="129">
        <v>0</v>
      </c>
      <c r="E28" s="129">
        <v>116181742</v>
      </c>
    </row>
    <row r="29" spans="1:5" ht="14.25">
      <c r="A29" s="124" t="s">
        <v>672</v>
      </c>
      <c r="B29" s="125" t="s">
        <v>673</v>
      </c>
      <c r="C29" s="126">
        <v>0</v>
      </c>
      <c r="D29" s="126">
        <v>0</v>
      </c>
      <c r="E29" s="126">
        <v>0</v>
      </c>
    </row>
    <row r="30" spans="1:5" ht="14.25">
      <c r="A30" s="124" t="s">
        <v>674</v>
      </c>
      <c r="B30" s="125" t="s">
        <v>675</v>
      </c>
      <c r="C30" s="126">
        <v>0</v>
      </c>
      <c r="D30" s="126">
        <v>0</v>
      </c>
      <c r="E30" s="126">
        <v>0</v>
      </c>
    </row>
    <row r="31" spans="1:5" ht="14.25">
      <c r="A31" s="124" t="s">
        <v>676</v>
      </c>
      <c r="B31" s="125" t="s">
        <v>677</v>
      </c>
      <c r="C31" s="126">
        <v>0</v>
      </c>
      <c r="D31" s="126">
        <v>0</v>
      </c>
      <c r="E31" s="126">
        <v>0</v>
      </c>
    </row>
    <row r="32" spans="1:5" ht="14.25">
      <c r="A32" s="124" t="s">
        <v>678</v>
      </c>
      <c r="B32" s="125" t="s">
        <v>679</v>
      </c>
      <c r="C32" s="126">
        <v>0</v>
      </c>
      <c r="D32" s="126">
        <v>0</v>
      </c>
      <c r="E32" s="126">
        <v>0</v>
      </c>
    </row>
    <row r="33" spans="1:5" ht="14.25">
      <c r="A33" s="124" t="s">
        <v>680</v>
      </c>
      <c r="B33" s="125" t="s">
        <v>681</v>
      </c>
      <c r="C33" s="126">
        <v>0</v>
      </c>
      <c r="D33" s="126">
        <v>0</v>
      </c>
      <c r="E33" s="126">
        <v>0</v>
      </c>
    </row>
    <row r="34" spans="1:5" ht="14.25">
      <c r="A34" s="127" t="s">
        <v>682</v>
      </c>
      <c r="B34" s="128" t="s">
        <v>683</v>
      </c>
      <c r="C34" s="129">
        <v>0</v>
      </c>
      <c r="D34" s="129">
        <v>0</v>
      </c>
      <c r="E34" s="129">
        <v>0</v>
      </c>
    </row>
    <row r="35" spans="1:5" ht="14.25">
      <c r="A35" s="124" t="s">
        <v>684</v>
      </c>
      <c r="B35" s="125" t="s">
        <v>685</v>
      </c>
      <c r="C35" s="126">
        <v>0</v>
      </c>
      <c r="D35" s="126">
        <v>0</v>
      </c>
      <c r="E35" s="126">
        <v>0</v>
      </c>
    </row>
    <row r="36" spans="1:5" ht="14.25">
      <c r="A36" s="124" t="s">
        <v>686</v>
      </c>
      <c r="B36" s="125" t="s">
        <v>687</v>
      </c>
      <c r="C36" s="126">
        <v>1499999</v>
      </c>
      <c r="D36" s="126">
        <v>0</v>
      </c>
      <c r="E36" s="126">
        <v>1499999</v>
      </c>
    </row>
    <row r="37" spans="1:5" ht="12" customHeight="1">
      <c r="A37" s="124" t="s">
        <v>688</v>
      </c>
      <c r="B37" s="125" t="s">
        <v>689</v>
      </c>
      <c r="C37" s="126">
        <v>0</v>
      </c>
      <c r="D37" s="126">
        <v>0</v>
      </c>
      <c r="E37" s="126">
        <v>0</v>
      </c>
    </row>
    <row r="38" spans="1:5" ht="14.25">
      <c r="A38" s="124" t="s">
        <v>690</v>
      </c>
      <c r="B38" s="125" t="s">
        <v>691</v>
      </c>
      <c r="C38" s="126">
        <v>0</v>
      </c>
      <c r="D38" s="126">
        <v>0</v>
      </c>
      <c r="E38" s="126">
        <v>0</v>
      </c>
    </row>
    <row r="39" spans="1:5" ht="14.25">
      <c r="A39" s="124" t="s">
        <v>692</v>
      </c>
      <c r="B39" s="125" t="s">
        <v>693</v>
      </c>
      <c r="C39" s="126">
        <v>0</v>
      </c>
      <c r="D39" s="126">
        <v>0</v>
      </c>
      <c r="E39" s="126">
        <v>0</v>
      </c>
    </row>
    <row r="40" spans="1:5" ht="14.25">
      <c r="A40" s="124" t="s">
        <v>694</v>
      </c>
      <c r="B40" s="125" t="s">
        <v>695</v>
      </c>
      <c r="C40" s="126">
        <v>0</v>
      </c>
      <c r="D40" s="126">
        <v>0</v>
      </c>
      <c r="E40" s="126">
        <v>0</v>
      </c>
    </row>
    <row r="41" spans="1:5" ht="14.25">
      <c r="A41" s="124" t="s">
        <v>696</v>
      </c>
      <c r="B41" s="125" t="s">
        <v>697</v>
      </c>
      <c r="C41" s="126">
        <v>1499999</v>
      </c>
      <c r="D41" s="126">
        <v>0</v>
      </c>
      <c r="E41" s="126">
        <v>1499999</v>
      </c>
    </row>
    <row r="42" spans="1:5" ht="14.25">
      <c r="A42" s="127" t="s">
        <v>698</v>
      </c>
      <c r="B42" s="128" t="s">
        <v>699</v>
      </c>
      <c r="C42" s="129">
        <v>1499999</v>
      </c>
      <c r="D42" s="129">
        <v>0</v>
      </c>
      <c r="E42" s="129">
        <v>1499999</v>
      </c>
    </row>
    <row r="43" spans="1:5" ht="28.5">
      <c r="A43" s="127" t="s">
        <v>700</v>
      </c>
      <c r="B43" s="128" t="s">
        <v>701</v>
      </c>
      <c r="C43" s="129">
        <v>1499999</v>
      </c>
      <c r="D43" s="129">
        <v>0</v>
      </c>
      <c r="E43" s="129">
        <v>1499999</v>
      </c>
    </row>
    <row r="44" spans="1:5" ht="14.25">
      <c r="A44" s="124" t="s">
        <v>702</v>
      </c>
      <c r="B44" s="125" t="s">
        <v>703</v>
      </c>
      <c r="C44" s="126">
        <v>0</v>
      </c>
      <c r="D44" s="126">
        <v>0</v>
      </c>
      <c r="E44" s="126">
        <v>0</v>
      </c>
    </row>
    <row r="45" spans="1:5" ht="14.25">
      <c r="A45" s="124" t="s">
        <v>704</v>
      </c>
      <c r="B45" s="125" t="s">
        <v>705</v>
      </c>
      <c r="C45" s="126">
        <v>20210</v>
      </c>
      <c r="D45" s="126">
        <v>0</v>
      </c>
      <c r="E45" s="126">
        <v>167395</v>
      </c>
    </row>
    <row r="46" spans="1:5" ht="14.25">
      <c r="A46" s="124" t="s">
        <v>706</v>
      </c>
      <c r="B46" s="125" t="s">
        <v>707</v>
      </c>
      <c r="C46" s="126">
        <v>17913624</v>
      </c>
      <c r="D46" s="126">
        <v>0</v>
      </c>
      <c r="E46" s="126">
        <v>12387071</v>
      </c>
    </row>
    <row r="47" spans="1:5" ht="14.25">
      <c r="A47" s="124" t="s">
        <v>708</v>
      </c>
      <c r="B47" s="125" t="s">
        <v>709</v>
      </c>
      <c r="C47" s="126">
        <v>0</v>
      </c>
      <c r="D47" s="126">
        <v>0</v>
      </c>
      <c r="E47" s="126">
        <v>0</v>
      </c>
    </row>
    <row r="48" spans="1:5" ht="14.25">
      <c r="A48" s="124" t="s">
        <v>710</v>
      </c>
      <c r="B48" s="125" t="s">
        <v>711</v>
      </c>
      <c r="C48" s="126">
        <v>0</v>
      </c>
      <c r="D48" s="126">
        <v>0</v>
      </c>
      <c r="E48" s="126">
        <v>0</v>
      </c>
    </row>
    <row r="49" spans="1:5" ht="14.25">
      <c r="A49" s="127" t="s">
        <v>712</v>
      </c>
      <c r="B49" s="128" t="s">
        <v>713</v>
      </c>
      <c r="C49" s="129">
        <v>17963834</v>
      </c>
      <c r="D49" s="129">
        <v>0</v>
      </c>
      <c r="E49" s="129">
        <v>12554466</v>
      </c>
    </row>
    <row r="50" spans="1:5" ht="28.5">
      <c r="A50" s="124" t="s">
        <v>714</v>
      </c>
      <c r="B50" s="125" t="s">
        <v>715</v>
      </c>
      <c r="C50" s="126">
        <v>0</v>
      </c>
      <c r="D50" s="126">
        <v>0</v>
      </c>
      <c r="E50" s="126">
        <v>0</v>
      </c>
    </row>
    <row r="51" spans="1:5" ht="28.5">
      <c r="A51" s="124" t="s">
        <v>716</v>
      </c>
      <c r="B51" s="125" t="s">
        <v>717</v>
      </c>
      <c r="C51" s="126">
        <v>0</v>
      </c>
      <c r="D51" s="126">
        <v>0</v>
      </c>
      <c r="E51" s="126">
        <v>0</v>
      </c>
    </row>
    <row r="52" spans="1:5" ht="28.5">
      <c r="A52" s="124" t="s">
        <v>718</v>
      </c>
      <c r="B52" s="125" t="s">
        <v>719</v>
      </c>
      <c r="C52" s="126">
        <v>0</v>
      </c>
      <c r="D52" s="126">
        <v>0</v>
      </c>
      <c r="E52" s="126">
        <v>0</v>
      </c>
    </row>
    <row r="53" spans="1:5" ht="28.5">
      <c r="A53" s="124" t="s">
        <v>720</v>
      </c>
      <c r="B53" s="125" t="s">
        <v>721</v>
      </c>
      <c r="C53" s="126">
        <v>0</v>
      </c>
      <c r="D53" s="126">
        <v>0</v>
      </c>
      <c r="E53" s="126">
        <v>0</v>
      </c>
    </row>
    <row r="54" spans="1:5" ht="14.25">
      <c r="A54" s="124" t="s">
        <v>722</v>
      </c>
      <c r="B54" s="125" t="s">
        <v>723</v>
      </c>
      <c r="C54" s="126">
        <v>5098992</v>
      </c>
      <c r="D54" s="126">
        <v>0</v>
      </c>
      <c r="E54" s="126">
        <v>5098992</v>
      </c>
    </row>
    <row r="55" spans="1:5" ht="14.25">
      <c r="A55" s="124" t="s">
        <v>724</v>
      </c>
      <c r="B55" s="125" t="s">
        <v>725</v>
      </c>
      <c r="C55" s="126">
        <v>555928</v>
      </c>
      <c r="D55" s="126">
        <v>0</v>
      </c>
      <c r="E55" s="126">
        <v>670136</v>
      </c>
    </row>
    <row r="56" spans="1:5" ht="14.25">
      <c r="A56" s="124" t="s">
        <v>726</v>
      </c>
      <c r="B56" s="125" t="s">
        <v>727</v>
      </c>
      <c r="C56" s="126">
        <v>0</v>
      </c>
      <c r="D56" s="126">
        <v>0</v>
      </c>
      <c r="E56" s="126">
        <v>0</v>
      </c>
    </row>
    <row r="57" spans="1:5" ht="28.5">
      <c r="A57" s="124" t="s">
        <v>728</v>
      </c>
      <c r="B57" s="125" t="s">
        <v>729</v>
      </c>
      <c r="C57" s="126">
        <v>0</v>
      </c>
      <c r="D57" s="126">
        <v>0</v>
      </c>
      <c r="E57" s="126">
        <v>0</v>
      </c>
    </row>
    <row r="58" spans="1:5" ht="28.5">
      <c r="A58" s="124" t="s">
        <v>730</v>
      </c>
      <c r="B58" s="125" t="s">
        <v>731</v>
      </c>
      <c r="C58" s="126">
        <v>0</v>
      </c>
      <c r="D58" s="126">
        <v>0</v>
      </c>
      <c r="E58" s="126">
        <v>0</v>
      </c>
    </row>
    <row r="59" spans="1:5" ht="28.5">
      <c r="A59" s="124" t="s">
        <v>732</v>
      </c>
      <c r="B59" s="125" t="s">
        <v>733</v>
      </c>
      <c r="C59" s="126">
        <v>0</v>
      </c>
      <c r="D59" s="126">
        <v>0</v>
      </c>
      <c r="E59" s="126">
        <v>0</v>
      </c>
    </row>
    <row r="60" spans="1:5" ht="28.5">
      <c r="A60" s="124" t="s">
        <v>734</v>
      </c>
      <c r="B60" s="125" t="s">
        <v>735</v>
      </c>
      <c r="C60" s="126">
        <v>0</v>
      </c>
      <c r="D60" s="126">
        <v>0</v>
      </c>
      <c r="E60" s="126">
        <v>0</v>
      </c>
    </row>
    <row r="61" spans="1:5" ht="28.5">
      <c r="A61" s="124" t="s">
        <v>736</v>
      </c>
      <c r="B61" s="125" t="s">
        <v>737</v>
      </c>
      <c r="C61" s="126">
        <v>0</v>
      </c>
      <c r="D61" s="126">
        <v>0</v>
      </c>
      <c r="E61" s="126">
        <v>0</v>
      </c>
    </row>
    <row r="62" spans="1:5" ht="28.5">
      <c r="A62" s="124" t="s">
        <v>738</v>
      </c>
      <c r="B62" s="125" t="s">
        <v>739</v>
      </c>
      <c r="C62" s="126">
        <v>0</v>
      </c>
      <c r="D62" s="126">
        <v>0</v>
      </c>
      <c r="E62" s="126">
        <v>0</v>
      </c>
    </row>
    <row r="63" spans="1:5" ht="28.5">
      <c r="A63" s="127" t="s">
        <v>740</v>
      </c>
      <c r="B63" s="128" t="s">
        <v>741</v>
      </c>
      <c r="C63" s="129">
        <v>5654920</v>
      </c>
      <c r="D63" s="129">
        <v>0</v>
      </c>
      <c r="E63" s="129">
        <v>5769128</v>
      </c>
    </row>
    <row r="64" spans="1:5" ht="28.5">
      <c r="A64" s="124" t="s">
        <v>742</v>
      </c>
      <c r="B64" s="125" t="s">
        <v>743</v>
      </c>
      <c r="C64" s="126">
        <v>0</v>
      </c>
      <c r="D64" s="126">
        <v>0</v>
      </c>
      <c r="E64" s="126">
        <v>0</v>
      </c>
    </row>
    <row r="65" spans="1:5" ht="42.75">
      <c r="A65" s="124" t="s">
        <v>744</v>
      </c>
      <c r="B65" s="125" t="s">
        <v>745</v>
      </c>
      <c r="C65" s="126">
        <v>0</v>
      </c>
      <c r="D65" s="126">
        <v>0</v>
      </c>
      <c r="E65" s="126">
        <v>0</v>
      </c>
    </row>
    <row r="66" spans="1:5" ht="28.5">
      <c r="A66" s="124" t="s">
        <v>746</v>
      </c>
      <c r="B66" s="125" t="s">
        <v>747</v>
      </c>
      <c r="C66" s="126">
        <v>0</v>
      </c>
      <c r="D66" s="126">
        <v>0</v>
      </c>
      <c r="E66" s="126">
        <v>0</v>
      </c>
    </row>
    <row r="67" spans="1:5" ht="42.75">
      <c r="A67" s="124" t="s">
        <v>748</v>
      </c>
      <c r="B67" s="125" t="s">
        <v>749</v>
      </c>
      <c r="C67" s="126">
        <v>0</v>
      </c>
      <c r="D67" s="126">
        <v>0</v>
      </c>
      <c r="E67" s="126">
        <v>0</v>
      </c>
    </row>
    <row r="68" spans="1:5" ht="14.25">
      <c r="A68" s="124" t="s">
        <v>750</v>
      </c>
      <c r="B68" s="125" t="s">
        <v>751</v>
      </c>
      <c r="C68" s="126">
        <v>0</v>
      </c>
      <c r="D68" s="126">
        <v>0</v>
      </c>
      <c r="E68" s="126">
        <v>0</v>
      </c>
    </row>
    <row r="69" spans="1:5" ht="14.25">
      <c r="A69" s="124" t="s">
        <v>752</v>
      </c>
      <c r="B69" s="125" t="s">
        <v>753</v>
      </c>
      <c r="C69" s="126">
        <v>0</v>
      </c>
      <c r="D69" s="126">
        <v>0</v>
      </c>
      <c r="E69" s="126">
        <v>0</v>
      </c>
    </row>
    <row r="70" spans="1:5" ht="28.5">
      <c r="A70" s="124" t="s">
        <v>754</v>
      </c>
      <c r="B70" s="125" t="s">
        <v>755</v>
      </c>
      <c r="C70" s="126">
        <v>0</v>
      </c>
      <c r="D70" s="126">
        <v>0</v>
      </c>
      <c r="E70" s="126">
        <v>0</v>
      </c>
    </row>
    <row r="71" spans="1:5" ht="28.5">
      <c r="A71" s="124" t="s">
        <v>756</v>
      </c>
      <c r="B71" s="125" t="s">
        <v>757</v>
      </c>
      <c r="C71" s="126">
        <v>0</v>
      </c>
      <c r="D71" s="126">
        <v>0</v>
      </c>
      <c r="E71" s="126">
        <v>0</v>
      </c>
    </row>
    <row r="72" spans="1:5" ht="42.75">
      <c r="A72" s="124" t="s">
        <v>758</v>
      </c>
      <c r="B72" s="125" t="s">
        <v>759</v>
      </c>
      <c r="C72" s="126">
        <v>0</v>
      </c>
      <c r="D72" s="126">
        <v>0</v>
      </c>
      <c r="E72" s="126">
        <v>0</v>
      </c>
    </row>
    <row r="73" spans="1:5" ht="28.5">
      <c r="A73" s="124" t="s">
        <v>760</v>
      </c>
      <c r="B73" s="125" t="s">
        <v>761</v>
      </c>
      <c r="C73" s="126">
        <v>0</v>
      </c>
      <c r="D73" s="126">
        <v>0</v>
      </c>
      <c r="E73" s="126">
        <v>0</v>
      </c>
    </row>
    <row r="74" spans="1:5" ht="42.75">
      <c r="A74" s="124" t="s">
        <v>762</v>
      </c>
      <c r="B74" s="125" t="s">
        <v>763</v>
      </c>
      <c r="C74" s="126">
        <v>0</v>
      </c>
      <c r="D74" s="126">
        <v>0</v>
      </c>
      <c r="E74" s="126">
        <v>0</v>
      </c>
    </row>
    <row r="75" spans="1:5" ht="28.5">
      <c r="A75" s="124" t="s">
        <v>764</v>
      </c>
      <c r="B75" s="125" t="s">
        <v>765</v>
      </c>
      <c r="C75" s="126">
        <v>0</v>
      </c>
      <c r="D75" s="126">
        <v>0</v>
      </c>
      <c r="E75" s="126">
        <v>0</v>
      </c>
    </row>
    <row r="76" spans="1:5" ht="28.5">
      <c r="A76" s="124" t="s">
        <v>766</v>
      </c>
      <c r="B76" s="125" t="s">
        <v>767</v>
      </c>
      <c r="C76" s="126">
        <v>0</v>
      </c>
      <c r="D76" s="126">
        <v>0</v>
      </c>
      <c r="E76" s="126">
        <v>0</v>
      </c>
    </row>
    <row r="77" spans="1:5" ht="28.5">
      <c r="A77" s="127" t="s">
        <v>768</v>
      </c>
      <c r="B77" s="128" t="s">
        <v>769</v>
      </c>
      <c r="C77" s="129">
        <v>0</v>
      </c>
      <c r="D77" s="129">
        <v>0</v>
      </c>
      <c r="E77" s="129">
        <v>0</v>
      </c>
    </row>
    <row r="78" spans="1:5" ht="14.25">
      <c r="A78" s="124" t="s">
        <v>770</v>
      </c>
      <c r="B78" s="125" t="s">
        <v>771</v>
      </c>
      <c r="C78" s="126">
        <v>0</v>
      </c>
      <c r="D78" s="126">
        <v>0</v>
      </c>
      <c r="E78" s="126">
        <v>66494</v>
      </c>
    </row>
    <row r="79" spans="1:5" ht="14.25">
      <c r="A79" s="124" t="s">
        <v>772</v>
      </c>
      <c r="B79" s="125" t="s">
        <v>773</v>
      </c>
      <c r="C79" s="126">
        <v>0</v>
      </c>
      <c r="D79" s="126">
        <v>0</v>
      </c>
      <c r="E79" s="126">
        <v>0</v>
      </c>
    </row>
    <row r="80" spans="1:5" ht="14.25">
      <c r="A80" s="124" t="s">
        <v>774</v>
      </c>
      <c r="B80" s="125" t="s">
        <v>775</v>
      </c>
      <c r="C80" s="126">
        <v>0</v>
      </c>
      <c r="D80" s="126">
        <v>0</v>
      </c>
      <c r="E80" s="126">
        <v>0</v>
      </c>
    </row>
    <row r="81" spans="1:5" ht="14.25">
      <c r="A81" s="124" t="s">
        <v>776</v>
      </c>
      <c r="B81" s="125" t="s">
        <v>777</v>
      </c>
      <c r="C81" s="126">
        <v>0</v>
      </c>
      <c r="D81" s="126">
        <v>0</v>
      </c>
      <c r="E81" s="126">
        <v>0</v>
      </c>
    </row>
    <row r="82" spans="1:5" ht="14.25">
      <c r="A82" s="124" t="s">
        <v>778</v>
      </c>
      <c r="B82" s="125" t="s">
        <v>779</v>
      </c>
      <c r="C82" s="126">
        <v>0</v>
      </c>
      <c r="D82" s="126">
        <v>0</v>
      </c>
      <c r="E82" s="126">
        <v>0</v>
      </c>
    </row>
    <row r="83" spans="1:5" ht="14.25">
      <c r="A83" s="124" t="s">
        <v>780</v>
      </c>
      <c r="B83" s="125" t="s">
        <v>781</v>
      </c>
      <c r="C83" s="126">
        <v>0</v>
      </c>
      <c r="D83" s="126">
        <v>0</v>
      </c>
      <c r="E83" s="126">
        <v>0</v>
      </c>
    </row>
    <row r="84" spans="1:5" ht="14.25">
      <c r="A84" s="124" t="s">
        <v>782</v>
      </c>
      <c r="B84" s="125" t="s">
        <v>783</v>
      </c>
      <c r="C84" s="126">
        <v>0</v>
      </c>
      <c r="D84" s="126">
        <v>0</v>
      </c>
      <c r="E84" s="126">
        <v>0</v>
      </c>
    </row>
    <row r="85" spans="1:5" ht="14.25">
      <c r="A85" s="124" t="s">
        <v>784</v>
      </c>
      <c r="B85" s="125" t="s">
        <v>785</v>
      </c>
      <c r="C85" s="126">
        <v>0</v>
      </c>
      <c r="D85" s="126">
        <v>0</v>
      </c>
      <c r="E85" s="126">
        <v>0</v>
      </c>
    </row>
    <row r="86" spans="1:5" ht="14.25">
      <c r="A86" s="124" t="s">
        <v>786</v>
      </c>
      <c r="B86" s="125" t="s">
        <v>787</v>
      </c>
      <c r="C86" s="126">
        <v>0</v>
      </c>
      <c r="D86" s="126">
        <v>0</v>
      </c>
      <c r="E86" s="126">
        <v>0</v>
      </c>
    </row>
    <row r="87" spans="1:5" ht="28.5">
      <c r="A87" s="124" t="s">
        <v>788</v>
      </c>
      <c r="B87" s="125" t="s">
        <v>789</v>
      </c>
      <c r="C87" s="126">
        <v>0</v>
      </c>
      <c r="D87" s="126">
        <v>0</v>
      </c>
      <c r="E87" s="126">
        <v>0</v>
      </c>
    </row>
    <row r="88" spans="1:5" ht="28.5">
      <c r="A88" s="124" t="s">
        <v>790</v>
      </c>
      <c r="B88" s="125" t="s">
        <v>791</v>
      </c>
      <c r="C88" s="126">
        <v>0</v>
      </c>
      <c r="D88" s="126">
        <v>0</v>
      </c>
      <c r="E88" s="126">
        <v>0</v>
      </c>
    </row>
    <row r="89" spans="1:5" ht="28.5">
      <c r="A89" s="124" t="s">
        <v>792</v>
      </c>
      <c r="B89" s="125" t="s">
        <v>793</v>
      </c>
      <c r="C89" s="126">
        <v>0</v>
      </c>
      <c r="D89" s="126">
        <v>0</v>
      </c>
      <c r="E89" s="126">
        <v>0</v>
      </c>
    </row>
    <row r="90" spans="1:5" ht="28.5">
      <c r="A90" s="127" t="s">
        <v>794</v>
      </c>
      <c r="B90" s="128" t="s">
        <v>795</v>
      </c>
      <c r="C90" s="129">
        <v>0</v>
      </c>
      <c r="D90" s="129">
        <v>0</v>
      </c>
      <c r="E90" s="129">
        <v>0</v>
      </c>
    </row>
    <row r="91" spans="1:5" ht="14.25">
      <c r="A91" s="127" t="s">
        <v>796</v>
      </c>
      <c r="B91" s="128" t="s">
        <v>797</v>
      </c>
      <c r="C91" s="129">
        <v>5654920</v>
      </c>
      <c r="D91" s="129">
        <v>0</v>
      </c>
      <c r="E91" s="129">
        <v>5835622</v>
      </c>
    </row>
    <row r="92" spans="1:5" ht="14.25">
      <c r="A92" s="127" t="s">
        <v>798</v>
      </c>
      <c r="B92" s="128" t="s">
        <v>799</v>
      </c>
      <c r="C92" s="129">
        <v>0</v>
      </c>
      <c r="D92" s="129">
        <v>0</v>
      </c>
      <c r="E92" s="129">
        <v>3872659</v>
      </c>
    </row>
    <row r="93" spans="1:5" ht="14.25">
      <c r="A93" s="124" t="s">
        <v>800</v>
      </c>
      <c r="B93" s="125" t="s">
        <v>801</v>
      </c>
      <c r="C93" s="126">
        <v>0</v>
      </c>
      <c r="D93" s="126">
        <v>0</v>
      </c>
      <c r="E93" s="126">
        <v>0</v>
      </c>
    </row>
    <row r="94" spans="1:5" ht="14.25">
      <c r="A94" s="124" t="s">
        <v>802</v>
      </c>
      <c r="B94" s="125" t="s">
        <v>803</v>
      </c>
      <c r="C94" s="126">
        <v>0</v>
      </c>
      <c r="D94" s="126">
        <v>0</v>
      </c>
      <c r="E94" s="126">
        <v>0</v>
      </c>
    </row>
    <row r="95" spans="1:5" ht="14.25">
      <c r="A95" s="124" t="s">
        <v>804</v>
      </c>
      <c r="B95" s="125" t="s">
        <v>805</v>
      </c>
      <c r="C95" s="126">
        <v>0</v>
      </c>
      <c r="D95" s="126">
        <v>0</v>
      </c>
      <c r="E95" s="126">
        <v>0</v>
      </c>
    </row>
    <row r="96" spans="1:5" ht="28.5">
      <c r="A96" s="127" t="s">
        <v>806</v>
      </c>
      <c r="B96" s="128" t="s">
        <v>807</v>
      </c>
      <c r="C96" s="129">
        <v>0</v>
      </c>
      <c r="D96" s="129">
        <v>0</v>
      </c>
      <c r="E96" s="129">
        <v>0</v>
      </c>
    </row>
    <row r="97" spans="1:5" ht="14.25">
      <c r="A97" s="127" t="s">
        <v>808</v>
      </c>
      <c r="B97" s="128" t="s">
        <v>809</v>
      </c>
      <c r="C97" s="129">
        <v>132546714</v>
      </c>
      <c r="D97" s="129">
        <v>0</v>
      </c>
      <c r="E97" s="129">
        <v>139944488</v>
      </c>
    </row>
    <row r="98" spans="1:5" ht="14.25">
      <c r="A98" s="127" t="s">
        <v>645</v>
      </c>
      <c r="B98" s="128" t="s">
        <v>810</v>
      </c>
      <c r="C98" s="137"/>
      <c r="D98" s="137"/>
      <c r="E98" s="137"/>
    </row>
    <row r="99" spans="1:5" ht="14.25">
      <c r="A99" s="124" t="s">
        <v>811</v>
      </c>
      <c r="B99" s="125" t="s">
        <v>812</v>
      </c>
      <c r="C99" s="126">
        <v>134547445</v>
      </c>
      <c r="D99" s="126">
        <v>0</v>
      </c>
      <c r="E99" s="126">
        <v>134547445</v>
      </c>
    </row>
    <row r="100" spans="1:5" ht="14.25">
      <c r="A100" s="124" t="s">
        <v>813</v>
      </c>
      <c r="B100" s="125" t="s">
        <v>814</v>
      </c>
      <c r="C100" s="126">
        <v>0</v>
      </c>
      <c r="D100" s="126">
        <v>0</v>
      </c>
      <c r="E100" s="126">
        <v>0</v>
      </c>
    </row>
    <row r="101" spans="1:5" ht="14.25">
      <c r="A101" s="124" t="s">
        <v>815</v>
      </c>
      <c r="B101" s="125" t="s">
        <v>816</v>
      </c>
      <c r="C101" s="126">
        <v>4999435</v>
      </c>
      <c r="D101" s="126">
        <v>0</v>
      </c>
      <c r="E101" s="126">
        <v>4999435</v>
      </c>
    </row>
    <row r="102" spans="1:5" ht="14.25">
      <c r="A102" s="124" t="s">
        <v>817</v>
      </c>
      <c r="B102" s="125" t="s">
        <v>818</v>
      </c>
      <c r="C102" s="126">
        <v>-24758962</v>
      </c>
      <c r="D102" s="126">
        <v>0</v>
      </c>
      <c r="E102" s="126">
        <v>-10887420</v>
      </c>
    </row>
    <row r="103" spans="1:5" ht="14.25">
      <c r="A103" s="124" t="s">
        <v>819</v>
      </c>
      <c r="B103" s="125" t="s">
        <v>820</v>
      </c>
      <c r="C103" s="126">
        <v>0</v>
      </c>
      <c r="D103" s="126">
        <v>0</v>
      </c>
      <c r="E103" s="126">
        <v>0</v>
      </c>
    </row>
    <row r="104" spans="1:5" ht="14.25">
      <c r="A104" s="124" t="s">
        <v>821</v>
      </c>
      <c r="B104" s="125" t="s">
        <v>822</v>
      </c>
      <c r="C104" s="126">
        <v>13871542</v>
      </c>
      <c r="D104" s="126">
        <v>0</v>
      </c>
      <c r="E104" s="126">
        <v>5231703</v>
      </c>
    </row>
    <row r="105" spans="1:5" ht="14.25">
      <c r="A105" s="127" t="s">
        <v>823</v>
      </c>
      <c r="B105" s="128" t="s">
        <v>824</v>
      </c>
      <c r="C105" s="129">
        <v>128659460</v>
      </c>
      <c r="D105" s="129">
        <v>0</v>
      </c>
      <c r="E105" s="129">
        <v>133891163</v>
      </c>
    </row>
    <row r="106" spans="1:5" ht="14.25">
      <c r="A106" s="124" t="s">
        <v>825</v>
      </c>
      <c r="B106" s="125" t="s">
        <v>826</v>
      </c>
      <c r="C106" s="126">
        <v>0</v>
      </c>
      <c r="D106" s="126">
        <v>0</v>
      </c>
      <c r="E106" s="126">
        <v>0</v>
      </c>
    </row>
    <row r="107" spans="1:5" ht="28.5">
      <c r="A107" s="124" t="s">
        <v>827</v>
      </c>
      <c r="B107" s="125" t="s">
        <v>828</v>
      </c>
      <c r="C107" s="126">
        <v>0</v>
      </c>
      <c r="D107" s="126">
        <v>0</v>
      </c>
      <c r="E107" s="126">
        <v>0</v>
      </c>
    </row>
    <row r="108" spans="1:5" ht="14.25">
      <c r="A108" s="124" t="s">
        <v>829</v>
      </c>
      <c r="B108" s="125" t="s">
        <v>830</v>
      </c>
      <c r="C108" s="126">
        <v>0</v>
      </c>
      <c r="D108" s="126">
        <v>0</v>
      </c>
      <c r="E108" s="126">
        <v>0</v>
      </c>
    </row>
    <row r="109" spans="1:5" ht="28.5">
      <c r="A109" s="124" t="s">
        <v>831</v>
      </c>
      <c r="B109" s="125" t="s">
        <v>832</v>
      </c>
      <c r="C109" s="126">
        <v>0</v>
      </c>
      <c r="D109" s="126">
        <v>0</v>
      </c>
      <c r="E109" s="126">
        <v>0</v>
      </c>
    </row>
    <row r="110" spans="1:5" ht="28.5">
      <c r="A110" s="124" t="s">
        <v>833</v>
      </c>
      <c r="B110" s="125" t="s">
        <v>834</v>
      </c>
      <c r="C110" s="126">
        <v>0</v>
      </c>
      <c r="D110" s="126">
        <v>0</v>
      </c>
      <c r="E110" s="126">
        <v>0</v>
      </c>
    </row>
    <row r="111" spans="1:5" ht="28.5">
      <c r="A111" s="124" t="s">
        <v>835</v>
      </c>
      <c r="B111" s="125" t="s">
        <v>836</v>
      </c>
      <c r="C111" s="126">
        <v>0</v>
      </c>
      <c r="D111" s="126">
        <v>0</v>
      </c>
      <c r="E111" s="126">
        <v>0</v>
      </c>
    </row>
    <row r="112" spans="1:5" ht="14.25">
      <c r="A112" s="124" t="s">
        <v>837</v>
      </c>
      <c r="B112" s="125" t="s">
        <v>838</v>
      </c>
      <c r="C112" s="126">
        <v>0</v>
      </c>
      <c r="D112" s="126">
        <v>0</v>
      </c>
      <c r="E112" s="126">
        <v>0</v>
      </c>
    </row>
    <row r="113" spans="1:5" ht="14.25">
      <c r="A113" s="124" t="s">
        <v>839</v>
      </c>
      <c r="B113" s="125" t="s">
        <v>840</v>
      </c>
      <c r="C113" s="126">
        <v>0</v>
      </c>
      <c r="D113" s="126">
        <v>0</v>
      </c>
      <c r="E113" s="126">
        <v>0</v>
      </c>
    </row>
    <row r="114" spans="1:5" ht="28.5">
      <c r="A114" s="124" t="s">
        <v>841</v>
      </c>
      <c r="B114" s="125" t="s">
        <v>842</v>
      </c>
      <c r="C114" s="126">
        <v>0</v>
      </c>
      <c r="D114" s="126">
        <v>0</v>
      </c>
      <c r="E114" s="126">
        <v>0</v>
      </c>
    </row>
    <row r="115" spans="1:5" ht="28.5">
      <c r="A115" s="124" t="s">
        <v>843</v>
      </c>
      <c r="B115" s="125" t="s">
        <v>844</v>
      </c>
      <c r="C115" s="126">
        <v>0</v>
      </c>
      <c r="D115" s="126">
        <v>0</v>
      </c>
      <c r="E115" s="126">
        <v>0</v>
      </c>
    </row>
    <row r="116" spans="1:5" ht="28.5">
      <c r="A116" s="124" t="s">
        <v>845</v>
      </c>
      <c r="B116" s="125" t="s">
        <v>846</v>
      </c>
      <c r="C116" s="126">
        <v>0</v>
      </c>
      <c r="D116" s="126">
        <v>0</v>
      </c>
      <c r="E116" s="126">
        <v>0</v>
      </c>
    </row>
    <row r="117" spans="1:5" ht="28.5">
      <c r="A117" s="124" t="s">
        <v>847</v>
      </c>
      <c r="B117" s="125" t="s">
        <v>848</v>
      </c>
      <c r="C117" s="126">
        <v>0</v>
      </c>
      <c r="D117" s="126">
        <v>0</v>
      </c>
      <c r="E117" s="126">
        <v>0</v>
      </c>
    </row>
    <row r="118" spans="1:5" ht="28.5">
      <c r="A118" s="124" t="s">
        <v>849</v>
      </c>
      <c r="B118" s="125" t="s">
        <v>850</v>
      </c>
      <c r="C118" s="126">
        <v>0</v>
      </c>
      <c r="D118" s="126">
        <v>0</v>
      </c>
      <c r="E118" s="126">
        <v>0</v>
      </c>
    </row>
    <row r="119" spans="1:5" ht="28.5">
      <c r="A119" s="124" t="s">
        <v>851</v>
      </c>
      <c r="B119" s="125" t="s">
        <v>852</v>
      </c>
      <c r="C119" s="126">
        <v>0</v>
      </c>
      <c r="D119" s="126">
        <v>0</v>
      </c>
      <c r="E119" s="126">
        <v>0</v>
      </c>
    </row>
    <row r="120" spans="1:5" ht="28.5">
      <c r="A120" s="124" t="s">
        <v>853</v>
      </c>
      <c r="B120" s="125" t="s">
        <v>854</v>
      </c>
      <c r="C120" s="126">
        <v>0</v>
      </c>
      <c r="D120" s="126">
        <v>0</v>
      </c>
      <c r="E120" s="126">
        <v>0</v>
      </c>
    </row>
    <row r="121" spans="1:5" ht="28.5">
      <c r="A121" s="124" t="s">
        <v>855</v>
      </c>
      <c r="B121" s="125" t="s">
        <v>856</v>
      </c>
      <c r="C121" s="126">
        <v>0</v>
      </c>
      <c r="D121" s="126">
        <v>0</v>
      </c>
      <c r="E121" s="126">
        <v>0</v>
      </c>
    </row>
    <row r="122" spans="1:5" ht="28.5">
      <c r="A122" s="124" t="s">
        <v>857</v>
      </c>
      <c r="B122" s="125" t="s">
        <v>858</v>
      </c>
      <c r="C122" s="126">
        <v>0</v>
      </c>
      <c r="D122" s="126">
        <v>0</v>
      </c>
      <c r="E122" s="126">
        <v>0</v>
      </c>
    </row>
    <row r="123" spans="1:5" ht="28.5">
      <c r="A123" s="124" t="s">
        <v>859</v>
      </c>
      <c r="B123" s="125" t="s">
        <v>860</v>
      </c>
      <c r="C123" s="126">
        <v>0</v>
      </c>
      <c r="D123" s="126">
        <v>0</v>
      </c>
      <c r="E123" s="126">
        <v>0</v>
      </c>
    </row>
    <row r="124" spans="1:5" ht="28.5">
      <c r="A124" s="124" t="s">
        <v>861</v>
      </c>
      <c r="B124" s="125" t="s">
        <v>862</v>
      </c>
      <c r="C124" s="126">
        <v>0</v>
      </c>
      <c r="D124" s="126">
        <v>0</v>
      </c>
      <c r="E124" s="126">
        <v>0</v>
      </c>
    </row>
    <row r="125" spans="1:5" ht="28.5">
      <c r="A125" s="127" t="s">
        <v>863</v>
      </c>
      <c r="B125" s="128" t="s">
        <v>864</v>
      </c>
      <c r="C125" s="129">
        <v>0</v>
      </c>
      <c r="D125" s="129">
        <v>0</v>
      </c>
      <c r="E125" s="129">
        <v>0</v>
      </c>
    </row>
    <row r="126" spans="1:5" ht="28.5">
      <c r="A126" s="124" t="s">
        <v>865</v>
      </c>
      <c r="B126" s="125" t="s">
        <v>866</v>
      </c>
      <c r="C126" s="126">
        <v>0</v>
      </c>
      <c r="D126" s="126">
        <v>0</v>
      </c>
      <c r="E126" s="126">
        <v>0</v>
      </c>
    </row>
    <row r="127" spans="1:5" ht="28.5">
      <c r="A127" s="124" t="s">
        <v>867</v>
      </c>
      <c r="B127" s="125" t="s">
        <v>868</v>
      </c>
      <c r="C127" s="126">
        <v>0</v>
      </c>
      <c r="D127" s="126">
        <v>0</v>
      </c>
      <c r="E127" s="126">
        <v>0</v>
      </c>
    </row>
    <row r="128" spans="1:5" ht="14.25">
      <c r="A128" s="124" t="s">
        <v>869</v>
      </c>
      <c r="B128" s="125" t="s">
        <v>870</v>
      </c>
      <c r="C128" s="126">
        <v>0</v>
      </c>
      <c r="D128" s="126">
        <v>0</v>
      </c>
      <c r="E128" s="126">
        <v>0</v>
      </c>
    </row>
    <row r="129" spans="1:5" ht="28.5">
      <c r="A129" s="124" t="s">
        <v>871</v>
      </c>
      <c r="B129" s="125" t="s">
        <v>872</v>
      </c>
      <c r="C129" s="126">
        <v>0</v>
      </c>
      <c r="D129" s="126">
        <v>0</v>
      </c>
      <c r="E129" s="126">
        <v>0</v>
      </c>
    </row>
    <row r="130" spans="1:5" ht="28.5">
      <c r="A130" s="124" t="s">
        <v>873</v>
      </c>
      <c r="B130" s="125" t="s">
        <v>874</v>
      </c>
      <c r="C130" s="126">
        <v>0</v>
      </c>
      <c r="D130" s="126">
        <v>0</v>
      </c>
      <c r="E130" s="126">
        <v>0</v>
      </c>
    </row>
    <row r="131" spans="1:5" ht="42.75">
      <c r="A131" s="124" t="s">
        <v>875</v>
      </c>
      <c r="B131" s="125" t="s">
        <v>876</v>
      </c>
      <c r="C131" s="126">
        <v>0</v>
      </c>
      <c r="D131" s="126">
        <v>0</v>
      </c>
      <c r="E131" s="126">
        <v>0</v>
      </c>
    </row>
    <row r="132" spans="1:5" ht="14.25">
      <c r="A132" s="124" t="s">
        <v>877</v>
      </c>
      <c r="B132" s="125" t="s">
        <v>878</v>
      </c>
      <c r="C132" s="126">
        <v>0</v>
      </c>
      <c r="D132" s="126">
        <v>0</v>
      </c>
      <c r="E132" s="126">
        <v>0</v>
      </c>
    </row>
    <row r="133" spans="1:5" ht="14.25">
      <c r="A133" s="124" t="s">
        <v>879</v>
      </c>
      <c r="B133" s="125" t="s">
        <v>880</v>
      </c>
      <c r="C133" s="126">
        <v>0</v>
      </c>
      <c r="D133" s="126">
        <v>0</v>
      </c>
      <c r="E133" s="126">
        <v>0</v>
      </c>
    </row>
    <row r="134" spans="1:5" ht="28.5">
      <c r="A134" s="124" t="s">
        <v>881</v>
      </c>
      <c r="B134" s="125" t="s">
        <v>882</v>
      </c>
      <c r="C134" s="126">
        <v>0</v>
      </c>
      <c r="D134" s="126">
        <v>0</v>
      </c>
      <c r="E134" s="126">
        <v>0</v>
      </c>
    </row>
    <row r="135" spans="1:5" ht="42.75">
      <c r="A135" s="124" t="s">
        <v>883</v>
      </c>
      <c r="B135" s="125" t="s">
        <v>884</v>
      </c>
      <c r="C135" s="126">
        <v>0</v>
      </c>
      <c r="D135" s="126">
        <v>0</v>
      </c>
      <c r="E135" s="126">
        <v>0</v>
      </c>
    </row>
    <row r="136" spans="1:5" ht="28.5">
      <c r="A136" s="124" t="s">
        <v>885</v>
      </c>
      <c r="B136" s="125" t="s">
        <v>886</v>
      </c>
      <c r="C136" s="126">
        <v>698745</v>
      </c>
      <c r="D136" s="126">
        <v>0</v>
      </c>
      <c r="E136" s="126">
        <v>752035</v>
      </c>
    </row>
    <row r="137" spans="1:5" ht="28.5">
      <c r="A137" s="124" t="s">
        <v>887</v>
      </c>
      <c r="B137" s="125" t="s">
        <v>888</v>
      </c>
      <c r="C137" s="126">
        <v>698745</v>
      </c>
      <c r="D137" s="126">
        <v>0</v>
      </c>
      <c r="E137" s="126">
        <v>752035</v>
      </c>
    </row>
    <row r="138" spans="1:5" ht="28.5">
      <c r="A138" s="124" t="s">
        <v>889</v>
      </c>
      <c r="B138" s="125" t="s">
        <v>890</v>
      </c>
      <c r="C138" s="126">
        <v>0</v>
      </c>
      <c r="D138" s="126">
        <v>0</v>
      </c>
      <c r="E138" s="126">
        <v>0</v>
      </c>
    </row>
    <row r="139" spans="1:5" ht="28.5">
      <c r="A139" s="124" t="s">
        <v>891</v>
      </c>
      <c r="B139" s="125" t="s">
        <v>892</v>
      </c>
      <c r="C139" s="126">
        <v>0</v>
      </c>
      <c r="D139" s="126">
        <v>0</v>
      </c>
      <c r="E139" s="126">
        <v>0</v>
      </c>
    </row>
    <row r="140" spans="1:5" ht="28.5">
      <c r="A140" s="124" t="s">
        <v>893</v>
      </c>
      <c r="B140" s="125" t="s">
        <v>894</v>
      </c>
      <c r="C140" s="126">
        <v>0</v>
      </c>
      <c r="D140" s="126">
        <v>0</v>
      </c>
      <c r="E140" s="126">
        <v>0</v>
      </c>
    </row>
    <row r="141" spans="1:5" ht="28.5">
      <c r="A141" s="124" t="s">
        <v>895</v>
      </c>
      <c r="B141" s="125" t="s">
        <v>896</v>
      </c>
      <c r="C141" s="126">
        <v>0</v>
      </c>
      <c r="D141" s="126">
        <v>0</v>
      </c>
      <c r="E141" s="126">
        <v>0</v>
      </c>
    </row>
    <row r="142" spans="1:5" ht="28.5">
      <c r="A142" s="124" t="s">
        <v>897</v>
      </c>
      <c r="B142" s="125" t="s">
        <v>898</v>
      </c>
      <c r="C142" s="126">
        <v>0</v>
      </c>
      <c r="D142" s="126">
        <v>0</v>
      </c>
      <c r="E142" s="126">
        <v>0</v>
      </c>
    </row>
    <row r="143" spans="1:5" ht="28.5">
      <c r="A143" s="124" t="s">
        <v>899</v>
      </c>
      <c r="B143" s="125" t="s">
        <v>900</v>
      </c>
      <c r="C143" s="126">
        <v>0</v>
      </c>
      <c r="D143" s="126">
        <v>0</v>
      </c>
      <c r="E143" s="126">
        <v>0</v>
      </c>
    </row>
    <row r="144" spans="1:5" ht="28.5">
      <c r="A144" s="124" t="s">
        <v>901</v>
      </c>
      <c r="B144" s="125" t="s">
        <v>902</v>
      </c>
      <c r="C144" s="126">
        <v>0</v>
      </c>
      <c r="D144" s="126">
        <v>0</v>
      </c>
      <c r="E144" s="126">
        <v>0</v>
      </c>
    </row>
    <row r="145" spans="1:5" ht="28.5">
      <c r="A145" s="127" t="s">
        <v>903</v>
      </c>
      <c r="B145" s="128" t="s">
        <v>904</v>
      </c>
      <c r="C145" s="129">
        <v>698745</v>
      </c>
      <c r="D145" s="129">
        <v>0</v>
      </c>
      <c r="E145" s="129">
        <v>752035</v>
      </c>
    </row>
    <row r="146" spans="1:5" ht="14.25">
      <c r="A146" s="124" t="s">
        <v>905</v>
      </c>
      <c r="B146" s="125" t="s">
        <v>906</v>
      </c>
      <c r="C146" s="126">
        <v>2402585</v>
      </c>
      <c r="D146" s="126">
        <v>0</v>
      </c>
      <c r="E146" s="126">
        <v>3164554</v>
      </c>
    </row>
    <row r="147" spans="1:5" ht="14.25">
      <c r="A147" s="124" t="s">
        <v>907</v>
      </c>
      <c r="B147" s="125" t="s">
        <v>908</v>
      </c>
      <c r="C147" s="126">
        <v>0</v>
      </c>
      <c r="D147" s="126">
        <v>0</v>
      </c>
      <c r="E147" s="126">
        <v>0</v>
      </c>
    </row>
    <row r="148" spans="1:5" ht="14.25">
      <c r="A148" s="124" t="s">
        <v>909</v>
      </c>
      <c r="B148" s="125" t="s">
        <v>910</v>
      </c>
      <c r="C148" s="126">
        <v>0</v>
      </c>
      <c r="D148" s="126">
        <v>0</v>
      </c>
      <c r="E148" s="126">
        <v>32389</v>
      </c>
    </row>
    <row r="149" spans="1:5" ht="14.25">
      <c r="A149" s="124" t="s">
        <v>911</v>
      </c>
      <c r="B149" s="125" t="s">
        <v>912</v>
      </c>
      <c r="C149" s="126">
        <v>0</v>
      </c>
      <c r="D149" s="126">
        <v>0</v>
      </c>
      <c r="E149" s="126">
        <v>0</v>
      </c>
    </row>
    <row r="150" spans="1:5" ht="28.5">
      <c r="A150" s="124" t="s">
        <v>913</v>
      </c>
      <c r="B150" s="125" t="s">
        <v>914</v>
      </c>
      <c r="C150" s="126">
        <v>0</v>
      </c>
      <c r="D150" s="126">
        <v>0</v>
      </c>
      <c r="E150" s="126">
        <v>0</v>
      </c>
    </row>
    <row r="151" spans="1:5" ht="28.5">
      <c r="A151" s="124" t="s">
        <v>915</v>
      </c>
      <c r="B151" s="125" t="s">
        <v>916</v>
      </c>
      <c r="C151" s="126">
        <v>0</v>
      </c>
      <c r="D151" s="126">
        <v>0</v>
      </c>
      <c r="E151" s="126">
        <v>0</v>
      </c>
    </row>
    <row r="152" spans="1:5" ht="28.5">
      <c r="A152" s="124" t="s">
        <v>917</v>
      </c>
      <c r="B152" s="125" t="s">
        <v>918</v>
      </c>
      <c r="C152" s="126">
        <v>0</v>
      </c>
      <c r="D152" s="126">
        <v>0</v>
      </c>
      <c r="E152" s="126">
        <v>0</v>
      </c>
    </row>
    <row r="153" spans="1:5" ht="28.5">
      <c r="A153" s="124" t="s">
        <v>919</v>
      </c>
      <c r="B153" s="125" t="s">
        <v>920</v>
      </c>
      <c r="C153" s="126">
        <v>2402585</v>
      </c>
      <c r="D153" s="126">
        <v>0</v>
      </c>
      <c r="E153" s="126">
        <v>3196943</v>
      </c>
    </row>
    <row r="154" spans="1:5" ht="14.25">
      <c r="A154" s="127" t="s">
        <v>921</v>
      </c>
      <c r="B154" s="128" t="s">
        <v>922</v>
      </c>
      <c r="C154" s="129">
        <v>3101330</v>
      </c>
      <c r="D154" s="129">
        <v>0</v>
      </c>
      <c r="E154" s="129">
        <v>3948978</v>
      </c>
    </row>
    <row r="155" spans="1:5" ht="14.25">
      <c r="A155" s="127" t="s">
        <v>923</v>
      </c>
      <c r="B155" s="128" t="s">
        <v>924</v>
      </c>
      <c r="C155" s="129">
        <v>0</v>
      </c>
      <c r="D155" s="129">
        <v>0</v>
      </c>
      <c r="E155" s="129">
        <v>0</v>
      </c>
    </row>
    <row r="156" spans="1:5" ht="28.5">
      <c r="A156" s="127" t="s">
        <v>925</v>
      </c>
      <c r="B156" s="128" t="s">
        <v>926</v>
      </c>
      <c r="C156" s="129">
        <v>0</v>
      </c>
      <c r="D156" s="129">
        <v>0</v>
      </c>
      <c r="E156" s="129">
        <v>0</v>
      </c>
    </row>
    <row r="157" spans="1:5" ht="14.25">
      <c r="A157" s="124" t="s">
        <v>927</v>
      </c>
      <c r="B157" s="125" t="s">
        <v>928</v>
      </c>
      <c r="C157" s="126">
        <v>0</v>
      </c>
      <c r="D157" s="126">
        <v>0</v>
      </c>
      <c r="E157" s="126">
        <v>0</v>
      </c>
    </row>
    <row r="158" spans="1:5" ht="14.25">
      <c r="A158" s="124" t="s">
        <v>929</v>
      </c>
      <c r="B158" s="125" t="s">
        <v>930</v>
      </c>
      <c r="C158" s="126">
        <v>785924</v>
      </c>
      <c r="D158" s="126">
        <v>0</v>
      </c>
      <c r="E158" s="126">
        <v>2104347</v>
      </c>
    </row>
    <row r="159" spans="1:5" ht="14.25">
      <c r="A159" s="124" t="s">
        <v>931</v>
      </c>
      <c r="B159" s="125" t="s">
        <v>932</v>
      </c>
      <c r="C159" s="126">
        <v>0</v>
      </c>
      <c r="D159" s="126">
        <v>0</v>
      </c>
      <c r="E159" s="126">
        <v>0</v>
      </c>
    </row>
    <row r="160" spans="1:5" ht="28.5">
      <c r="A160" s="127" t="s">
        <v>933</v>
      </c>
      <c r="B160" s="128" t="s">
        <v>934</v>
      </c>
      <c r="C160" s="129">
        <v>785924</v>
      </c>
      <c r="D160" s="129">
        <v>0</v>
      </c>
      <c r="E160" s="129">
        <v>2104347</v>
      </c>
    </row>
    <row r="161" spans="1:5" ht="14.25">
      <c r="A161" s="127" t="s">
        <v>935</v>
      </c>
      <c r="B161" s="128" t="s">
        <v>936</v>
      </c>
      <c r="C161" s="129">
        <v>132546714</v>
      </c>
      <c r="D161" s="129">
        <v>0</v>
      </c>
      <c r="E161" s="129">
        <v>139944488</v>
      </c>
    </row>
  </sheetData>
  <sheetProtection/>
  <mergeCells count="3">
    <mergeCell ref="A3:E3"/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3"/>
  <sheetViews>
    <sheetView tabSelected="1" zoomScalePageLayoutView="0" workbookViewId="0" topLeftCell="A1">
      <selection activeCell="A2" sqref="A2:E4"/>
    </sheetView>
  </sheetViews>
  <sheetFormatPr defaultColWidth="9.140625" defaultRowHeight="15"/>
  <cols>
    <col min="1" max="1" width="67.28125" style="188" customWidth="1"/>
    <col min="2" max="2" width="14.140625" style="188" bestFit="1" customWidth="1"/>
    <col min="3" max="3" width="18.8515625" style="188" customWidth="1"/>
    <col min="4" max="4" width="20.00390625" style="188" customWidth="1"/>
    <col min="5" max="5" width="14.421875" style="188" bestFit="1" customWidth="1"/>
    <col min="6" max="16384" width="9.140625" style="188" customWidth="1"/>
  </cols>
  <sheetData>
    <row r="1" spans="1:5" ht="15">
      <c r="A1" s="216" t="s">
        <v>1075</v>
      </c>
      <c r="B1" s="216"/>
      <c r="C1" s="216"/>
      <c r="D1" s="216"/>
      <c r="E1" s="216"/>
    </row>
    <row r="2" spans="1:7" ht="15" customHeight="1">
      <c r="A2" s="233" t="s">
        <v>938</v>
      </c>
      <c r="B2" s="233"/>
      <c r="C2" s="233"/>
      <c r="D2" s="233"/>
      <c r="E2" s="233"/>
      <c r="F2" s="189"/>
      <c r="G2" s="189"/>
    </row>
    <row r="3" spans="1:5" ht="15">
      <c r="A3" s="233"/>
      <c r="B3" s="233"/>
      <c r="C3" s="233"/>
      <c r="D3" s="233"/>
      <c r="E3" s="233"/>
    </row>
    <row r="4" spans="1:7" ht="15" customHeight="1">
      <c r="A4" s="233"/>
      <c r="B4" s="233"/>
      <c r="C4" s="233"/>
      <c r="D4" s="233"/>
      <c r="E4" s="233"/>
      <c r="F4" s="190"/>
      <c r="G4" s="190"/>
    </row>
    <row r="5" spans="1:5" ht="24" customHeight="1">
      <c r="A5" s="234" t="s">
        <v>1058</v>
      </c>
      <c r="B5" s="235"/>
      <c r="C5" s="235"/>
      <c r="D5" s="235"/>
      <c r="E5" s="235"/>
    </row>
    <row r="6" ht="15.75">
      <c r="A6" s="191"/>
    </row>
    <row r="8" spans="1:5" ht="15">
      <c r="A8" s="192"/>
      <c r="D8" s="236" t="s">
        <v>939</v>
      </c>
      <c r="E8" s="236"/>
    </row>
    <row r="9" spans="1:5" ht="28.5" customHeight="1">
      <c r="A9" s="183"/>
      <c r="B9" s="237" t="s">
        <v>1057</v>
      </c>
      <c r="C9" s="239" t="s">
        <v>940</v>
      </c>
      <c r="D9" s="239" t="s">
        <v>941</v>
      </c>
      <c r="E9" s="239" t="s">
        <v>942</v>
      </c>
    </row>
    <row r="10" spans="1:5" ht="30" customHeight="1">
      <c r="A10" s="138" t="s">
        <v>646</v>
      </c>
      <c r="B10" s="238"/>
      <c r="C10" s="239"/>
      <c r="D10" s="239"/>
      <c r="E10" s="239"/>
    </row>
    <row r="11" spans="1:5" ht="15.75">
      <c r="A11" s="139" t="s">
        <v>943</v>
      </c>
      <c r="B11" s="140">
        <v>0</v>
      </c>
      <c r="C11" s="184"/>
      <c r="D11" s="184"/>
      <c r="E11" s="184"/>
    </row>
    <row r="12" spans="1:5" ht="15.75">
      <c r="A12" s="185" t="s">
        <v>944</v>
      </c>
      <c r="B12" s="140"/>
      <c r="C12" s="184"/>
      <c r="D12" s="184"/>
      <c r="E12" s="184"/>
    </row>
    <row r="13" spans="1:5" ht="15.75">
      <c r="A13" s="185" t="s">
        <v>945</v>
      </c>
      <c r="B13" s="140"/>
      <c r="C13" s="184"/>
      <c r="D13" s="184"/>
      <c r="E13" s="184"/>
    </row>
    <row r="14" spans="1:5" ht="15.75">
      <c r="A14" s="139" t="s">
        <v>946</v>
      </c>
      <c r="B14" s="140">
        <v>0</v>
      </c>
      <c r="C14" s="184"/>
      <c r="D14" s="184"/>
      <c r="E14" s="184"/>
    </row>
    <row r="15" spans="1:5" ht="15.75">
      <c r="A15" s="185" t="s">
        <v>944</v>
      </c>
      <c r="B15" s="140"/>
      <c r="C15" s="184"/>
      <c r="D15" s="184"/>
      <c r="E15" s="184"/>
    </row>
    <row r="16" spans="1:5" ht="15.75">
      <c r="A16" s="185" t="s">
        <v>945</v>
      </c>
      <c r="B16" s="140"/>
      <c r="C16" s="184"/>
      <c r="D16" s="184"/>
      <c r="E16" s="184"/>
    </row>
    <row r="17" spans="1:5" ht="15.75">
      <c r="A17" s="139" t="s">
        <v>947</v>
      </c>
      <c r="B17" s="140">
        <v>0</v>
      </c>
      <c r="C17" s="184"/>
      <c r="D17" s="184"/>
      <c r="E17" s="184"/>
    </row>
    <row r="18" spans="1:5" ht="15.75">
      <c r="A18" s="185" t="s">
        <v>944</v>
      </c>
      <c r="B18" s="140"/>
      <c r="C18" s="184"/>
      <c r="D18" s="184"/>
      <c r="E18" s="184"/>
    </row>
    <row r="19" spans="1:5" ht="15.75">
      <c r="A19" s="185" t="s">
        <v>945</v>
      </c>
      <c r="B19" s="140"/>
      <c r="C19" s="184"/>
      <c r="D19" s="184"/>
      <c r="E19" s="184"/>
    </row>
    <row r="20" spans="1:5" ht="15.75">
      <c r="A20" s="139" t="s">
        <v>948</v>
      </c>
      <c r="B20" s="141">
        <v>0</v>
      </c>
      <c r="C20" s="186"/>
      <c r="D20" s="186"/>
      <c r="E20" s="186"/>
    </row>
    <row r="21" spans="1:5" ht="15.75">
      <c r="A21" s="185" t="s">
        <v>944</v>
      </c>
      <c r="B21" s="140"/>
      <c r="C21" s="184"/>
      <c r="D21" s="184"/>
      <c r="E21" s="184"/>
    </row>
    <row r="22" spans="1:5" ht="15.75">
      <c r="A22" s="185" t="s">
        <v>945</v>
      </c>
      <c r="B22" s="140"/>
      <c r="C22" s="184"/>
      <c r="D22" s="184"/>
      <c r="E22" s="184"/>
    </row>
    <row r="23" spans="1:5" ht="15.75">
      <c r="A23" s="139" t="s">
        <v>949</v>
      </c>
      <c r="B23" s="140">
        <v>0</v>
      </c>
      <c r="C23" s="184"/>
      <c r="D23" s="184"/>
      <c r="E23" s="184"/>
    </row>
    <row r="24" spans="1:5" ht="15.75">
      <c r="A24" s="139" t="s">
        <v>950</v>
      </c>
      <c r="B24" s="140">
        <v>0</v>
      </c>
      <c r="C24" s="184"/>
      <c r="D24" s="184"/>
      <c r="E24" s="184"/>
    </row>
    <row r="25" spans="1:5" ht="15">
      <c r="A25" s="142" t="s">
        <v>951</v>
      </c>
      <c r="B25" s="143">
        <f>SUM(B11,B14,B17,B20,B23,B24)</f>
        <v>0</v>
      </c>
      <c r="C25" s="143">
        <f>SUM(C11,C14,C17,C20,C23,C24)</f>
        <v>0</v>
      </c>
      <c r="D25" s="143">
        <f>SUM(D11,D14,D17,D20,D23,D24)</f>
        <v>0</v>
      </c>
      <c r="E25" s="143">
        <f>SUM(E11,E14,E17,E20,E23,E24)</f>
        <v>0</v>
      </c>
    </row>
    <row r="26" spans="1:5" ht="15.75">
      <c r="A26" s="139" t="s">
        <v>952</v>
      </c>
      <c r="B26" s="144">
        <v>113123141</v>
      </c>
      <c r="C26" s="187">
        <v>75492841</v>
      </c>
      <c r="D26" s="187">
        <v>35706500</v>
      </c>
      <c r="E26" s="187">
        <v>1923800</v>
      </c>
    </row>
    <row r="27" spans="1:5" ht="15.75">
      <c r="A27" s="185" t="s">
        <v>944</v>
      </c>
      <c r="B27" s="140"/>
      <c r="C27" s="184"/>
      <c r="D27" s="184"/>
      <c r="E27" s="184"/>
    </row>
    <row r="28" spans="1:5" ht="15.75">
      <c r="A28" s="185" t="s">
        <v>945</v>
      </c>
      <c r="B28" s="140"/>
      <c r="C28" s="184"/>
      <c r="D28" s="184"/>
      <c r="E28" s="184"/>
    </row>
    <row r="29" spans="1:5" ht="15.75">
      <c r="A29" s="139" t="s">
        <v>953</v>
      </c>
      <c r="B29" s="140">
        <v>1026681</v>
      </c>
      <c r="C29" s="184">
        <v>0</v>
      </c>
      <c r="D29" s="184">
        <v>705000</v>
      </c>
      <c r="E29" s="184">
        <v>321681</v>
      </c>
    </row>
    <row r="30" spans="1:5" ht="15.75">
      <c r="A30" s="185" t="s">
        <v>944</v>
      </c>
      <c r="B30" s="140"/>
      <c r="C30" s="184"/>
      <c r="D30" s="184"/>
      <c r="E30" s="184"/>
    </row>
    <row r="31" spans="1:5" ht="15.75">
      <c r="A31" s="185" t="s">
        <v>945</v>
      </c>
      <c r="B31" s="140"/>
      <c r="C31" s="184"/>
      <c r="D31" s="184"/>
      <c r="E31" s="184"/>
    </row>
    <row r="32" spans="1:5" ht="15.75">
      <c r="A32" s="139" t="s">
        <v>954</v>
      </c>
      <c r="B32" s="140">
        <v>0</v>
      </c>
      <c r="C32" s="184">
        <v>0</v>
      </c>
      <c r="D32" s="184">
        <v>0</v>
      </c>
      <c r="E32" s="184">
        <v>0</v>
      </c>
    </row>
    <row r="33" spans="1:5" ht="15.75">
      <c r="A33" s="185" t="s">
        <v>944</v>
      </c>
      <c r="B33" s="140"/>
      <c r="C33" s="184"/>
      <c r="D33" s="184"/>
      <c r="E33" s="184"/>
    </row>
    <row r="34" spans="1:5" ht="15.75">
      <c r="A34" s="185" t="s">
        <v>945</v>
      </c>
      <c r="B34" s="140"/>
      <c r="C34" s="184"/>
      <c r="D34" s="184"/>
      <c r="E34" s="184"/>
    </row>
    <row r="35" spans="1:5" ht="15.75">
      <c r="A35" s="139" t="s">
        <v>955</v>
      </c>
      <c r="B35" s="140">
        <v>0</v>
      </c>
      <c r="C35" s="184">
        <v>0</v>
      </c>
      <c r="D35" s="184">
        <v>0</v>
      </c>
      <c r="E35" s="184">
        <v>0</v>
      </c>
    </row>
    <row r="36" spans="1:5" ht="15.75">
      <c r="A36" s="185" t="s">
        <v>944</v>
      </c>
      <c r="B36" s="140"/>
      <c r="C36" s="184"/>
      <c r="D36" s="184"/>
      <c r="E36" s="184"/>
    </row>
    <row r="37" spans="1:5" ht="15.75">
      <c r="A37" s="185" t="s">
        <v>945</v>
      </c>
      <c r="B37" s="140"/>
      <c r="C37" s="184"/>
      <c r="D37" s="184"/>
      <c r="E37" s="184"/>
    </row>
    <row r="38" spans="1:5" ht="30">
      <c r="A38" s="139" t="s">
        <v>956</v>
      </c>
      <c r="B38" s="140">
        <v>0</v>
      </c>
      <c r="C38" s="184">
        <v>0</v>
      </c>
      <c r="D38" s="184">
        <v>0</v>
      </c>
      <c r="E38" s="184">
        <v>0</v>
      </c>
    </row>
    <row r="39" spans="1:5" ht="15.75">
      <c r="A39" s="139" t="s">
        <v>957</v>
      </c>
      <c r="B39" s="140">
        <v>0</v>
      </c>
      <c r="C39" s="184">
        <v>0</v>
      </c>
      <c r="D39" s="184">
        <v>0</v>
      </c>
      <c r="E39" s="184">
        <v>0</v>
      </c>
    </row>
    <row r="40" spans="1:5" ht="15.75">
      <c r="A40" s="139" t="s">
        <v>958</v>
      </c>
      <c r="B40" s="140">
        <v>0</v>
      </c>
      <c r="C40" s="184">
        <v>0</v>
      </c>
      <c r="D40" s="184">
        <v>0</v>
      </c>
      <c r="E40" s="184">
        <v>0</v>
      </c>
    </row>
    <row r="41" spans="1:5" ht="15.75">
      <c r="A41" s="139" t="s">
        <v>959</v>
      </c>
      <c r="B41" s="140">
        <v>0</v>
      </c>
      <c r="C41" s="184">
        <v>0</v>
      </c>
      <c r="D41" s="184">
        <v>0</v>
      </c>
      <c r="E41" s="184">
        <v>0</v>
      </c>
    </row>
    <row r="42" spans="1:5" ht="15">
      <c r="A42" s="142" t="s">
        <v>960</v>
      </c>
      <c r="B42" s="143">
        <f>SUM(B26,B29,B32,B35,B38,B39,B40,B41)</f>
        <v>114149822</v>
      </c>
      <c r="C42" s="143">
        <f>SUM(C26,C29,C32,C35,C38,C39,C40,C41)</f>
        <v>75492841</v>
      </c>
      <c r="D42" s="143">
        <f>SUM(D26,D29,D32,D35,D38,D39,D40,D41)</f>
        <v>36411500</v>
      </c>
      <c r="E42" s="143">
        <f>SUM(E26,E29,E32,E35,E38,E39,E40,E41)</f>
        <v>2245481</v>
      </c>
    </row>
    <row r="43" spans="1:5" ht="15.75">
      <c r="A43" s="139" t="s">
        <v>961</v>
      </c>
      <c r="B43" s="141">
        <v>2032</v>
      </c>
      <c r="C43" s="186"/>
      <c r="D43" s="186"/>
      <c r="E43" s="186"/>
    </row>
    <row r="44" spans="1:5" ht="15.75">
      <c r="A44" s="139" t="s">
        <v>962</v>
      </c>
      <c r="B44" s="141"/>
      <c r="C44" s="186"/>
      <c r="D44" s="186"/>
      <c r="E44" s="186"/>
    </row>
    <row r="45" spans="1:5" ht="15.75">
      <c r="A45" s="139" t="s">
        <v>963</v>
      </c>
      <c r="B45" s="140">
        <v>0</v>
      </c>
      <c r="C45" s="184">
        <v>0</v>
      </c>
      <c r="D45" s="184">
        <v>0</v>
      </c>
      <c r="E45" s="184">
        <v>0</v>
      </c>
    </row>
    <row r="46" spans="1:5" ht="15.75">
      <c r="A46" s="139" t="s">
        <v>964</v>
      </c>
      <c r="B46" s="140">
        <v>0</v>
      </c>
      <c r="C46" s="184">
        <v>0</v>
      </c>
      <c r="D46" s="184">
        <v>0</v>
      </c>
      <c r="E46" s="184">
        <v>0</v>
      </c>
    </row>
    <row r="47" spans="1:5" ht="15.75">
      <c r="A47" s="139" t="s">
        <v>965</v>
      </c>
      <c r="B47" s="140">
        <v>0</v>
      </c>
      <c r="C47" s="184">
        <v>0</v>
      </c>
      <c r="D47" s="184">
        <v>0</v>
      </c>
      <c r="E47" s="184">
        <v>0</v>
      </c>
    </row>
    <row r="48" spans="1:5" ht="30">
      <c r="A48" s="139" t="s">
        <v>966</v>
      </c>
      <c r="B48" s="140"/>
      <c r="C48" s="184"/>
      <c r="D48" s="184"/>
      <c r="E48" s="184"/>
    </row>
    <row r="49" spans="1:5" ht="15.75">
      <c r="A49" s="139" t="s">
        <v>967</v>
      </c>
      <c r="B49" s="140"/>
      <c r="C49" s="184"/>
      <c r="D49" s="184"/>
      <c r="E49" s="184"/>
    </row>
    <row r="50" spans="1:5" ht="15.75">
      <c r="A50" s="139" t="s">
        <v>968</v>
      </c>
      <c r="B50" s="140">
        <v>0</v>
      </c>
      <c r="C50" s="184">
        <v>0</v>
      </c>
      <c r="D50" s="184">
        <v>0</v>
      </c>
      <c r="E50" s="184">
        <v>0</v>
      </c>
    </row>
    <row r="51" spans="1:5" ht="15.75">
      <c r="A51" s="139" t="s">
        <v>969</v>
      </c>
      <c r="B51" s="140">
        <v>0</v>
      </c>
      <c r="C51" s="184">
        <v>0</v>
      </c>
      <c r="D51" s="184">
        <v>0</v>
      </c>
      <c r="E51" s="184">
        <v>0</v>
      </c>
    </row>
    <row r="52" spans="1:5" ht="15">
      <c r="A52" s="142" t="s">
        <v>970</v>
      </c>
      <c r="B52" s="143">
        <v>2031920</v>
      </c>
      <c r="C52" s="143">
        <f>SUM(C43,C45,C46,C47,C50,C51)</f>
        <v>0</v>
      </c>
      <c r="D52" s="143">
        <f>SUM(D43,D45,D46,D47,D50,D51)</f>
        <v>0</v>
      </c>
      <c r="E52" s="143">
        <f>SUM(E43,E45,E46,E47,E50,E51)</f>
        <v>0</v>
      </c>
    </row>
    <row r="53" spans="1:5" ht="25.5">
      <c r="A53" s="142" t="s">
        <v>971</v>
      </c>
      <c r="B53" s="143">
        <v>0</v>
      </c>
      <c r="C53" s="184">
        <v>0</v>
      </c>
      <c r="D53" s="184">
        <v>0</v>
      </c>
      <c r="E53" s="184">
        <v>0</v>
      </c>
    </row>
    <row r="54" spans="1:5" ht="15.75">
      <c r="A54" s="185" t="s">
        <v>944</v>
      </c>
      <c r="B54" s="143"/>
      <c r="C54" s="184"/>
      <c r="D54" s="184"/>
      <c r="E54" s="184"/>
    </row>
    <row r="55" spans="1:5" ht="15.75">
      <c r="A55" s="185" t="s">
        <v>945</v>
      </c>
      <c r="B55" s="143"/>
      <c r="C55" s="184"/>
      <c r="D55" s="184"/>
      <c r="E55" s="184"/>
    </row>
    <row r="56" spans="1:5" ht="15">
      <c r="A56" s="142" t="s">
        <v>972</v>
      </c>
      <c r="B56" s="143">
        <f>SUM(B52,B53,B42,B25)</f>
        <v>116181742</v>
      </c>
      <c r="C56" s="143">
        <f>SUM(C52,C53,C42,C25)</f>
        <v>75492841</v>
      </c>
      <c r="D56" s="143">
        <f>SUM(D52,D53,D42,D25)</f>
        <v>36411500</v>
      </c>
      <c r="E56" s="143">
        <f>SUM(E52,E53,E42,E25)</f>
        <v>2245481</v>
      </c>
    </row>
    <row r="57" spans="1:5" ht="15.75">
      <c r="A57" s="142" t="s">
        <v>973</v>
      </c>
      <c r="B57" s="143">
        <v>0</v>
      </c>
      <c r="C57" s="184">
        <v>0</v>
      </c>
      <c r="D57" s="184">
        <v>0</v>
      </c>
      <c r="E57" s="184">
        <v>0</v>
      </c>
    </row>
    <row r="58" spans="1:5" ht="15.75">
      <c r="A58" s="142" t="s">
        <v>974</v>
      </c>
      <c r="B58" s="145">
        <v>5835622</v>
      </c>
      <c r="C58" s="186"/>
      <c r="D58" s="186"/>
      <c r="E58" s="186"/>
    </row>
    <row r="59" spans="1:5" ht="15.75">
      <c r="A59" s="142" t="s">
        <v>975</v>
      </c>
      <c r="B59" s="145">
        <v>1499999</v>
      </c>
      <c r="C59" s="186">
        <v>0</v>
      </c>
      <c r="D59" s="186">
        <v>0</v>
      </c>
      <c r="E59" s="186">
        <v>0</v>
      </c>
    </row>
    <row r="60" spans="1:5" ht="15.75">
      <c r="A60" s="142" t="s">
        <v>976</v>
      </c>
      <c r="B60" s="143">
        <v>12554466</v>
      </c>
      <c r="C60" s="184">
        <v>0</v>
      </c>
      <c r="D60" s="184">
        <v>0</v>
      </c>
      <c r="E60" s="184">
        <v>0</v>
      </c>
    </row>
    <row r="61" spans="1:5" ht="15.75">
      <c r="A61" s="142" t="s">
        <v>977</v>
      </c>
      <c r="B61" s="143">
        <v>0</v>
      </c>
      <c r="C61" s="184">
        <v>0</v>
      </c>
      <c r="D61" s="184">
        <v>0</v>
      </c>
      <c r="E61" s="184">
        <v>0</v>
      </c>
    </row>
    <row r="62" spans="1:5" ht="15">
      <c r="A62" s="142" t="s">
        <v>978</v>
      </c>
      <c r="B62" s="143">
        <f>SUM(B57:B61)</f>
        <v>19890087</v>
      </c>
      <c r="C62" s="143">
        <f>SUM(C57:C61)</f>
        <v>0</v>
      </c>
      <c r="D62" s="143">
        <f>SUM(D57:D61)</f>
        <v>0</v>
      </c>
      <c r="E62" s="143">
        <f>SUM(E57:E61)</f>
        <v>0</v>
      </c>
    </row>
    <row r="63" spans="1:5" ht="15">
      <c r="A63" s="146" t="s">
        <v>979</v>
      </c>
      <c r="B63" s="147">
        <f>SUM(B56,B62)</f>
        <v>136071829</v>
      </c>
      <c r="C63" s="147">
        <f>SUM(C56,C62)</f>
        <v>75492841</v>
      </c>
      <c r="D63" s="147">
        <f>SUM(D56,D62)</f>
        <v>36411500</v>
      </c>
      <c r="E63" s="147">
        <f>SUM(E56,E62)</f>
        <v>2245481</v>
      </c>
    </row>
    <row r="64" spans="1:5" ht="60">
      <c r="A64" s="185" t="s">
        <v>980</v>
      </c>
      <c r="B64" s="148"/>
      <c r="C64" s="184"/>
      <c r="D64" s="184"/>
      <c r="E64" s="184"/>
    </row>
    <row r="65" spans="1:5" ht="15.75">
      <c r="A65" s="185" t="s">
        <v>981</v>
      </c>
      <c r="B65" s="148"/>
      <c r="C65" s="184"/>
      <c r="D65" s="184"/>
      <c r="E65" s="184"/>
    </row>
    <row r="66" spans="1:5" ht="15.75">
      <c r="A66" s="185" t="s">
        <v>982</v>
      </c>
      <c r="B66" s="148"/>
      <c r="C66" s="184"/>
      <c r="D66" s="184"/>
      <c r="E66" s="184"/>
    </row>
    <row r="67" spans="1:5" ht="15.75">
      <c r="A67" s="230" t="s">
        <v>810</v>
      </c>
      <c r="B67" s="231"/>
      <c r="C67" s="232"/>
      <c r="D67" s="232"/>
      <c r="E67" s="232"/>
    </row>
    <row r="68" spans="1:5" ht="15.75">
      <c r="A68" s="142" t="s">
        <v>983</v>
      </c>
      <c r="B68" s="149">
        <v>0</v>
      </c>
      <c r="C68" s="185">
        <v>0</v>
      </c>
      <c r="D68" s="185">
        <v>0</v>
      </c>
      <c r="E68" s="185">
        <v>0</v>
      </c>
    </row>
    <row r="69" spans="1:5" ht="15.75">
      <c r="A69" s="142" t="s">
        <v>984</v>
      </c>
      <c r="B69" s="148">
        <v>752035</v>
      </c>
      <c r="C69" s="193"/>
      <c r="D69" s="193"/>
      <c r="E69" s="193"/>
    </row>
    <row r="70" spans="1:5" ht="15.75">
      <c r="A70" s="142" t="s">
        <v>985</v>
      </c>
      <c r="B70" s="148">
        <v>2104347</v>
      </c>
      <c r="C70" s="193"/>
      <c r="D70" s="193"/>
      <c r="E70" s="193"/>
    </row>
    <row r="71" spans="1:5" ht="15">
      <c r="A71" s="146" t="s">
        <v>986</v>
      </c>
      <c r="B71" s="150">
        <f>SUM(B68:B70)</f>
        <v>2856382</v>
      </c>
      <c r="C71" s="150">
        <f>SUM(C68:C70)</f>
        <v>0</v>
      </c>
      <c r="D71" s="150">
        <f>SUM(D68:D70)</f>
        <v>0</v>
      </c>
      <c r="E71" s="150">
        <f>SUM(E68:E70)</f>
        <v>0</v>
      </c>
    </row>
    <row r="72" spans="1:5" ht="50.25" customHeight="1">
      <c r="A72" s="185" t="s">
        <v>987</v>
      </c>
      <c r="B72" s="185"/>
      <c r="C72" s="185"/>
      <c r="D72" s="185"/>
      <c r="E72" s="185"/>
    </row>
    <row r="73" spans="1:5" ht="15">
      <c r="A73" s="151" t="s">
        <v>988</v>
      </c>
      <c r="B73" s="194"/>
      <c r="C73" s="194"/>
      <c r="D73" s="194"/>
      <c r="E73" s="194"/>
    </row>
  </sheetData>
  <sheetProtection/>
  <mergeCells count="9">
    <mergeCell ref="A67:E67"/>
    <mergeCell ref="A1:E1"/>
    <mergeCell ref="A2:E4"/>
    <mergeCell ref="A5:E5"/>
    <mergeCell ref="D8:E8"/>
    <mergeCell ref="B9:B10"/>
    <mergeCell ref="C9:C10"/>
    <mergeCell ref="D9:D10"/>
    <mergeCell ref="E9:E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2" max="2" width="10.28125" style="0" bestFit="1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10" ht="15">
      <c r="A1" s="219" t="s">
        <v>1076</v>
      </c>
      <c r="B1" s="219"/>
      <c r="C1" s="219"/>
      <c r="D1" s="219"/>
      <c r="E1" s="219"/>
      <c r="F1" s="111"/>
      <c r="G1" s="111"/>
      <c r="H1" s="111"/>
      <c r="I1" s="111"/>
      <c r="J1" s="111"/>
    </row>
    <row r="2" spans="1:5" ht="27" customHeight="1">
      <c r="A2" s="210" t="s">
        <v>1043</v>
      </c>
      <c r="B2" s="220"/>
      <c r="C2" s="220"/>
      <c r="D2" s="220"/>
      <c r="E2" s="220"/>
    </row>
    <row r="3" spans="1:5" ht="22.5" customHeight="1">
      <c r="A3" s="211" t="s">
        <v>1059</v>
      </c>
      <c r="B3" s="221"/>
      <c r="C3" s="221"/>
      <c r="D3" s="221"/>
      <c r="E3" s="221"/>
    </row>
    <row r="4" ht="18">
      <c r="A4" s="63"/>
    </row>
    <row r="5" ht="15">
      <c r="A5" s="93" t="s">
        <v>57</v>
      </c>
    </row>
    <row r="6" spans="1:5" ht="31.5" customHeight="1">
      <c r="A6" s="64" t="s">
        <v>103</v>
      </c>
      <c r="B6" s="65" t="s">
        <v>104</v>
      </c>
      <c r="C6" s="94" t="s">
        <v>86</v>
      </c>
      <c r="D6" s="94" t="s">
        <v>87</v>
      </c>
      <c r="E6" s="94" t="s">
        <v>88</v>
      </c>
    </row>
    <row r="7" spans="1:5" ht="15" customHeight="1">
      <c r="A7" s="66"/>
      <c r="B7" s="97"/>
      <c r="C7" s="152"/>
      <c r="D7" s="152"/>
      <c r="E7" s="152"/>
    </row>
    <row r="8" spans="1:5" ht="15" customHeight="1">
      <c r="A8" s="66"/>
      <c r="B8" s="97"/>
      <c r="C8" s="152"/>
      <c r="D8" s="152"/>
      <c r="E8" s="152"/>
    </row>
    <row r="9" spans="1:5" ht="15" customHeight="1">
      <c r="A9" s="66"/>
      <c r="B9" s="97"/>
      <c r="C9" s="152"/>
      <c r="D9" s="152"/>
      <c r="E9" s="152"/>
    </row>
    <row r="10" spans="1:5" ht="15" customHeight="1">
      <c r="A10" s="97"/>
      <c r="B10" s="97"/>
      <c r="C10" s="152"/>
      <c r="D10" s="152"/>
      <c r="E10" s="152"/>
    </row>
    <row r="11" spans="1:5" ht="15" customHeight="1">
      <c r="A11" s="98" t="s">
        <v>79</v>
      </c>
      <c r="B11" s="45" t="s">
        <v>333</v>
      </c>
      <c r="C11" s="152"/>
      <c r="D11" s="152"/>
      <c r="E11" s="152"/>
    </row>
    <row r="12" spans="1:5" ht="15" customHeight="1">
      <c r="A12" s="98"/>
      <c r="B12" s="97"/>
      <c r="C12" s="152"/>
      <c r="D12" s="152"/>
      <c r="E12" s="152"/>
    </row>
    <row r="13" spans="1:5" ht="15" customHeight="1">
      <c r="A13" s="98"/>
      <c r="B13" s="97"/>
      <c r="C13" s="152"/>
      <c r="D13" s="152"/>
      <c r="E13" s="152"/>
    </row>
    <row r="14" spans="1:5" ht="15" customHeight="1">
      <c r="A14" s="67"/>
      <c r="B14" s="97"/>
      <c r="C14" s="152"/>
      <c r="D14" s="152"/>
      <c r="E14" s="152"/>
    </row>
    <row r="15" spans="1:5" ht="15" customHeight="1">
      <c r="A15" s="67"/>
      <c r="B15" s="97"/>
      <c r="C15" s="152"/>
      <c r="D15" s="152"/>
      <c r="E15" s="152"/>
    </row>
    <row r="16" spans="1:5" ht="15" customHeight="1">
      <c r="A16" s="98" t="s">
        <v>80</v>
      </c>
      <c r="B16" s="34" t="s">
        <v>357</v>
      </c>
      <c r="C16" s="152"/>
      <c r="D16" s="152"/>
      <c r="E16" s="152"/>
    </row>
    <row r="17" spans="1:5" ht="15" customHeight="1">
      <c r="A17" s="58" t="s">
        <v>547</v>
      </c>
      <c r="B17" s="58" t="s">
        <v>309</v>
      </c>
      <c r="C17" s="152"/>
      <c r="D17" s="152"/>
      <c r="E17" s="152"/>
    </row>
    <row r="18" spans="1:5" ht="15" customHeight="1">
      <c r="A18" s="58" t="s">
        <v>548</v>
      </c>
      <c r="B18" s="58" t="s">
        <v>309</v>
      </c>
      <c r="C18" s="152"/>
      <c r="D18" s="152"/>
      <c r="E18" s="152"/>
    </row>
    <row r="19" spans="1:5" ht="15" customHeight="1">
      <c r="A19" s="58" t="s">
        <v>549</v>
      </c>
      <c r="B19" s="58" t="s">
        <v>309</v>
      </c>
      <c r="C19" s="152">
        <v>690625</v>
      </c>
      <c r="D19" s="152">
        <v>285000</v>
      </c>
      <c r="E19" s="152">
        <v>975625</v>
      </c>
    </row>
    <row r="20" spans="1:5" ht="15" customHeight="1">
      <c r="A20" s="58" t="s">
        <v>550</v>
      </c>
      <c r="B20" s="58" t="s">
        <v>309</v>
      </c>
      <c r="C20" s="152"/>
      <c r="D20" s="152"/>
      <c r="E20" s="152"/>
    </row>
    <row r="21" spans="1:5" ht="15" customHeight="1">
      <c r="A21" s="58" t="s">
        <v>501</v>
      </c>
      <c r="B21" s="68" t="s">
        <v>316</v>
      </c>
      <c r="C21" s="152"/>
      <c r="D21" s="152"/>
      <c r="E21" s="152"/>
    </row>
    <row r="22" spans="1:5" ht="15" customHeight="1">
      <c r="A22" s="58" t="s">
        <v>499</v>
      </c>
      <c r="B22" s="68" t="s">
        <v>310</v>
      </c>
      <c r="C22" s="152"/>
      <c r="D22" s="152"/>
      <c r="E22" s="152"/>
    </row>
    <row r="23" spans="1:5" ht="15" customHeight="1">
      <c r="A23" s="67"/>
      <c r="B23" s="97"/>
      <c r="C23" s="152"/>
      <c r="D23" s="152"/>
      <c r="E23" s="152"/>
    </row>
    <row r="24" spans="1:5" ht="15" customHeight="1">
      <c r="A24" s="98" t="s">
        <v>81</v>
      </c>
      <c r="B24" s="71" t="s">
        <v>84</v>
      </c>
      <c r="C24" s="152"/>
      <c r="D24" s="152"/>
      <c r="E24" s="152"/>
    </row>
    <row r="25" spans="1:5" ht="15" customHeight="1">
      <c r="A25" s="98"/>
      <c r="B25" s="97" t="s">
        <v>329</v>
      </c>
      <c r="C25" s="97"/>
      <c r="D25" s="97"/>
      <c r="E25" s="97"/>
    </row>
    <row r="26" spans="1:5" ht="15" customHeight="1">
      <c r="A26" s="98"/>
      <c r="B26" s="97" t="s">
        <v>349</v>
      </c>
      <c r="C26" s="97"/>
      <c r="D26" s="97"/>
      <c r="E26" s="97"/>
    </row>
    <row r="27" spans="1:5" ht="15" customHeight="1">
      <c r="A27" s="67"/>
      <c r="B27" s="97"/>
      <c r="C27" s="97"/>
      <c r="D27" s="97"/>
      <c r="E27" s="97"/>
    </row>
    <row r="28" spans="1:5" ht="15" customHeight="1">
      <c r="A28" s="67"/>
      <c r="B28" s="97"/>
      <c r="C28" s="97"/>
      <c r="D28" s="97"/>
      <c r="E28" s="97"/>
    </row>
    <row r="29" spans="1:5" ht="15" customHeight="1">
      <c r="A29" s="98" t="s">
        <v>82</v>
      </c>
      <c r="B29" s="71" t="s">
        <v>85</v>
      </c>
      <c r="C29" s="97"/>
      <c r="D29" s="97"/>
      <c r="E29" s="97"/>
    </row>
    <row r="30" spans="1:5" ht="15" customHeight="1">
      <c r="A30" s="98"/>
      <c r="B30" s="97"/>
      <c r="C30" s="97"/>
      <c r="D30" s="97"/>
      <c r="E30" s="97"/>
    </row>
    <row r="31" spans="1:5" ht="15" customHeight="1">
      <c r="A31" s="98"/>
      <c r="B31" s="97"/>
      <c r="C31" s="97"/>
      <c r="D31" s="97"/>
      <c r="E31" s="97"/>
    </row>
    <row r="32" spans="1:5" ht="15" customHeight="1">
      <c r="A32" s="67"/>
      <c r="B32" s="97"/>
      <c r="C32" s="97"/>
      <c r="D32" s="97"/>
      <c r="E32" s="97"/>
    </row>
    <row r="33" spans="1:5" ht="15" customHeight="1">
      <c r="A33" s="67"/>
      <c r="B33" s="97"/>
      <c r="C33" s="97"/>
      <c r="D33" s="97"/>
      <c r="E33" s="97"/>
    </row>
    <row r="34" spans="1:5" ht="15" customHeight="1">
      <c r="A34" s="98" t="s">
        <v>83</v>
      </c>
      <c r="B34" s="71"/>
      <c r="C34" s="97"/>
      <c r="D34" s="97"/>
      <c r="E34" s="97"/>
    </row>
    <row r="35" ht="15" customHeight="1" thickBot="1"/>
    <row r="36" spans="1:2" ht="15" customHeight="1">
      <c r="A36" s="153" t="s">
        <v>989</v>
      </c>
      <c r="B36" s="154" t="s">
        <v>1060</v>
      </c>
    </row>
    <row r="37" spans="1:2" ht="15" customHeight="1">
      <c r="A37" s="155" t="s">
        <v>990</v>
      </c>
      <c r="B37" s="156">
        <v>980000</v>
      </c>
    </row>
    <row r="38" spans="1:2" ht="15">
      <c r="A38" s="155" t="s">
        <v>992</v>
      </c>
      <c r="B38" s="156">
        <v>600000</v>
      </c>
    </row>
    <row r="39" spans="1:2" ht="15.75" thickBot="1">
      <c r="A39" s="157" t="s">
        <v>991</v>
      </c>
      <c r="B39" s="158">
        <v>980000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53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15">
      <c r="A1" s="240" t="s">
        <v>597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30" customHeight="1">
      <c r="A2" s="210" t="s">
        <v>1045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9" ht="43.5" customHeight="1">
      <c r="A3" s="211" t="s">
        <v>567</v>
      </c>
      <c r="B3" s="211"/>
      <c r="C3" s="211"/>
      <c r="D3" s="211"/>
      <c r="E3" s="211"/>
      <c r="F3" s="211"/>
      <c r="G3" s="211"/>
      <c r="H3" s="211"/>
      <c r="I3" s="211"/>
    </row>
    <row r="5" ht="26.25">
      <c r="A5" s="99" t="s">
        <v>592</v>
      </c>
    </row>
    <row r="6" ht="26.25">
      <c r="A6" s="100" t="s">
        <v>593</v>
      </c>
    </row>
    <row r="7" ht="15">
      <c r="A7" s="100" t="s">
        <v>594</v>
      </c>
    </row>
    <row r="8" ht="15">
      <c r="A8" s="101" t="s">
        <v>568</v>
      </c>
    </row>
    <row r="10" ht="15.75">
      <c r="A10" s="102" t="s">
        <v>569</v>
      </c>
    </row>
    <row r="11" ht="15.75">
      <c r="A11" s="102" t="s">
        <v>595</v>
      </c>
    </row>
    <row r="12" ht="15.75">
      <c r="A12" s="103" t="s">
        <v>570</v>
      </c>
    </row>
    <row r="13" ht="15.75">
      <c r="A13" s="103" t="s">
        <v>571</v>
      </c>
    </row>
    <row r="14" ht="15.75">
      <c r="A14" s="103" t="s">
        <v>572</v>
      </c>
    </row>
    <row r="15" ht="15.75">
      <c r="A15" s="103" t="s">
        <v>573</v>
      </c>
    </row>
    <row r="16" ht="15.75">
      <c r="A16" s="103" t="s">
        <v>574</v>
      </c>
    </row>
    <row r="17" ht="15.75">
      <c r="A17" s="103" t="s">
        <v>575</v>
      </c>
    </row>
    <row r="18" ht="15.75">
      <c r="A18" s="103"/>
    </row>
    <row r="19" ht="15">
      <c r="A19" s="93" t="s">
        <v>576</v>
      </c>
    </row>
    <row r="20" spans="1:10" ht="89.25" customHeight="1">
      <c r="A20" s="1" t="s">
        <v>103</v>
      </c>
      <c r="B20" s="2" t="s">
        <v>104</v>
      </c>
      <c r="C20" s="104" t="s">
        <v>577</v>
      </c>
      <c r="D20" s="104" t="s">
        <v>578</v>
      </c>
      <c r="E20" s="104" t="s">
        <v>1028</v>
      </c>
      <c r="F20" s="104" t="s">
        <v>1029</v>
      </c>
      <c r="G20" s="104" t="s">
        <v>579</v>
      </c>
      <c r="H20" s="104" t="s">
        <v>580</v>
      </c>
      <c r="I20" s="104" t="s">
        <v>1030</v>
      </c>
      <c r="J20" s="104" t="s">
        <v>1031</v>
      </c>
    </row>
    <row r="21" spans="1:10" ht="15">
      <c r="A21" s="19" t="s">
        <v>518</v>
      </c>
      <c r="B21" s="4" t="s">
        <v>361</v>
      </c>
      <c r="C21" s="97"/>
      <c r="D21" s="97"/>
      <c r="E21" s="105"/>
      <c r="F21" s="105"/>
      <c r="G21" s="97"/>
      <c r="H21" s="97"/>
      <c r="I21" s="97"/>
      <c r="J21" s="22"/>
    </row>
    <row r="22" spans="1:10" ht="15">
      <c r="A22" s="48" t="s">
        <v>581</v>
      </c>
      <c r="B22" s="48" t="s">
        <v>361</v>
      </c>
      <c r="C22" s="97"/>
      <c r="D22" s="97"/>
      <c r="E22" s="97"/>
      <c r="F22" s="97"/>
      <c r="G22" s="97"/>
      <c r="H22" s="97"/>
      <c r="I22" s="97"/>
      <c r="J22" s="22"/>
    </row>
    <row r="23" spans="1:10" ht="15">
      <c r="A23" s="11" t="s">
        <v>362</v>
      </c>
      <c r="B23" s="4" t="s">
        <v>363</v>
      </c>
      <c r="C23" s="97"/>
      <c r="D23" s="97"/>
      <c r="E23" s="97"/>
      <c r="F23" s="97"/>
      <c r="G23" s="97"/>
      <c r="H23" s="97"/>
      <c r="I23" s="97"/>
      <c r="J23" s="22"/>
    </row>
    <row r="24" spans="1:10" ht="15">
      <c r="A24" s="19" t="s">
        <v>582</v>
      </c>
      <c r="B24" s="4" t="s">
        <v>364</v>
      </c>
      <c r="C24" s="97"/>
      <c r="D24" s="97"/>
      <c r="E24" s="97"/>
      <c r="F24" s="97"/>
      <c r="G24" s="97"/>
      <c r="H24" s="97"/>
      <c r="I24" s="97"/>
      <c r="J24" s="22"/>
    </row>
    <row r="25" spans="1:10" ht="15">
      <c r="A25" s="48" t="s">
        <v>581</v>
      </c>
      <c r="B25" s="48" t="s">
        <v>364</v>
      </c>
      <c r="C25" s="97"/>
      <c r="D25" s="97"/>
      <c r="E25" s="97"/>
      <c r="F25" s="97"/>
      <c r="G25" s="97"/>
      <c r="H25" s="97"/>
      <c r="I25" s="97"/>
      <c r="J25" s="22"/>
    </row>
    <row r="26" spans="1:10" ht="15">
      <c r="A26" s="10" t="s">
        <v>537</v>
      </c>
      <c r="B26" s="6" t="s">
        <v>365</v>
      </c>
      <c r="C26" s="97"/>
      <c r="D26" s="97"/>
      <c r="E26" s="97"/>
      <c r="F26" s="97"/>
      <c r="G26" s="97"/>
      <c r="H26" s="97"/>
      <c r="I26" s="97"/>
      <c r="J26" s="22"/>
    </row>
    <row r="27" spans="1:10" ht="15">
      <c r="A27" s="11" t="s">
        <v>583</v>
      </c>
      <c r="B27" s="4" t="s">
        <v>366</v>
      </c>
      <c r="C27" s="97"/>
      <c r="D27" s="97"/>
      <c r="E27" s="97"/>
      <c r="F27" s="97"/>
      <c r="G27" s="97"/>
      <c r="H27" s="97"/>
      <c r="I27" s="97"/>
      <c r="J27" s="22"/>
    </row>
    <row r="28" spans="1:10" ht="15">
      <c r="A28" s="48" t="s">
        <v>584</v>
      </c>
      <c r="B28" s="48" t="s">
        <v>366</v>
      </c>
      <c r="C28" s="97"/>
      <c r="D28" s="97"/>
      <c r="E28" s="97"/>
      <c r="F28" s="97"/>
      <c r="G28" s="97"/>
      <c r="H28" s="97"/>
      <c r="I28" s="97"/>
      <c r="J28" s="22"/>
    </row>
    <row r="29" spans="1:10" ht="15">
      <c r="A29" s="19" t="s">
        <v>367</v>
      </c>
      <c r="B29" s="4" t="s">
        <v>368</v>
      </c>
      <c r="C29" s="97"/>
      <c r="D29" s="97"/>
      <c r="E29" s="97"/>
      <c r="F29" s="97"/>
      <c r="G29" s="97"/>
      <c r="H29" s="97"/>
      <c r="I29" s="97"/>
      <c r="J29" s="22"/>
    </row>
    <row r="30" spans="1:10" ht="15">
      <c r="A30" s="12" t="s">
        <v>585</v>
      </c>
      <c r="B30" s="4" t="s">
        <v>369</v>
      </c>
      <c r="C30" s="22"/>
      <c r="D30" s="22"/>
      <c r="E30" s="22"/>
      <c r="F30" s="22"/>
      <c r="G30" s="22"/>
      <c r="H30" s="22"/>
      <c r="I30" s="22"/>
      <c r="J30" s="22"/>
    </row>
    <row r="31" spans="1:10" ht="15">
      <c r="A31" s="48" t="s">
        <v>586</v>
      </c>
      <c r="B31" s="48" t="s">
        <v>369</v>
      </c>
      <c r="C31" s="22"/>
      <c r="D31" s="22"/>
      <c r="E31" s="22"/>
      <c r="F31" s="22"/>
      <c r="G31" s="22"/>
      <c r="H31" s="22"/>
      <c r="I31" s="22"/>
      <c r="J31" s="22"/>
    </row>
    <row r="32" spans="1:10" ht="15">
      <c r="A32" s="19" t="s">
        <v>370</v>
      </c>
      <c r="B32" s="4" t="s">
        <v>371</v>
      </c>
      <c r="C32" s="22"/>
      <c r="D32" s="22"/>
      <c r="E32" s="22"/>
      <c r="F32" s="22"/>
      <c r="G32" s="22"/>
      <c r="H32" s="22"/>
      <c r="I32" s="22"/>
      <c r="J32" s="22"/>
    </row>
    <row r="33" spans="1:10" ht="15">
      <c r="A33" s="106" t="s">
        <v>538</v>
      </c>
      <c r="B33" s="6" t="s">
        <v>372</v>
      </c>
      <c r="C33" s="22"/>
      <c r="D33" s="22"/>
      <c r="E33" s="22"/>
      <c r="F33" s="22"/>
      <c r="G33" s="22"/>
      <c r="H33" s="22"/>
      <c r="I33" s="22"/>
      <c r="J33" s="22"/>
    </row>
    <row r="34" spans="1:10" ht="15">
      <c r="A34" s="11" t="s">
        <v>386</v>
      </c>
      <c r="B34" s="4" t="s">
        <v>387</v>
      </c>
      <c r="C34" s="22"/>
      <c r="D34" s="22"/>
      <c r="E34" s="22"/>
      <c r="F34" s="22"/>
      <c r="G34" s="22"/>
      <c r="H34" s="22"/>
      <c r="I34" s="22"/>
      <c r="J34" s="22"/>
    </row>
    <row r="35" spans="1:10" ht="15">
      <c r="A35" s="12" t="s">
        <v>388</v>
      </c>
      <c r="B35" s="4" t="s">
        <v>389</v>
      </c>
      <c r="C35" s="22"/>
      <c r="D35" s="22"/>
      <c r="E35" s="22"/>
      <c r="F35" s="22"/>
      <c r="G35" s="22"/>
      <c r="H35" s="22"/>
      <c r="I35" s="22"/>
      <c r="J35" s="22"/>
    </row>
    <row r="36" spans="1:10" ht="15">
      <c r="A36" s="19" t="s">
        <v>390</v>
      </c>
      <c r="B36" s="4" t="s">
        <v>391</v>
      </c>
      <c r="C36" s="22"/>
      <c r="D36" s="22"/>
      <c r="E36" s="22"/>
      <c r="F36" s="22"/>
      <c r="G36" s="22"/>
      <c r="H36" s="22"/>
      <c r="I36" s="22"/>
      <c r="J36" s="22"/>
    </row>
    <row r="37" spans="1:10" ht="15">
      <c r="A37" s="19" t="s">
        <v>523</v>
      </c>
      <c r="B37" s="4" t="s">
        <v>392</v>
      </c>
      <c r="C37" s="22"/>
      <c r="D37" s="22"/>
      <c r="E37" s="22"/>
      <c r="F37" s="22"/>
      <c r="G37" s="22"/>
      <c r="H37" s="22"/>
      <c r="I37" s="22"/>
      <c r="J37" s="22"/>
    </row>
    <row r="38" spans="1:10" ht="15">
      <c r="A38" s="48" t="s">
        <v>587</v>
      </c>
      <c r="B38" s="48" t="s">
        <v>392</v>
      </c>
      <c r="C38" s="22"/>
      <c r="D38" s="22"/>
      <c r="E38" s="22"/>
      <c r="F38" s="22"/>
      <c r="G38" s="22"/>
      <c r="H38" s="22"/>
      <c r="I38" s="22"/>
      <c r="J38" s="22"/>
    </row>
    <row r="39" spans="1:10" ht="15">
      <c r="A39" s="48" t="s">
        <v>588</v>
      </c>
      <c r="B39" s="48" t="s">
        <v>392</v>
      </c>
      <c r="C39" s="22"/>
      <c r="D39" s="22"/>
      <c r="E39" s="22"/>
      <c r="F39" s="22"/>
      <c r="G39" s="22"/>
      <c r="H39" s="22"/>
      <c r="I39" s="22"/>
      <c r="J39" s="22"/>
    </row>
    <row r="40" spans="1:10" ht="15">
      <c r="A40" s="107" t="s">
        <v>589</v>
      </c>
      <c r="B40" s="107" t="s">
        <v>392</v>
      </c>
      <c r="C40" s="22"/>
      <c r="D40" s="22"/>
      <c r="E40" s="22"/>
      <c r="F40" s="22"/>
      <c r="G40" s="22"/>
      <c r="H40" s="22"/>
      <c r="I40" s="22"/>
      <c r="J40" s="22"/>
    </row>
    <row r="41" spans="1:10" ht="15">
      <c r="A41" s="95" t="s">
        <v>541</v>
      </c>
      <c r="B41" s="34" t="s">
        <v>393</v>
      </c>
      <c r="C41" s="22"/>
      <c r="D41" s="22"/>
      <c r="E41" s="22"/>
      <c r="F41" s="22"/>
      <c r="G41" s="22"/>
      <c r="H41" s="22"/>
      <c r="I41" s="22"/>
      <c r="J41" s="22"/>
    </row>
    <row r="42" spans="1:10" ht="15">
      <c r="A42" s="96"/>
      <c r="B42" s="108"/>
      <c r="C42" s="21"/>
      <c r="D42" s="21"/>
      <c r="E42" s="21"/>
      <c r="F42" s="21"/>
      <c r="G42" s="21"/>
      <c r="H42" s="21"/>
      <c r="I42" s="21"/>
      <c r="J42" s="21"/>
    </row>
    <row r="43" spans="1:10" ht="15">
      <c r="A43" s="96"/>
      <c r="B43" s="108"/>
      <c r="C43" s="21"/>
      <c r="D43" s="21"/>
      <c r="E43" s="21"/>
      <c r="F43" s="21"/>
      <c r="G43" s="21"/>
      <c r="H43" s="21"/>
      <c r="I43" s="21"/>
      <c r="J43" s="21"/>
    </row>
    <row r="44" spans="1:2" ht="15">
      <c r="A44" s="96"/>
      <c r="B44" s="108"/>
    </row>
    <row r="45" spans="1:5" ht="25.5">
      <c r="A45" s="1" t="s">
        <v>103</v>
      </c>
      <c r="B45" s="2" t="s">
        <v>104</v>
      </c>
      <c r="C45" s="104" t="s">
        <v>580</v>
      </c>
      <c r="D45" s="104" t="s">
        <v>1030</v>
      </c>
      <c r="E45" s="104" t="s">
        <v>1031</v>
      </c>
    </row>
    <row r="46" spans="1:5" ht="15.75">
      <c r="A46" s="109" t="s">
        <v>590</v>
      </c>
      <c r="B46" s="34"/>
      <c r="C46" s="22"/>
      <c r="D46" s="22"/>
      <c r="E46" s="22"/>
    </row>
    <row r="47" spans="1:5" ht="15.75">
      <c r="A47" s="110" t="s">
        <v>570</v>
      </c>
      <c r="B47" s="34"/>
      <c r="C47" s="22">
        <v>500</v>
      </c>
      <c r="D47" s="22">
        <v>500</v>
      </c>
      <c r="E47" s="22">
        <v>500</v>
      </c>
    </row>
    <row r="48" spans="1:5" ht="31.5">
      <c r="A48" s="110" t="s">
        <v>571</v>
      </c>
      <c r="B48" s="34"/>
      <c r="C48" s="22">
        <v>300</v>
      </c>
      <c r="D48" s="22">
        <v>350</v>
      </c>
      <c r="E48" s="22">
        <v>400</v>
      </c>
    </row>
    <row r="49" spans="1:5" ht="15.75">
      <c r="A49" s="110" t="s">
        <v>572</v>
      </c>
      <c r="B49" s="34"/>
      <c r="C49" s="22"/>
      <c r="D49" s="22"/>
      <c r="E49" s="22"/>
    </row>
    <row r="50" spans="1:5" ht="31.5">
      <c r="A50" s="110" t="s">
        <v>573</v>
      </c>
      <c r="B50" s="34"/>
      <c r="C50" s="22"/>
      <c r="D50" s="22"/>
      <c r="E50" s="22"/>
    </row>
    <row r="51" spans="1:5" ht="15.75">
      <c r="A51" s="110" t="s">
        <v>574</v>
      </c>
      <c r="B51" s="34"/>
      <c r="C51" s="22">
        <v>30</v>
      </c>
      <c r="D51" s="22">
        <v>40</v>
      </c>
      <c r="E51" s="22">
        <v>50</v>
      </c>
    </row>
    <row r="52" spans="1:5" ht="15.75">
      <c r="A52" s="110" t="s">
        <v>575</v>
      </c>
      <c r="B52" s="34"/>
      <c r="C52" s="22"/>
      <c r="D52" s="22"/>
      <c r="E52" s="22"/>
    </row>
    <row r="53" spans="1:5" ht="15">
      <c r="A53" s="95" t="s">
        <v>591</v>
      </c>
      <c r="B53" s="34"/>
      <c r="C53" s="22">
        <f>SUM(C47:C52)</f>
        <v>830</v>
      </c>
      <c r="D53" s="22">
        <f>SUM(D47:D52)</f>
        <v>890</v>
      </c>
      <c r="E53" s="22">
        <f>SUM(E47:E52)</f>
        <v>950</v>
      </c>
    </row>
  </sheetData>
  <sheetProtection/>
  <mergeCells count="3">
    <mergeCell ref="A2:J2"/>
    <mergeCell ref="A3:I3"/>
    <mergeCell ref="A1:J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B16"/>
  <sheetViews>
    <sheetView zoomScalePageLayoutView="0" workbookViewId="0" topLeftCell="A2">
      <selection activeCell="B16" sqref="B16"/>
    </sheetView>
  </sheetViews>
  <sheetFormatPr defaultColWidth="9.140625" defaultRowHeight="15"/>
  <cols>
    <col min="1" max="1" width="53.8515625" style="175" customWidth="1"/>
    <col min="2" max="2" width="23.7109375" style="175" customWidth="1"/>
    <col min="3" max="16384" width="9.140625" style="175" customWidth="1"/>
  </cols>
  <sheetData>
    <row r="1" spans="1:2" ht="18">
      <c r="A1" s="241" t="s">
        <v>938</v>
      </c>
      <c r="B1" s="241"/>
    </row>
    <row r="2" spans="1:2" ht="18">
      <c r="A2" s="176"/>
      <c r="B2" s="176"/>
    </row>
    <row r="3" spans="1:2" ht="18">
      <c r="A3" s="241" t="s">
        <v>1061</v>
      </c>
      <c r="B3" s="241"/>
    </row>
    <row r="4" ht="15.75">
      <c r="B4" s="177" t="s">
        <v>1062</v>
      </c>
    </row>
    <row r="5" spans="1:2" ht="45" customHeight="1">
      <c r="A5" s="178" t="s">
        <v>1032</v>
      </c>
      <c r="B5" s="174"/>
    </row>
    <row r="6" spans="1:2" ht="30.75" customHeight="1">
      <c r="A6" s="179" t="s">
        <v>1033</v>
      </c>
      <c r="B6" s="173">
        <v>17913624</v>
      </c>
    </row>
    <row r="7" spans="1:2" ht="33" customHeight="1">
      <c r="A7" s="179" t="s">
        <v>1034</v>
      </c>
      <c r="B7" s="173">
        <v>0</v>
      </c>
    </row>
    <row r="8" spans="1:2" ht="33" customHeight="1">
      <c r="A8" s="179" t="s">
        <v>1035</v>
      </c>
      <c r="B8" s="173">
        <v>50210</v>
      </c>
    </row>
    <row r="9" spans="1:2" ht="30.75" customHeight="1">
      <c r="A9" s="178" t="s">
        <v>1036</v>
      </c>
      <c r="B9" s="180">
        <f>SUM(B6:B8)</f>
        <v>17963834</v>
      </c>
    </row>
    <row r="10" spans="1:2" ht="30.75" customHeight="1">
      <c r="A10" s="181" t="s">
        <v>1037</v>
      </c>
      <c r="B10" s="174">
        <v>47349247</v>
      </c>
    </row>
    <row r="11" spans="1:2" ht="30" customHeight="1">
      <c r="A11" s="181" t="s">
        <v>1038</v>
      </c>
      <c r="B11" s="174">
        <f>B9+B33-B16</f>
        <v>5409368</v>
      </c>
    </row>
    <row r="12" spans="1:2" ht="31.5" customHeight="1">
      <c r="A12" s="178" t="s">
        <v>1039</v>
      </c>
      <c r="B12" s="174"/>
    </row>
    <row r="13" spans="1:2" ht="31.5" customHeight="1">
      <c r="A13" s="179" t="s">
        <v>1033</v>
      </c>
      <c r="B13" s="174">
        <v>12387071</v>
      </c>
    </row>
    <row r="14" spans="1:2" ht="30.75" customHeight="1">
      <c r="A14" s="179" t="s">
        <v>1034</v>
      </c>
      <c r="B14" s="174">
        <v>0</v>
      </c>
    </row>
    <row r="15" spans="1:2" ht="31.5" customHeight="1">
      <c r="A15" s="179" t="s">
        <v>1035</v>
      </c>
      <c r="B15" s="174">
        <v>167395</v>
      </c>
    </row>
    <row r="16" spans="1:2" ht="31.5" customHeight="1">
      <c r="A16" s="178" t="s">
        <v>1036</v>
      </c>
      <c r="B16" s="174">
        <f>SUM(B13:B15)</f>
        <v>12554466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Q226"/>
  <sheetViews>
    <sheetView zoomScale="90" zoomScaleNormal="90" zoomScalePageLayoutView="0" workbookViewId="0" topLeftCell="A1">
      <selection activeCell="O213" sqref="O213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bestFit="1" customWidth="1"/>
    <col min="15" max="15" width="21.140625" style="0" customWidth="1"/>
  </cols>
  <sheetData>
    <row r="1" spans="1:15" ht="15">
      <c r="A1" s="242" t="s">
        <v>598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28.5" customHeight="1">
      <c r="A2" s="210" t="s">
        <v>596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26.25" customHeight="1">
      <c r="A3" s="211" t="s">
        <v>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5" ht="15">
      <c r="A5" s="3" t="s">
        <v>57</v>
      </c>
    </row>
    <row r="6" spans="1:17" ht="25.5">
      <c r="A6" s="1" t="s">
        <v>103</v>
      </c>
      <c r="B6" s="2" t="s">
        <v>104</v>
      </c>
      <c r="C6" s="61" t="s">
        <v>67</v>
      </c>
      <c r="D6" s="61" t="s">
        <v>68</v>
      </c>
      <c r="E6" s="61" t="s">
        <v>69</v>
      </c>
      <c r="F6" s="61" t="s">
        <v>70</v>
      </c>
      <c r="G6" s="61" t="s">
        <v>71</v>
      </c>
      <c r="H6" s="61" t="s">
        <v>72</v>
      </c>
      <c r="I6" s="61" t="s">
        <v>73</v>
      </c>
      <c r="J6" s="61" t="s">
        <v>74</v>
      </c>
      <c r="K6" s="61" t="s">
        <v>75</v>
      </c>
      <c r="L6" s="61" t="s">
        <v>76</v>
      </c>
      <c r="M6" s="61" t="s">
        <v>77</v>
      </c>
      <c r="N6" s="61" t="s">
        <v>78</v>
      </c>
      <c r="O6" s="62" t="s">
        <v>58</v>
      </c>
      <c r="P6" s="3"/>
      <c r="Q6" s="3"/>
    </row>
    <row r="7" spans="1:17" ht="15">
      <c r="A7" s="23" t="s">
        <v>105</v>
      </c>
      <c r="B7" s="24" t="s">
        <v>106</v>
      </c>
      <c r="C7" s="84">
        <f>(1066+1416+600)/12</f>
        <v>256.8333333333333</v>
      </c>
      <c r="D7" s="84">
        <v>257</v>
      </c>
      <c r="E7" s="84">
        <v>257</v>
      </c>
      <c r="F7" s="84">
        <v>257</v>
      </c>
      <c r="G7" s="84">
        <v>257</v>
      </c>
      <c r="H7" s="84">
        <v>257</v>
      </c>
      <c r="I7" s="84">
        <v>257</v>
      </c>
      <c r="J7" s="84">
        <v>257</v>
      </c>
      <c r="K7" s="84">
        <v>257</v>
      </c>
      <c r="L7" s="84">
        <v>257</v>
      </c>
      <c r="M7" s="84">
        <v>257</v>
      </c>
      <c r="N7" s="84">
        <v>255</v>
      </c>
      <c r="O7" s="84">
        <f>SUM(C7:N7)</f>
        <v>3081.833333333333</v>
      </c>
      <c r="P7" s="3"/>
      <c r="Q7" s="3"/>
    </row>
    <row r="8" spans="1:17" ht="15">
      <c r="A8" s="23" t="s">
        <v>107</v>
      </c>
      <c r="B8" s="25" t="s">
        <v>108</v>
      </c>
      <c r="C8" s="8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84">
        <f aca="true" t="shared" si="0" ref="O8:O71">SUM(C8:N8)</f>
        <v>0</v>
      </c>
      <c r="P8" s="3"/>
      <c r="Q8" s="3"/>
    </row>
    <row r="9" spans="1:17" ht="15">
      <c r="A9" s="23" t="s">
        <v>109</v>
      </c>
      <c r="B9" s="25" t="s">
        <v>110</v>
      </c>
      <c r="C9" s="8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84">
        <f t="shared" si="0"/>
        <v>0</v>
      </c>
      <c r="P9" s="3"/>
      <c r="Q9" s="3"/>
    </row>
    <row r="10" spans="1:17" ht="15">
      <c r="A10" s="26" t="s">
        <v>111</v>
      </c>
      <c r="B10" s="25" t="s">
        <v>112</v>
      </c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84">
        <f t="shared" si="0"/>
        <v>0</v>
      </c>
      <c r="P10" s="3"/>
      <c r="Q10" s="3"/>
    </row>
    <row r="11" spans="1:17" ht="15">
      <c r="A11" s="26" t="s">
        <v>113</v>
      </c>
      <c r="B11" s="25" t="s">
        <v>114</v>
      </c>
      <c r="C11" s="8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84">
        <f t="shared" si="0"/>
        <v>0</v>
      </c>
      <c r="P11" s="3"/>
      <c r="Q11" s="3"/>
    </row>
    <row r="12" spans="1:17" ht="15">
      <c r="A12" s="26" t="s">
        <v>115</v>
      </c>
      <c r="B12" s="25" t="s">
        <v>116</v>
      </c>
      <c r="C12" s="8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84">
        <f t="shared" si="0"/>
        <v>0</v>
      </c>
      <c r="P12" s="3"/>
      <c r="Q12" s="3"/>
    </row>
    <row r="13" spans="1:17" ht="15">
      <c r="A13" s="26" t="s">
        <v>117</v>
      </c>
      <c r="B13" s="25" t="s">
        <v>118</v>
      </c>
      <c r="C13" s="84">
        <f>96/12</f>
        <v>8</v>
      </c>
      <c r="D13" s="84">
        <v>8</v>
      </c>
      <c r="E13" s="84">
        <v>8</v>
      </c>
      <c r="F13" s="84">
        <v>8</v>
      </c>
      <c r="G13" s="84">
        <v>8</v>
      </c>
      <c r="H13" s="84">
        <v>8</v>
      </c>
      <c r="I13" s="84">
        <v>8</v>
      </c>
      <c r="J13" s="84">
        <v>8</v>
      </c>
      <c r="K13" s="84">
        <v>8</v>
      </c>
      <c r="L13" s="84">
        <v>8</v>
      </c>
      <c r="M13" s="84">
        <v>8</v>
      </c>
      <c r="N13" s="84">
        <v>8</v>
      </c>
      <c r="O13" s="84">
        <f t="shared" si="0"/>
        <v>96</v>
      </c>
      <c r="P13" s="3"/>
      <c r="Q13" s="3"/>
    </row>
    <row r="14" spans="1:17" ht="15">
      <c r="A14" s="26" t="s">
        <v>119</v>
      </c>
      <c r="B14" s="25" t="s">
        <v>120</v>
      </c>
      <c r="C14" s="8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84">
        <f t="shared" si="0"/>
        <v>0</v>
      </c>
      <c r="P14" s="3"/>
      <c r="Q14" s="3"/>
    </row>
    <row r="15" spans="1:17" ht="15">
      <c r="A15" s="4" t="s">
        <v>121</v>
      </c>
      <c r="B15" s="25" t="s">
        <v>122</v>
      </c>
      <c r="C15" s="8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84">
        <f t="shared" si="0"/>
        <v>0</v>
      </c>
      <c r="P15" s="3"/>
      <c r="Q15" s="3"/>
    </row>
    <row r="16" spans="1:17" ht="15">
      <c r="A16" s="4" t="s">
        <v>123</v>
      </c>
      <c r="B16" s="25" t="s">
        <v>124</v>
      </c>
      <c r="C16" s="8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84">
        <f t="shared" si="0"/>
        <v>0</v>
      </c>
      <c r="P16" s="3"/>
      <c r="Q16" s="3"/>
    </row>
    <row r="17" spans="1:17" ht="15">
      <c r="A17" s="4" t="s">
        <v>125</v>
      </c>
      <c r="B17" s="25" t="s">
        <v>126</v>
      </c>
      <c r="C17" s="8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84">
        <f t="shared" si="0"/>
        <v>0</v>
      </c>
      <c r="P17" s="3"/>
      <c r="Q17" s="3"/>
    </row>
    <row r="18" spans="1:17" ht="15">
      <c r="A18" s="4" t="s">
        <v>127</v>
      </c>
      <c r="B18" s="25" t="s">
        <v>128</v>
      </c>
      <c r="C18" s="8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84">
        <f t="shared" si="0"/>
        <v>0</v>
      </c>
      <c r="P18" s="3"/>
      <c r="Q18" s="3"/>
    </row>
    <row r="19" spans="1:17" ht="15">
      <c r="A19" s="4" t="s">
        <v>454</v>
      </c>
      <c r="B19" s="25" t="s">
        <v>129</v>
      </c>
      <c r="C19" s="8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84">
        <f t="shared" si="0"/>
        <v>0</v>
      </c>
      <c r="P19" s="3"/>
      <c r="Q19" s="3"/>
    </row>
    <row r="20" spans="1:17" ht="15">
      <c r="A20" s="27" t="s">
        <v>397</v>
      </c>
      <c r="B20" s="28" t="s">
        <v>130</v>
      </c>
      <c r="C20" s="85">
        <f aca="true" t="shared" si="1" ref="C20:N20">SUM(C7:C19)</f>
        <v>264.8333333333333</v>
      </c>
      <c r="D20" s="85">
        <f t="shared" si="1"/>
        <v>265</v>
      </c>
      <c r="E20" s="85">
        <f t="shared" si="1"/>
        <v>265</v>
      </c>
      <c r="F20" s="85">
        <f t="shared" si="1"/>
        <v>265</v>
      </c>
      <c r="G20" s="85">
        <f t="shared" si="1"/>
        <v>265</v>
      </c>
      <c r="H20" s="85">
        <f t="shared" si="1"/>
        <v>265</v>
      </c>
      <c r="I20" s="85">
        <f t="shared" si="1"/>
        <v>265</v>
      </c>
      <c r="J20" s="85">
        <f t="shared" si="1"/>
        <v>265</v>
      </c>
      <c r="K20" s="85">
        <f t="shared" si="1"/>
        <v>265</v>
      </c>
      <c r="L20" s="85">
        <f t="shared" si="1"/>
        <v>265</v>
      </c>
      <c r="M20" s="85">
        <f t="shared" si="1"/>
        <v>265</v>
      </c>
      <c r="N20" s="85">
        <f t="shared" si="1"/>
        <v>263</v>
      </c>
      <c r="O20" s="84">
        <f t="shared" si="0"/>
        <v>3177.833333333333</v>
      </c>
      <c r="P20" s="3"/>
      <c r="Q20" s="3"/>
    </row>
    <row r="21" spans="1:17" ht="15">
      <c r="A21" s="4" t="s">
        <v>131</v>
      </c>
      <c r="B21" s="25" t="s">
        <v>132</v>
      </c>
      <c r="C21" s="84">
        <f>2700/12</f>
        <v>225</v>
      </c>
      <c r="D21" s="84">
        <v>225</v>
      </c>
      <c r="E21" s="84">
        <v>225</v>
      </c>
      <c r="F21" s="84">
        <v>225</v>
      </c>
      <c r="G21" s="84">
        <v>225</v>
      </c>
      <c r="H21" s="84">
        <v>225</v>
      </c>
      <c r="I21" s="84">
        <v>225</v>
      </c>
      <c r="J21" s="84">
        <v>225</v>
      </c>
      <c r="K21" s="84">
        <v>225</v>
      </c>
      <c r="L21" s="84">
        <v>225</v>
      </c>
      <c r="M21" s="84">
        <v>225</v>
      </c>
      <c r="N21" s="84">
        <v>225</v>
      </c>
      <c r="O21" s="84">
        <f t="shared" si="0"/>
        <v>2700</v>
      </c>
      <c r="P21" s="3"/>
      <c r="Q21" s="3"/>
    </row>
    <row r="22" spans="1:17" ht="15">
      <c r="A22" s="4" t="s">
        <v>133</v>
      </c>
      <c r="B22" s="25" t="s">
        <v>134</v>
      </c>
      <c r="C22" s="8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f t="shared" si="0"/>
        <v>0</v>
      </c>
      <c r="P22" s="3"/>
      <c r="Q22" s="3"/>
    </row>
    <row r="23" spans="1:17" ht="15">
      <c r="A23" s="5" t="s">
        <v>135</v>
      </c>
      <c r="B23" s="25" t="s">
        <v>136</v>
      </c>
      <c r="C23" s="84">
        <f>72/12</f>
        <v>6</v>
      </c>
      <c r="D23" s="84">
        <f aca="true" t="shared" si="2" ref="D23:N23">72/12</f>
        <v>6</v>
      </c>
      <c r="E23" s="84">
        <f t="shared" si="2"/>
        <v>6</v>
      </c>
      <c r="F23" s="84">
        <f t="shared" si="2"/>
        <v>6</v>
      </c>
      <c r="G23" s="84">
        <f t="shared" si="2"/>
        <v>6</v>
      </c>
      <c r="H23" s="84">
        <f t="shared" si="2"/>
        <v>6</v>
      </c>
      <c r="I23" s="84">
        <f t="shared" si="2"/>
        <v>6</v>
      </c>
      <c r="J23" s="84">
        <f t="shared" si="2"/>
        <v>6</v>
      </c>
      <c r="K23" s="84">
        <f t="shared" si="2"/>
        <v>6</v>
      </c>
      <c r="L23" s="84">
        <f t="shared" si="2"/>
        <v>6</v>
      </c>
      <c r="M23" s="84">
        <f t="shared" si="2"/>
        <v>6</v>
      </c>
      <c r="N23" s="84">
        <f t="shared" si="2"/>
        <v>6</v>
      </c>
      <c r="O23" s="84">
        <f t="shared" si="0"/>
        <v>72</v>
      </c>
      <c r="P23" s="3"/>
      <c r="Q23" s="3"/>
    </row>
    <row r="24" spans="1:17" ht="15">
      <c r="A24" s="6" t="s">
        <v>398</v>
      </c>
      <c r="B24" s="28" t="s">
        <v>137</v>
      </c>
      <c r="C24" s="85">
        <f>SUM(C21:C23)</f>
        <v>231</v>
      </c>
      <c r="D24" s="85">
        <f aca="true" t="shared" si="3" ref="D24:N24">SUM(D21:D23)</f>
        <v>231</v>
      </c>
      <c r="E24" s="85">
        <f t="shared" si="3"/>
        <v>231</v>
      </c>
      <c r="F24" s="85">
        <f t="shared" si="3"/>
        <v>231</v>
      </c>
      <c r="G24" s="85">
        <f t="shared" si="3"/>
        <v>231</v>
      </c>
      <c r="H24" s="85">
        <f t="shared" si="3"/>
        <v>231</v>
      </c>
      <c r="I24" s="85">
        <f t="shared" si="3"/>
        <v>231</v>
      </c>
      <c r="J24" s="85">
        <f t="shared" si="3"/>
        <v>231</v>
      </c>
      <c r="K24" s="85">
        <f t="shared" si="3"/>
        <v>231</v>
      </c>
      <c r="L24" s="85">
        <f t="shared" si="3"/>
        <v>231</v>
      </c>
      <c r="M24" s="85">
        <f t="shared" si="3"/>
        <v>231</v>
      </c>
      <c r="N24" s="85">
        <f t="shared" si="3"/>
        <v>231</v>
      </c>
      <c r="O24" s="84">
        <f t="shared" si="0"/>
        <v>2772</v>
      </c>
      <c r="P24" s="3"/>
      <c r="Q24" s="3"/>
    </row>
    <row r="25" spans="1:17" ht="15">
      <c r="A25" s="46" t="s">
        <v>484</v>
      </c>
      <c r="B25" s="47" t="s">
        <v>138</v>
      </c>
      <c r="C25" s="86">
        <f>SUM(C24,C20)</f>
        <v>495.8333333333333</v>
      </c>
      <c r="D25" s="86">
        <f aca="true" t="shared" si="4" ref="D25:N25">SUM(D24,D20)</f>
        <v>496</v>
      </c>
      <c r="E25" s="86">
        <f t="shared" si="4"/>
        <v>496</v>
      </c>
      <c r="F25" s="86">
        <f t="shared" si="4"/>
        <v>496</v>
      </c>
      <c r="G25" s="86">
        <f t="shared" si="4"/>
        <v>496</v>
      </c>
      <c r="H25" s="86">
        <f t="shared" si="4"/>
        <v>496</v>
      </c>
      <c r="I25" s="86">
        <f t="shared" si="4"/>
        <v>496</v>
      </c>
      <c r="J25" s="86">
        <f t="shared" si="4"/>
        <v>496</v>
      </c>
      <c r="K25" s="86">
        <f t="shared" si="4"/>
        <v>496</v>
      </c>
      <c r="L25" s="86">
        <f t="shared" si="4"/>
        <v>496</v>
      </c>
      <c r="M25" s="86">
        <f t="shared" si="4"/>
        <v>496</v>
      </c>
      <c r="N25" s="86">
        <f t="shared" si="4"/>
        <v>494</v>
      </c>
      <c r="O25" s="84">
        <f t="shared" si="0"/>
        <v>5949.833333333333</v>
      </c>
      <c r="P25" s="3"/>
      <c r="Q25" s="3"/>
    </row>
    <row r="26" spans="1:17" ht="15">
      <c r="A26" s="34" t="s">
        <v>455</v>
      </c>
      <c r="B26" s="47" t="s">
        <v>139</v>
      </c>
      <c r="C26" s="86">
        <f>(1017+392+20+162)/12</f>
        <v>132.58333333333334</v>
      </c>
      <c r="D26" s="86">
        <v>133</v>
      </c>
      <c r="E26" s="86">
        <v>133</v>
      </c>
      <c r="F26" s="86">
        <v>133</v>
      </c>
      <c r="G26" s="86">
        <v>133</v>
      </c>
      <c r="H26" s="86">
        <v>133</v>
      </c>
      <c r="I26" s="86">
        <v>133</v>
      </c>
      <c r="J26" s="86">
        <v>133</v>
      </c>
      <c r="K26" s="86">
        <v>133</v>
      </c>
      <c r="L26" s="86">
        <v>133</v>
      </c>
      <c r="M26" s="86">
        <v>133</v>
      </c>
      <c r="N26" s="86">
        <v>128</v>
      </c>
      <c r="O26" s="84">
        <f t="shared" si="0"/>
        <v>1590.5833333333335</v>
      </c>
      <c r="P26" s="3"/>
      <c r="Q26" s="3"/>
    </row>
    <row r="27" spans="1:17" ht="15">
      <c r="A27" s="4" t="s">
        <v>140</v>
      </c>
      <c r="B27" s="25" t="s">
        <v>141</v>
      </c>
      <c r="C27" s="84">
        <f>(300+50)/12</f>
        <v>29.166666666666668</v>
      </c>
      <c r="D27" s="84">
        <f aca="true" t="shared" si="5" ref="D27:N27">(300+50)/12</f>
        <v>29.166666666666668</v>
      </c>
      <c r="E27" s="84">
        <f t="shared" si="5"/>
        <v>29.166666666666668</v>
      </c>
      <c r="F27" s="84">
        <f t="shared" si="5"/>
        <v>29.166666666666668</v>
      </c>
      <c r="G27" s="84">
        <f t="shared" si="5"/>
        <v>29.166666666666668</v>
      </c>
      <c r="H27" s="84">
        <f t="shared" si="5"/>
        <v>29.166666666666668</v>
      </c>
      <c r="I27" s="84">
        <f t="shared" si="5"/>
        <v>29.166666666666668</v>
      </c>
      <c r="J27" s="84">
        <f t="shared" si="5"/>
        <v>29.166666666666668</v>
      </c>
      <c r="K27" s="84">
        <f t="shared" si="5"/>
        <v>29.166666666666668</v>
      </c>
      <c r="L27" s="84">
        <f t="shared" si="5"/>
        <v>29.166666666666668</v>
      </c>
      <c r="M27" s="84">
        <f t="shared" si="5"/>
        <v>29.166666666666668</v>
      </c>
      <c r="N27" s="84">
        <f t="shared" si="5"/>
        <v>29.166666666666668</v>
      </c>
      <c r="O27" s="84">
        <f t="shared" si="0"/>
        <v>350.00000000000006</v>
      </c>
      <c r="P27" s="3"/>
      <c r="Q27" s="3"/>
    </row>
    <row r="28" spans="1:17" ht="15">
      <c r="A28" s="4" t="s">
        <v>142</v>
      </c>
      <c r="B28" s="25" t="s">
        <v>143</v>
      </c>
      <c r="C28" s="84">
        <f>(300+300+700)/12</f>
        <v>108.33333333333333</v>
      </c>
      <c r="D28" s="84">
        <v>108</v>
      </c>
      <c r="E28" s="84">
        <v>108</v>
      </c>
      <c r="F28" s="84">
        <v>108</v>
      </c>
      <c r="G28" s="84">
        <v>108</v>
      </c>
      <c r="H28" s="84">
        <v>108</v>
      </c>
      <c r="I28" s="84">
        <v>108</v>
      </c>
      <c r="J28" s="84">
        <v>108</v>
      </c>
      <c r="K28" s="84">
        <v>108</v>
      </c>
      <c r="L28" s="84">
        <v>108</v>
      </c>
      <c r="M28" s="84">
        <v>108</v>
      </c>
      <c r="N28" s="84">
        <v>112</v>
      </c>
      <c r="O28" s="84">
        <f t="shared" si="0"/>
        <v>1300.3333333333333</v>
      </c>
      <c r="P28" s="3"/>
      <c r="Q28" s="3"/>
    </row>
    <row r="29" spans="1:17" ht="15">
      <c r="A29" s="4" t="s">
        <v>144</v>
      </c>
      <c r="B29" s="25" t="s">
        <v>145</v>
      </c>
      <c r="C29" s="8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84">
        <f t="shared" si="0"/>
        <v>0</v>
      </c>
      <c r="P29" s="3"/>
      <c r="Q29" s="3"/>
    </row>
    <row r="30" spans="1:17" ht="15">
      <c r="A30" s="6" t="s">
        <v>399</v>
      </c>
      <c r="B30" s="28" t="s">
        <v>146</v>
      </c>
      <c r="C30" s="85">
        <f>SUM(C27:C29)</f>
        <v>137.5</v>
      </c>
      <c r="D30" s="85">
        <f aca="true" t="shared" si="6" ref="D30:N30">SUM(D27:D29)</f>
        <v>137.16666666666666</v>
      </c>
      <c r="E30" s="85">
        <f t="shared" si="6"/>
        <v>137.16666666666666</v>
      </c>
      <c r="F30" s="85">
        <f t="shared" si="6"/>
        <v>137.16666666666666</v>
      </c>
      <c r="G30" s="85">
        <f t="shared" si="6"/>
        <v>137.16666666666666</v>
      </c>
      <c r="H30" s="85">
        <f t="shared" si="6"/>
        <v>137.16666666666666</v>
      </c>
      <c r="I30" s="85">
        <f t="shared" si="6"/>
        <v>137.16666666666666</v>
      </c>
      <c r="J30" s="85">
        <f t="shared" si="6"/>
        <v>137.16666666666666</v>
      </c>
      <c r="K30" s="85">
        <f t="shared" si="6"/>
        <v>137.16666666666666</v>
      </c>
      <c r="L30" s="85">
        <f t="shared" si="6"/>
        <v>137.16666666666666</v>
      </c>
      <c r="M30" s="85">
        <f t="shared" si="6"/>
        <v>137.16666666666666</v>
      </c>
      <c r="N30" s="85">
        <f t="shared" si="6"/>
        <v>141.16666666666666</v>
      </c>
      <c r="O30" s="84">
        <f t="shared" si="0"/>
        <v>1650.3333333333335</v>
      </c>
      <c r="P30" s="3"/>
      <c r="Q30" s="3"/>
    </row>
    <row r="31" spans="1:17" ht="15">
      <c r="A31" s="4" t="s">
        <v>147</v>
      </c>
      <c r="B31" s="25" t="s">
        <v>148</v>
      </c>
      <c r="C31" s="8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84">
        <f t="shared" si="0"/>
        <v>0</v>
      </c>
      <c r="P31" s="3"/>
      <c r="Q31" s="3"/>
    </row>
    <row r="32" spans="1:17" ht="15">
      <c r="A32" s="4" t="s">
        <v>149</v>
      </c>
      <c r="B32" s="25" t="s">
        <v>150</v>
      </c>
      <c r="C32" s="84">
        <f>(200+50)/12</f>
        <v>20.833333333333332</v>
      </c>
      <c r="D32" s="84">
        <v>21</v>
      </c>
      <c r="E32" s="84">
        <v>21</v>
      </c>
      <c r="F32" s="84">
        <v>21</v>
      </c>
      <c r="G32" s="84">
        <v>21</v>
      </c>
      <c r="H32" s="84">
        <v>21</v>
      </c>
      <c r="I32" s="84">
        <v>21</v>
      </c>
      <c r="J32" s="84">
        <v>21</v>
      </c>
      <c r="K32" s="84">
        <v>21</v>
      </c>
      <c r="L32" s="84">
        <v>21</v>
      </c>
      <c r="M32" s="84">
        <v>21</v>
      </c>
      <c r="N32" s="84">
        <v>19</v>
      </c>
      <c r="O32" s="84">
        <f t="shared" si="0"/>
        <v>249.83333333333331</v>
      </c>
      <c r="P32" s="3"/>
      <c r="Q32" s="3"/>
    </row>
    <row r="33" spans="1:17" ht="15">
      <c r="A33" s="6" t="s">
        <v>485</v>
      </c>
      <c r="B33" s="28" t="s">
        <v>151</v>
      </c>
      <c r="C33" s="85">
        <f>SUM(C31:C32)</f>
        <v>20.833333333333332</v>
      </c>
      <c r="D33" s="85">
        <f aca="true" t="shared" si="7" ref="D33:N33">SUM(D31:D32)</f>
        <v>21</v>
      </c>
      <c r="E33" s="85">
        <f t="shared" si="7"/>
        <v>21</v>
      </c>
      <c r="F33" s="85">
        <f t="shared" si="7"/>
        <v>21</v>
      </c>
      <c r="G33" s="85">
        <f t="shared" si="7"/>
        <v>21</v>
      </c>
      <c r="H33" s="85">
        <f t="shared" si="7"/>
        <v>21</v>
      </c>
      <c r="I33" s="85">
        <f t="shared" si="7"/>
        <v>21</v>
      </c>
      <c r="J33" s="85">
        <f t="shared" si="7"/>
        <v>21</v>
      </c>
      <c r="K33" s="85">
        <f t="shared" si="7"/>
        <v>21</v>
      </c>
      <c r="L33" s="85">
        <f t="shared" si="7"/>
        <v>21</v>
      </c>
      <c r="M33" s="85">
        <f t="shared" si="7"/>
        <v>21</v>
      </c>
      <c r="N33" s="85">
        <f t="shared" si="7"/>
        <v>19</v>
      </c>
      <c r="O33" s="84">
        <f t="shared" si="0"/>
        <v>249.83333333333331</v>
      </c>
      <c r="P33" s="3"/>
      <c r="Q33" s="3"/>
    </row>
    <row r="34" spans="1:17" ht="15">
      <c r="A34" s="4" t="s">
        <v>152</v>
      </c>
      <c r="B34" s="25" t="s">
        <v>153</v>
      </c>
      <c r="C34" s="84">
        <f>(450+120+50+30+20+800+400+150+50)/12</f>
        <v>172.5</v>
      </c>
      <c r="D34" s="84">
        <v>173</v>
      </c>
      <c r="E34" s="84">
        <v>173</v>
      </c>
      <c r="F34" s="84">
        <v>173</v>
      </c>
      <c r="G34" s="84">
        <v>173</v>
      </c>
      <c r="H34" s="84">
        <v>173</v>
      </c>
      <c r="I34" s="84">
        <v>173</v>
      </c>
      <c r="J34" s="84">
        <v>173</v>
      </c>
      <c r="K34" s="84">
        <v>173</v>
      </c>
      <c r="L34" s="84">
        <v>173</v>
      </c>
      <c r="M34" s="84">
        <v>173</v>
      </c>
      <c r="N34" s="84">
        <v>168</v>
      </c>
      <c r="O34" s="84">
        <f t="shared" si="0"/>
        <v>2070.5</v>
      </c>
      <c r="P34" s="3"/>
      <c r="Q34" s="3"/>
    </row>
    <row r="35" spans="1:17" ht="15">
      <c r="A35" s="4" t="s">
        <v>154</v>
      </c>
      <c r="B35" s="25" t="s">
        <v>155</v>
      </c>
      <c r="C35" s="8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84">
        <f t="shared" si="0"/>
        <v>0</v>
      </c>
      <c r="P35" s="3"/>
      <c r="Q35" s="3"/>
    </row>
    <row r="36" spans="1:17" ht="15">
      <c r="A36" s="4" t="s">
        <v>456</v>
      </c>
      <c r="B36" s="25" t="s">
        <v>156</v>
      </c>
      <c r="C36" s="8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84">
        <f t="shared" si="0"/>
        <v>0</v>
      </c>
      <c r="P36" s="3"/>
      <c r="Q36" s="3"/>
    </row>
    <row r="37" spans="1:17" ht="15">
      <c r="A37" s="4" t="s">
        <v>157</v>
      </c>
      <c r="B37" s="25" t="s">
        <v>158</v>
      </c>
      <c r="C37" s="84">
        <f>(1000+200+100+300+300)/12</f>
        <v>158.33333333333334</v>
      </c>
      <c r="D37" s="84">
        <v>158</v>
      </c>
      <c r="E37" s="84">
        <v>158</v>
      </c>
      <c r="F37" s="84">
        <v>158</v>
      </c>
      <c r="G37" s="84">
        <v>158</v>
      </c>
      <c r="H37" s="84">
        <v>158</v>
      </c>
      <c r="I37" s="84">
        <v>158</v>
      </c>
      <c r="J37" s="84">
        <v>158</v>
      </c>
      <c r="K37" s="84">
        <v>158</v>
      </c>
      <c r="L37" s="84">
        <v>158</v>
      </c>
      <c r="M37" s="84">
        <v>158</v>
      </c>
      <c r="N37" s="84">
        <v>162</v>
      </c>
      <c r="O37" s="84">
        <f t="shared" si="0"/>
        <v>1900.3333333333335</v>
      </c>
      <c r="P37" s="3"/>
      <c r="Q37" s="3"/>
    </row>
    <row r="38" spans="1:17" ht="15">
      <c r="A38" s="9" t="s">
        <v>457</v>
      </c>
      <c r="B38" s="25" t="s">
        <v>159</v>
      </c>
      <c r="C38" s="8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84">
        <f t="shared" si="0"/>
        <v>0</v>
      </c>
      <c r="P38" s="3"/>
      <c r="Q38" s="3"/>
    </row>
    <row r="39" spans="1:17" ht="15">
      <c r="A39" s="5" t="s">
        <v>160</v>
      </c>
      <c r="B39" s="25" t="s">
        <v>161</v>
      </c>
      <c r="C39" s="8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84">
        <f t="shared" si="0"/>
        <v>0</v>
      </c>
      <c r="P39" s="3"/>
      <c r="Q39" s="3"/>
    </row>
    <row r="40" spans="1:17" ht="15">
      <c r="A40" s="4" t="s">
        <v>458</v>
      </c>
      <c r="B40" s="25" t="s">
        <v>162</v>
      </c>
      <c r="C40" s="84">
        <f>(200+1900+100+50+120+200+30)/12</f>
        <v>216.66666666666666</v>
      </c>
      <c r="D40" s="84">
        <v>217</v>
      </c>
      <c r="E40" s="84">
        <v>217</v>
      </c>
      <c r="F40" s="84">
        <v>217</v>
      </c>
      <c r="G40" s="84">
        <v>217</v>
      </c>
      <c r="H40" s="84">
        <v>217</v>
      </c>
      <c r="I40" s="84">
        <v>217</v>
      </c>
      <c r="J40" s="84">
        <v>217</v>
      </c>
      <c r="K40" s="84">
        <v>217</v>
      </c>
      <c r="L40" s="84">
        <v>217</v>
      </c>
      <c r="M40" s="84">
        <v>217</v>
      </c>
      <c r="N40" s="84">
        <v>213</v>
      </c>
      <c r="O40" s="84">
        <f t="shared" si="0"/>
        <v>2599.6666666666665</v>
      </c>
      <c r="P40" s="3"/>
      <c r="Q40" s="3"/>
    </row>
    <row r="41" spans="1:17" ht="15">
      <c r="A41" s="6" t="s">
        <v>400</v>
      </c>
      <c r="B41" s="28" t="s">
        <v>163</v>
      </c>
      <c r="C41" s="85">
        <f>SUM(C34:C40)</f>
        <v>547.5</v>
      </c>
      <c r="D41" s="85">
        <f aca="true" t="shared" si="8" ref="D41:N41">SUM(D34:D40)</f>
        <v>548</v>
      </c>
      <c r="E41" s="85">
        <f t="shared" si="8"/>
        <v>548</v>
      </c>
      <c r="F41" s="85">
        <f t="shared" si="8"/>
        <v>548</v>
      </c>
      <c r="G41" s="85">
        <f t="shared" si="8"/>
        <v>548</v>
      </c>
      <c r="H41" s="85">
        <f t="shared" si="8"/>
        <v>548</v>
      </c>
      <c r="I41" s="85">
        <f t="shared" si="8"/>
        <v>548</v>
      </c>
      <c r="J41" s="85">
        <f t="shared" si="8"/>
        <v>548</v>
      </c>
      <c r="K41" s="85">
        <f t="shared" si="8"/>
        <v>548</v>
      </c>
      <c r="L41" s="85">
        <f t="shared" si="8"/>
        <v>548</v>
      </c>
      <c r="M41" s="85">
        <f t="shared" si="8"/>
        <v>548</v>
      </c>
      <c r="N41" s="85">
        <f t="shared" si="8"/>
        <v>543</v>
      </c>
      <c r="O41" s="84">
        <f t="shared" si="0"/>
        <v>6570.5</v>
      </c>
      <c r="P41" s="3"/>
      <c r="Q41" s="3"/>
    </row>
    <row r="42" spans="1:17" ht="15">
      <c r="A42" s="4" t="s">
        <v>164</v>
      </c>
      <c r="B42" s="25" t="s">
        <v>165</v>
      </c>
      <c r="C42" s="84">
        <f>200/12</f>
        <v>16.666666666666668</v>
      </c>
      <c r="D42" s="84">
        <v>17</v>
      </c>
      <c r="E42" s="84">
        <v>17</v>
      </c>
      <c r="F42" s="84">
        <v>17</v>
      </c>
      <c r="G42" s="84">
        <v>17</v>
      </c>
      <c r="H42" s="84">
        <v>17</v>
      </c>
      <c r="I42" s="84">
        <v>17</v>
      </c>
      <c r="J42" s="84">
        <v>17</v>
      </c>
      <c r="K42" s="84">
        <v>17</v>
      </c>
      <c r="L42" s="84">
        <v>17</v>
      </c>
      <c r="M42" s="84">
        <v>17</v>
      </c>
      <c r="N42" s="84">
        <v>13</v>
      </c>
      <c r="O42" s="84">
        <f t="shared" si="0"/>
        <v>199.66666666666669</v>
      </c>
      <c r="P42" s="3"/>
      <c r="Q42" s="3"/>
    </row>
    <row r="43" spans="1:17" ht="15">
      <c r="A43" s="4" t="s">
        <v>166</v>
      </c>
      <c r="B43" s="25" t="s">
        <v>167</v>
      </c>
      <c r="C43" s="8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84">
        <f t="shared" si="0"/>
        <v>0</v>
      </c>
      <c r="P43" s="3"/>
      <c r="Q43" s="3"/>
    </row>
    <row r="44" spans="1:17" ht="15">
      <c r="A44" s="6" t="s">
        <v>401</v>
      </c>
      <c r="B44" s="28" t="s">
        <v>168</v>
      </c>
      <c r="C44" s="85">
        <f>SUM(C42:C43)</f>
        <v>16.666666666666668</v>
      </c>
      <c r="D44" s="85">
        <f aca="true" t="shared" si="9" ref="D44:N44">SUM(D42:D43)</f>
        <v>17</v>
      </c>
      <c r="E44" s="85">
        <f t="shared" si="9"/>
        <v>17</v>
      </c>
      <c r="F44" s="85">
        <f t="shared" si="9"/>
        <v>17</v>
      </c>
      <c r="G44" s="85">
        <f t="shared" si="9"/>
        <v>17</v>
      </c>
      <c r="H44" s="85">
        <f t="shared" si="9"/>
        <v>17</v>
      </c>
      <c r="I44" s="85">
        <f t="shared" si="9"/>
        <v>17</v>
      </c>
      <c r="J44" s="85">
        <f t="shared" si="9"/>
        <v>17</v>
      </c>
      <c r="K44" s="85">
        <f t="shared" si="9"/>
        <v>17</v>
      </c>
      <c r="L44" s="85">
        <f t="shared" si="9"/>
        <v>17</v>
      </c>
      <c r="M44" s="85">
        <f t="shared" si="9"/>
        <v>17</v>
      </c>
      <c r="N44" s="85">
        <f t="shared" si="9"/>
        <v>13</v>
      </c>
      <c r="O44" s="84">
        <f t="shared" si="0"/>
        <v>199.66666666666669</v>
      </c>
      <c r="P44" s="3"/>
      <c r="Q44" s="3"/>
    </row>
    <row r="45" spans="1:17" ht="15">
      <c r="A45" s="4" t="s">
        <v>169</v>
      </c>
      <c r="B45" s="25" t="s">
        <v>170</v>
      </c>
      <c r="C45" s="84">
        <f>(324+1220+157+65+216+292+243+14)/12</f>
        <v>210.91666666666666</v>
      </c>
      <c r="D45" s="84">
        <v>211</v>
      </c>
      <c r="E45" s="84">
        <v>211</v>
      </c>
      <c r="F45" s="84">
        <v>211</v>
      </c>
      <c r="G45" s="84">
        <v>211</v>
      </c>
      <c r="H45" s="84">
        <v>211</v>
      </c>
      <c r="I45" s="84">
        <v>211</v>
      </c>
      <c r="J45" s="84">
        <v>211</v>
      </c>
      <c r="K45" s="84">
        <v>211</v>
      </c>
      <c r="L45" s="84">
        <v>211</v>
      </c>
      <c r="M45" s="84">
        <v>211</v>
      </c>
      <c r="N45" s="84">
        <v>210</v>
      </c>
      <c r="O45" s="84">
        <f t="shared" si="0"/>
        <v>2530.9166666666665</v>
      </c>
      <c r="P45" s="3"/>
      <c r="Q45" s="3"/>
    </row>
    <row r="46" spans="1:17" ht="15">
      <c r="A46" s="4" t="s">
        <v>171</v>
      </c>
      <c r="B46" s="25" t="s">
        <v>172</v>
      </c>
      <c r="C46" s="8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84">
        <f t="shared" si="0"/>
        <v>0</v>
      </c>
      <c r="P46" s="3"/>
      <c r="Q46" s="3"/>
    </row>
    <row r="47" spans="1:17" ht="15">
      <c r="A47" s="4" t="s">
        <v>459</v>
      </c>
      <c r="B47" s="25" t="s">
        <v>173</v>
      </c>
      <c r="C47" s="8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84">
        <f t="shared" si="0"/>
        <v>0</v>
      </c>
      <c r="P47" s="3"/>
      <c r="Q47" s="3"/>
    </row>
    <row r="48" spans="1:17" ht="15">
      <c r="A48" s="4" t="s">
        <v>460</v>
      </c>
      <c r="B48" s="25" t="s">
        <v>174</v>
      </c>
      <c r="C48" s="84">
        <f>350/12</f>
        <v>29.166666666666668</v>
      </c>
      <c r="D48" s="84">
        <v>29</v>
      </c>
      <c r="E48" s="84">
        <v>29</v>
      </c>
      <c r="F48" s="84">
        <v>29</v>
      </c>
      <c r="G48" s="84">
        <v>29</v>
      </c>
      <c r="H48" s="84">
        <v>29</v>
      </c>
      <c r="I48" s="84">
        <v>29</v>
      </c>
      <c r="J48" s="84">
        <v>29</v>
      </c>
      <c r="K48" s="84">
        <v>29</v>
      </c>
      <c r="L48" s="84">
        <v>29</v>
      </c>
      <c r="M48" s="84">
        <v>29</v>
      </c>
      <c r="N48" s="84">
        <v>31</v>
      </c>
      <c r="O48" s="84">
        <f t="shared" si="0"/>
        <v>350.1666666666667</v>
      </c>
      <c r="P48" s="3"/>
      <c r="Q48" s="3"/>
    </row>
    <row r="49" spans="1:17" ht="15">
      <c r="A49" s="4" t="s">
        <v>175</v>
      </c>
      <c r="B49" s="25" t="s">
        <v>176</v>
      </c>
      <c r="C49" s="84">
        <f>(150+700+30)/12</f>
        <v>73.33333333333333</v>
      </c>
      <c r="D49" s="84">
        <v>73</v>
      </c>
      <c r="E49" s="84">
        <v>73</v>
      </c>
      <c r="F49" s="84">
        <v>73</v>
      </c>
      <c r="G49" s="84">
        <v>73</v>
      </c>
      <c r="H49" s="84">
        <v>73</v>
      </c>
      <c r="I49" s="84">
        <v>73</v>
      </c>
      <c r="J49" s="84">
        <v>73</v>
      </c>
      <c r="K49" s="84">
        <v>73</v>
      </c>
      <c r="L49" s="84">
        <v>73</v>
      </c>
      <c r="M49" s="84">
        <v>73</v>
      </c>
      <c r="N49" s="84">
        <v>77</v>
      </c>
      <c r="O49" s="84">
        <f t="shared" si="0"/>
        <v>880.3333333333333</v>
      </c>
      <c r="P49" s="3"/>
      <c r="Q49" s="3"/>
    </row>
    <row r="50" spans="1:17" ht="15">
      <c r="A50" s="6" t="s">
        <v>402</v>
      </c>
      <c r="B50" s="28" t="s">
        <v>177</v>
      </c>
      <c r="C50" s="85">
        <f>SUM(C45:C49)</f>
        <v>313.41666666666663</v>
      </c>
      <c r="D50" s="85">
        <f aca="true" t="shared" si="10" ref="D50:N50">SUM(D45:D49)</f>
        <v>313</v>
      </c>
      <c r="E50" s="85">
        <f t="shared" si="10"/>
        <v>313</v>
      </c>
      <c r="F50" s="85">
        <f t="shared" si="10"/>
        <v>313</v>
      </c>
      <c r="G50" s="85">
        <f t="shared" si="10"/>
        <v>313</v>
      </c>
      <c r="H50" s="85">
        <f t="shared" si="10"/>
        <v>313</v>
      </c>
      <c r="I50" s="85">
        <f t="shared" si="10"/>
        <v>313</v>
      </c>
      <c r="J50" s="85">
        <f t="shared" si="10"/>
        <v>313</v>
      </c>
      <c r="K50" s="85">
        <f t="shared" si="10"/>
        <v>313</v>
      </c>
      <c r="L50" s="85">
        <f t="shared" si="10"/>
        <v>313</v>
      </c>
      <c r="M50" s="85">
        <f t="shared" si="10"/>
        <v>313</v>
      </c>
      <c r="N50" s="85">
        <f t="shared" si="10"/>
        <v>318</v>
      </c>
      <c r="O50" s="84">
        <f t="shared" si="0"/>
        <v>3761.4166666666665</v>
      </c>
      <c r="P50" s="3"/>
      <c r="Q50" s="3"/>
    </row>
    <row r="51" spans="1:17" ht="15">
      <c r="A51" s="34" t="s">
        <v>403</v>
      </c>
      <c r="B51" s="47" t="s">
        <v>178</v>
      </c>
      <c r="C51" s="86">
        <f>SUM(C50,C44,C41,C33,C30)</f>
        <v>1035.9166666666665</v>
      </c>
      <c r="D51" s="86">
        <f aca="true" t="shared" si="11" ref="D51:N51">SUM(D50,D44,D41,D33,D30)</f>
        <v>1036.1666666666667</v>
      </c>
      <c r="E51" s="86">
        <f t="shared" si="11"/>
        <v>1036.1666666666667</v>
      </c>
      <c r="F51" s="86">
        <f t="shared" si="11"/>
        <v>1036.1666666666667</v>
      </c>
      <c r="G51" s="86">
        <f t="shared" si="11"/>
        <v>1036.1666666666667</v>
      </c>
      <c r="H51" s="86">
        <f t="shared" si="11"/>
        <v>1036.1666666666667</v>
      </c>
      <c r="I51" s="86">
        <f t="shared" si="11"/>
        <v>1036.1666666666667</v>
      </c>
      <c r="J51" s="86">
        <f t="shared" si="11"/>
        <v>1036.1666666666667</v>
      </c>
      <c r="K51" s="86">
        <f t="shared" si="11"/>
        <v>1036.1666666666667</v>
      </c>
      <c r="L51" s="86">
        <f t="shared" si="11"/>
        <v>1036.1666666666667</v>
      </c>
      <c r="M51" s="86">
        <f t="shared" si="11"/>
        <v>1036.1666666666667</v>
      </c>
      <c r="N51" s="86">
        <f t="shared" si="11"/>
        <v>1034.1666666666667</v>
      </c>
      <c r="O51" s="84">
        <f t="shared" si="0"/>
        <v>12431.749999999998</v>
      </c>
      <c r="P51" s="3"/>
      <c r="Q51" s="3"/>
    </row>
    <row r="52" spans="1:17" ht="15">
      <c r="A52" s="12" t="s">
        <v>179</v>
      </c>
      <c r="B52" s="25" t="s">
        <v>180</v>
      </c>
      <c r="C52" s="8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84">
        <f t="shared" si="0"/>
        <v>0</v>
      </c>
      <c r="P52" s="3"/>
      <c r="Q52" s="3"/>
    </row>
    <row r="53" spans="1:17" ht="15">
      <c r="A53" s="12" t="s">
        <v>404</v>
      </c>
      <c r="B53" s="25" t="s">
        <v>181</v>
      </c>
      <c r="C53" s="8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84">
        <f t="shared" si="0"/>
        <v>0</v>
      </c>
      <c r="P53" s="3"/>
      <c r="Q53" s="3"/>
    </row>
    <row r="54" spans="1:17" ht="15">
      <c r="A54" s="16" t="s">
        <v>461</v>
      </c>
      <c r="B54" s="25" t="s">
        <v>182</v>
      </c>
      <c r="C54" s="8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84">
        <f t="shared" si="0"/>
        <v>0</v>
      </c>
      <c r="P54" s="3"/>
      <c r="Q54" s="3"/>
    </row>
    <row r="55" spans="1:17" ht="15">
      <c r="A55" s="16" t="s">
        <v>462</v>
      </c>
      <c r="B55" s="25" t="s">
        <v>183</v>
      </c>
      <c r="C55" s="84">
        <f>(283+50)/12</f>
        <v>27.75</v>
      </c>
      <c r="D55" s="84">
        <v>28</v>
      </c>
      <c r="E55" s="84">
        <v>28</v>
      </c>
      <c r="F55" s="84">
        <v>28</v>
      </c>
      <c r="G55" s="84">
        <v>28</v>
      </c>
      <c r="H55" s="84">
        <v>28</v>
      </c>
      <c r="I55" s="84">
        <v>28</v>
      </c>
      <c r="J55" s="84">
        <v>28</v>
      </c>
      <c r="K55" s="84">
        <v>28</v>
      </c>
      <c r="L55" s="84">
        <v>28</v>
      </c>
      <c r="M55" s="84">
        <v>28</v>
      </c>
      <c r="N55" s="84">
        <v>25</v>
      </c>
      <c r="O55" s="84">
        <f t="shared" si="0"/>
        <v>332.75</v>
      </c>
      <c r="P55" s="3"/>
      <c r="Q55" s="3"/>
    </row>
    <row r="56" spans="1:17" ht="15">
      <c r="A56" s="16" t="s">
        <v>463</v>
      </c>
      <c r="B56" s="25" t="s">
        <v>184</v>
      </c>
      <c r="C56" s="84">
        <f>383/12</f>
        <v>31.916666666666668</v>
      </c>
      <c r="D56" s="84">
        <v>32</v>
      </c>
      <c r="E56" s="84">
        <v>32</v>
      </c>
      <c r="F56" s="84">
        <v>32</v>
      </c>
      <c r="G56" s="84">
        <v>32</v>
      </c>
      <c r="H56" s="84">
        <v>32</v>
      </c>
      <c r="I56" s="84">
        <v>32</v>
      </c>
      <c r="J56" s="84">
        <v>32</v>
      </c>
      <c r="K56" s="84">
        <v>32</v>
      </c>
      <c r="L56" s="84">
        <v>32</v>
      </c>
      <c r="M56" s="84">
        <v>32</v>
      </c>
      <c r="N56" s="84">
        <v>31</v>
      </c>
      <c r="O56" s="84">
        <f t="shared" si="0"/>
        <v>382.9166666666667</v>
      </c>
      <c r="P56" s="3"/>
      <c r="Q56" s="3"/>
    </row>
    <row r="57" spans="1:17" ht="15">
      <c r="A57" s="12" t="s">
        <v>464</v>
      </c>
      <c r="B57" s="25" t="s">
        <v>185</v>
      </c>
      <c r="C57" s="84">
        <f>28/12</f>
        <v>2.3333333333333335</v>
      </c>
      <c r="D57" s="84">
        <f aca="true" t="shared" si="12" ref="D57:N57">28/12</f>
        <v>2.3333333333333335</v>
      </c>
      <c r="E57" s="84">
        <f t="shared" si="12"/>
        <v>2.3333333333333335</v>
      </c>
      <c r="F57" s="84">
        <f t="shared" si="12"/>
        <v>2.3333333333333335</v>
      </c>
      <c r="G57" s="84">
        <f t="shared" si="12"/>
        <v>2.3333333333333335</v>
      </c>
      <c r="H57" s="84">
        <f t="shared" si="12"/>
        <v>2.3333333333333335</v>
      </c>
      <c r="I57" s="84">
        <f t="shared" si="12"/>
        <v>2.3333333333333335</v>
      </c>
      <c r="J57" s="84">
        <f t="shared" si="12"/>
        <v>2.3333333333333335</v>
      </c>
      <c r="K57" s="84">
        <f t="shared" si="12"/>
        <v>2.3333333333333335</v>
      </c>
      <c r="L57" s="84">
        <f t="shared" si="12"/>
        <v>2.3333333333333335</v>
      </c>
      <c r="M57" s="84">
        <f t="shared" si="12"/>
        <v>2.3333333333333335</v>
      </c>
      <c r="N57" s="84">
        <f t="shared" si="12"/>
        <v>2.3333333333333335</v>
      </c>
      <c r="O57" s="84">
        <f t="shared" si="0"/>
        <v>27.999999999999996</v>
      </c>
      <c r="P57" s="3"/>
      <c r="Q57" s="3"/>
    </row>
    <row r="58" spans="1:17" ht="15">
      <c r="A58" s="12" t="s">
        <v>465</v>
      </c>
      <c r="B58" s="25" t="s">
        <v>186</v>
      </c>
      <c r="C58" s="8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84">
        <f t="shared" si="0"/>
        <v>0</v>
      </c>
      <c r="P58" s="3"/>
      <c r="Q58" s="3"/>
    </row>
    <row r="59" spans="1:17" ht="15">
      <c r="A59" s="12" t="s">
        <v>466</v>
      </c>
      <c r="B59" s="25" t="s">
        <v>187</v>
      </c>
      <c r="C59" s="84">
        <f>(150+100+100+30)/12</f>
        <v>31.666666666666668</v>
      </c>
      <c r="D59" s="84">
        <v>32</v>
      </c>
      <c r="E59" s="84">
        <v>32</v>
      </c>
      <c r="F59" s="84">
        <v>32</v>
      </c>
      <c r="G59" s="84">
        <v>32</v>
      </c>
      <c r="H59" s="84">
        <v>32</v>
      </c>
      <c r="I59" s="84">
        <v>32</v>
      </c>
      <c r="J59" s="84">
        <v>32</v>
      </c>
      <c r="K59" s="84">
        <v>32</v>
      </c>
      <c r="L59" s="84">
        <v>32</v>
      </c>
      <c r="M59" s="84">
        <v>32</v>
      </c>
      <c r="N59" s="84">
        <v>28</v>
      </c>
      <c r="O59" s="84">
        <f t="shared" si="0"/>
        <v>379.6666666666667</v>
      </c>
      <c r="P59" s="3"/>
      <c r="Q59" s="3"/>
    </row>
    <row r="60" spans="1:17" ht="15">
      <c r="A60" s="44" t="s">
        <v>433</v>
      </c>
      <c r="B60" s="47" t="s">
        <v>188</v>
      </c>
      <c r="C60" s="85">
        <f>SUM(C52:C59)</f>
        <v>93.66666666666667</v>
      </c>
      <c r="D60" s="85">
        <f aca="true" t="shared" si="13" ref="D60:N60">SUM(D52:D59)</f>
        <v>94.33333333333334</v>
      </c>
      <c r="E60" s="85">
        <f t="shared" si="13"/>
        <v>94.33333333333334</v>
      </c>
      <c r="F60" s="85">
        <f t="shared" si="13"/>
        <v>94.33333333333334</v>
      </c>
      <c r="G60" s="85">
        <f t="shared" si="13"/>
        <v>94.33333333333334</v>
      </c>
      <c r="H60" s="85">
        <f t="shared" si="13"/>
        <v>94.33333333333334</v>
      </c>
      <c r="I60" s="85">
        <f t="shared" si="13"/>
        <v>94.33333333333334</v>
      </c>
      <c r="J60" s="85">
        <f t="shared" si="13"/>
        <v>94.33333333333334</v>
      </c>
      <c r="K60" s="85">
        <f t="shared" si="13"/>
        <v>94.33333333333334</v>
      </c>
      <c r="L60" s="85">
        <f t="shared" si="13"/>
        <v>94.33333333333334</v>
      </c>
      <c r="M60" s="85">
        <f t="shared" si="13"/>
        <v>94.33333333333334</v>
      </c>
      <c r="N60" s="85">
        <f t="shared" si="13"/>
        <v>86.33333333333334</v>
      </c>
      <c r="O60" s="84">
        <f t="shared" si="0"/>
        <v>1123.3333333333335</v>
      </c>
      <c r="P60" s="3"/>
      <c r="Q60" s="3"/>
    </row>
    <row r="61" spans="1:17" ht="15">
      <c r="A61" s="11" t="s">
        <v>467</v>
      </c>
      <c r="B61" s="25" t="s">
        <v>189</v>
      </c>
      <c r="C61" s="8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84">
        <f t="shared" si="0"/>
        <v>0</v>
      </c>
      <c r="P61" s="3"/>
      <c r="Q61" s="3"/>
    </row>
    <row r="62" spans="1:17" ht="15">
      <c r="A62" s="11" t="s">
        <v>190</v>
      </c>
      <c r="B62" s="25" t="s">
        <v>191</v>
      </c>
      <c r="C62" s="8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84">
        <f t="shared" si="0"/>
        <v>0</v>
      </c>
      <c r="P62" s="3"/>
      <c r="Q62" s="3"/>
    </row>
    <row r="63" spans="1:17" ht="15">
      <c r="A63" s="11" t="s">
        <v>192</v>
      </c>
      <c r="B63" s="25" t="s">
        <v>193</v>
      </c>
      <c r="C63" s="8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84">
        <f t="shared" si="0"/>
        <v>0</v>
      </c>
      <c r="P63" s="3"/>
      <c r="Q63" s="3"/>
    </row>
    <row r="64" spans="1:17" ht="15">
      <c r="A64" s="11" t="s">
        <v>434</v>
      </c>
      <c r="B64" s="25" t="s">
        <v>194</v>
      </c>
      <c r="C64" s="8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84">
        <f t="shared" si="0"/>
        <v>0</v>
      </c>
      <c r="P64" s="3"/>
      <c r="Q64" s="3"/>
    </row>
    <row r="65" spans="1:17" ht="15">
      <c r="A65" s="11" t="s">
        <v>468</v>
      </c>
      <c r="B65" s="25" t="s">
        <v>195</v>
      </c>
      <c r="C65" s="8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84">
        <f t="shared" si="0"/>
        <v>0</v>
      </c>
      <c r="P65" s="3"/>
      <c r="Q65" s="3"/>
    </row>
    <row r="66" spans="1:17" ht="15">
      <c r="A66" s="11" t="s">
        <v>436</v>
      </c>
      <c r="B66" s="25" t="s">
        <v>196</v>
      </c>
      <c r="C66" s="84">
        <f>(416+395+475)/12</f>
        <v>107.16666666666667</v>
      </c>
      <c r="D66" s="84">
        <v>107</v>
      </c>
      <c r="E66" s="84">
        <v>107</v>
      </c>
      <c r="F66" s="84">
        <v>107</v>
      </c>
      <c r="G66" s="84">
        <v>107</v>
      </c>
      <c r="H66" s="84">
        <v>107</v>
      </c>
      <c r="I66" s="84">
        <v>107</v>
      </c>
      <c r="J66" s="84">
        <v>107</v>
      </c>
      <c r="K66" s="84">
        <v>107</v>
      </c>
      <c r="L66" s="84">
        <v>107</v>
      </c>
      <c r="M66" s="84">
        <v>107</v>
      </c>
      <c r="N66" s="84">
        <v>109</v>
      </c>
      <c r="O66" s="84">
        <f t="shared" si="0"/>
        <v>1286.1666666666667</v>
      </c>
      <c r="P66" s="3"/>
      <c r="Q66" s="3"/>
    </row>
    <row r="67" spans="1:17" ht="15">
      <c r="A67" s="11" t="s">
        <v>469</v>
      </c>
      <c r="B67" s="25" t="s">
        <v>197</v>
      </c>
      <c r="C67" s="8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84">
        <f t="shared" si="0"/>
        <v>0</v>
      </c>
      <c r="P67" s="3"/>
      <c r="Q67" s="3"/>
    </row>
    <row r="68" spans="1:17" ht="15">
      <c r="A68" s="11" t="s">
        <v>470</v>
      </c>
      <c r="B68" s="25" t="s">
        <v>198</v>
      </c>
      <c r="C68" s="8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84">
        <f t="shared" si="0"/>
        <v>0</v>
      </c>
      <c r="P68" s="3"/>
      <c r="Q68" s="3"/>
    </row>
    <row r="69" spans="1:17" ht="15">
      <c r="A69" s="11" t="s">
        <v>199</v>
      </c>
      <c r="B69" s="25" t="s">
        <v>200</v>
      </c>
      <c r="C69" s="8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84">
        <f t="shared" si="0"/>
        <v>0</v>
      </c>
      <c r="P69" s="3"/>
      <c r="Q69" s="3"/>
    </row>
    <row r="70" spans="1:17" ht="15">
      <c r="A70" s="19" t="s">
        <v>201</v>
      </c>
      <c r="B70" s="25" t="s">
        <v>202</v>
      </c>
      <c r="C70" s="8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84">
        <f t="shared" si="0"/>
        <v>0</v>
      </c>
      <c r="P70" s="3"/>
      <c r="Q70" s="3"/>
    </row>
    <row r="71" spans="1:17" ht="15">
      <c r="A71" s="11" t="s">
        <v>471</v>
      </c>
      <c r="B71" s="25" t="s">
        <v>203</v>
      </c>
      <c r="C71" s="84">
        <f>300/12</f>
        <v>25</v>
      </c>
      <c r="D71" s="84">
        <v>25</v>
      </c>
      <c r="E71" s="84">
        <v>25</v>
      </c>
      <c r="F71" s="84">
        <v>25</v>
      </c>
      <c r="G71" s="84">
        <v>25</v>
      </c>
      <c r="H71" s="84">
        <v>25</v>
      </c>
      <c r="I71" s="84">
        <v>25</v>
      </c>
      <c r="J71" s="84">
        <v>25</v>
      </c>
      <c r="K71" s="84">
        <v>25</v>
      </c>
      <c r="L71" s="84">
        <v>25</v>
      </c>
      <c r="M71" s="84">
        <v>25</v>
      </c>
      <c r="N71" s="84">
        <v>25</v>
      </c>
      <c r="O71" s="84">
        <f t="shared" si="0"/>
        <v>300</v>
      </c>
      <c r="P71" s="3"/>
      <c r="Q71" s="3"/>
    </row>
    <row r="72" spans="1:17" ht="15">
      <c r="A72" s="19" t="s">
        <v>51</v>
      </c>
      <c r="B72" s="25" t="s">
        <v>204</v>
      </c>
      <c r="C72" s="84">
        <f>728/12</f>
        <v>60.666666666666664</v>
      </c>
      <c r="D72" s="84">
        <v>61</v>
      </c>
      <c r="E72" s="84">
        <v>61</v>
      </c>
      <c r="F72" s="84">
        <v>61</v>
      </c>
      <c r="G72" s="84">
        <v>61</v>
      </c>
      <c r="H72" s="84">
        <v>61</v>
      </c>
      <c r="I72" s="84">
        <v>61</v>
      </c>
      <c r="J72" s="84">
        <v>61</v>
      </c>
      <c r="K72" s="84">
        <v>61</v>
      </c>
      <c r="L72" s="84">
        <v>61</v>
      </c>
      <c r="M72" s="84">
        <v>61</v>
      </c>
      <c r="N72" s="84">
        <v>57</v>
      </c>
      <c r="O72" s="84">
        <f aca="true" t="shared" si="14" ref="O72:O123">SUM(C72:N72)</f>
        <v>727.6666666666666</v>
      </c>
      <c r="P72" s="3"/>
      <c r="Q72" s="3"/>
    </row>
    <row r="73" spans="1:17" ht="15">
      <c r="A73" s="19" t="s">
        <v>52</v>
      </c>
      <c r="B73" s="25" t="s">
        <v>204</v>
      </c>
      <c r="C73" s="8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84">
        <f t="shared" si="14"/>
        <v>0</v>
      </c>
      <c r="P73" s="3"/>
      <c r="Q73" s="3"/>
    </row>
    <row r="74" spans="1:17" ht="15">
      <c r="A74" s="44" t="s">
        <v>439</v>
      </c>
      <c r="B74" s="47" t="s">
        <v>205</v>
      </c>
      <c r="C74" s="85">
        <f>SUM(C61:C73)</f>
        <v>192.83333333333334</v>
      </c>
      <c r="D74" s="85">
        <f aca="true" t="shared" si="15" ref="D74:N74">SUM(D61:D73)</f>
        <v>193</v>
      </c>
      <c r="E74" s="85">
        <f t="shared" si="15"/>
        <v>193</v>
      </c>
      <c r="F74" s="85">
        <f t="shared" si="15"/>
        <v>193</v>
      </c>
      <c r="G74" s="85">
        <f t="shared" si="15"/>
        <v>193</v>
      </c>
      <c r="H74" s="85">
        <f t="shared" si="15"/>
        <v>193</v>
      </c>
      <c r="I74" s="85">
        <f t="shared" si="15"/>
        <v>193</v>
      </c>
      <c r="J74" s="85">
        <f t="shared" si="15"/>
        <v>193</v>
      </c>
      <c r="K74" s="85">
        <f t="shared" si="15"/>
        <v>193</v>
      </c>
      <c r="L74" s="85">
        <f t="shared" si="15"/>
        <v>193</v>
      </c>
      <c r="M74" s="85">
        <f t="shared" si="15"/>
        <v>193</v>
      </c>
      <c r="N74" s="85">
        <f t="shared" si="15"/>
        <v>191</v>
      </c>
      <c r="O74" s="84">
        <f t="shared" si="14"/>
        <v>2313.8333333333335</v>
      </c>
      <c r="P74" s="3"/>
      <c r="Q74" s="3"/>
    </row>
    <row r="75" spans="1:17" ht="15.75">
      <c r="A75" s="49" t="s">
        <v>1</v>
      </c>
      <c r="B75" s="47"/>
      <c r="C75" s="87">
        <f>SUM(C74,C60,C51,C26,C25)</f>
        <v>1950.833333333333</v>
      </c>
      <c r="D75" s="87">
        <f aca="true" t="shared" si="16" ref="D75:N75">SUM(D74,D60,D51,D26,D25)</f>
        <v>1952.5</v>
      </c>
      <c r="E75" s="87">
        <f t="shared" si="16"/>
        <v>1952.5</v>
      </c>
      <c r="F75" s="87">
        <f t="shared" si="16"/>
        <v>1952.5</v>
      </c>
      <c r="G75" s="87">
        <f t="shared" si="16"/>
        <v>1952.5</v>
      </c>
      <c r="H75" s="87">
        <f t="shared" si="16"/>
        <v>1952.5</v>
      </c>
      <c r="I75" s="87">
        <f t="shared" si="16"/>
        <v>1952.5</v>
      </c>
      <c r="J75" s="87">
        <f t="shared" si="16"/>
        <v>1952.5</v>
      </c>
      <c r="K75" s="87">
        <f t="shared" si="16"/>
        <v>1952.5</v>
      </c>
      <c r="L75" s="87">
        <f t="shared" si="16"/>
        <v>1952.5</v>
      </c>
      <c r="M75" s="87">
        <f t="shared" si="16"/>
        <v>1952.5</v>
      </c>
      <c r="N75" s="87">
        <f t="shared" si="16"/>
        <v>1933.5</v>
      </c>
      <c r="O75" s="84">
        <f t="shared" si="14"/>
        <v>23409.333333333332</v>
      </c>
      <c r="P75" s="3"/>
      <c r="Q75" s="3"/>
    </row>
    <row r="76" spans="1:17" ht="15">
      <c r="A76" s="29" t="s">
        <v>206</v>
      </c>
      <c r="B76" s="25" t="s">
        <v>207</v>
      </c>
      <c r="C76" s="8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84">
        <f t="shared" si="14"/>
        <v>0</v>
      </c>
      <c r="P76" s="3"/>
      <c r="Q76" s="3"/>
    </row>
    <row r="77" spans="1:17" ht="15">
      <c r="A77" s="29" t="s">
        <v>472</v>
      </c>
      <c r="B77" s="25" t="s">
        <v>208</v>
      </c>
      <c r="C77" s="8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84">
        <f t="shared" si="14"/>
        <v>0</v>
      </c>
      <c r="P77" s="3"/>
      <c r="Q77" s="3"/>
    </row>
    <row r="78" spans="1:17" ht="15">
      <c r="A78" s="29" t="s">
        <v>209</v>
      </c>
      <c r="B78" s="25" t="s">
        <v>210</v>
      </c>
      <c r="C78" s="8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84">
        <f t="shared" si="14"/>
        <v>0</v>
      </c>
      <c r="P78" s="3"/>
      <c r="Q78" s="3"/>
    </row>
    <row r="79" spans="1:17" ht="15">
      <c r="A79" s="29" t="s">
        <v>211</v>
      </c>
      <c r="B79" s="25" t="s">
        <v>212</v>
      </c>
      <c r="C79" s="84">
        <f>472/12</f>
        <v>39.333333333333336</v>
      </c>
      <c r="D79" s="84">
        <v>39</v>
      </c>
      <c r="E79" s="84">
        <v>39</v>
      </c>
      <c r="F79" s="84">
        <v>39</v>
      </c>
      <c r="G79" s="84">
        <v>39</v>
      </c>
      <c r="H79" s="84">
        <v>39</v>
      </c>
      <c r="I79" s="84">
        <v>39</v>
      </c>
      <c r="J79" s="84">
        <v>39</v>
      </c>
      <c r="K79" s="84">
        <v>39</v>
      </c>
      <c r="L79" s="84">
        <v>39</v>
      </c>
      <c r="M79" s="84">
        <v>39</v>
      </c>
      <c r="N79" s="84">
        <v>43</v>
      </c>
      <c r="O79" s="84">
        <f t="shared" si="14"/>
        <v>472.33333333333337</v>
      </c>
      <c r="P79" s="3"/>
      <c r="Q79" s="3"/>
    </row>
    <row r="80" spans="1:17" ht="15">
      <c r="A80" s="5" t="s">
        <v>213</v>
      </c>
      <c r="B80" s="25" t="s">
        <v>214</v>
      </c>
      <c r="C80" s="8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84">
        <f t="shared" si="14"/>
        <v>0</v>
      </c>
      <c r="P80" s="3"/>
      <c r="Q80" s="3"/>
    </row>
    <row r="81" spans="1:17" ht="15">
      <c r="A81" s="5" t="s">
        <v>215</v>
      </c>
      <c r="B81" s="25" t="s">
        <v>216</v>
      </c>
      <c r="C81" s="8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84">
        <f t="shared" si="14"/>
        <v>0</v>
      </c>
      <c r="P81" s="3"/>
      <c r="Q81" s="3"/>
    </row>
    <row r="82" spans="1:17" ht="15">
      <c r="A82" s="5" t="s">
        <v>217</v>
      </c>
      <c r="B82" s="25" t="s">
        <v>218</v>
      </c>
      <c r="C82" s="84">
        <f>128/12</f>
        <v>10.666666666666666</v>
      </c>
      <c r="D82" s="84">
        <v>11</v>
      </c>
      <c r="E82" s="84">
        <v>11</v>
      </c>
      <c r="F82" s="84">
        <v>11</v>
      </c>
      <c r="G82" s="84">
        <v>11</v>
      </c>
      <c r="H82" s="84">
        <v>11</v>
      </c>
      <c r="I82" s="84">
        <v>11</v>
      </c>
      <c r="J82" s="84">
        <v>11</v>
      </c>
      <c r="K82" s="84">
        <v>11</v>
      </c>
      <c r="L82" s="84">
        <v>11</v>
      </c>
      <c r="M82" s="84">
        <v>11</v>
      </c>
      <c r="N82" s="84">
        <v>7</v>
      </c>
      <c r="O82" s="84">
        <f t="shared" si="14"/>
        <v>127.66666666666666</v>
      </c>
      <c r="P82" s="3"/>
      <c r="Q82" s="3"/>
    </row>
    <row r="83" spans="1:17" ht="15">
      <c r="A83" s="45" t="s">
        <v>441</v>
      </c>
      <c r="B83" s="47" t="s">
        <v>219</v>
      </c>
      <c r="C83" s="85">
        <f>SUM(C76:C82)</f>
        <v>50</v>
      </c>
      <c r="D83" s="85">
        <f aca="true" t="shared" si="17" ref="D83:M83">SUM(D76:D82)</f>
        <v>50</v>
      </c>
      <c r="E83" s="85">
        <f t="shared" si="17"/>
        <v>50</v>
      </c>
      <c r="F83" s="85">
        <f t="shared" si="17"/>
        <v>50</v>
      </c>
      <c r="G83" s="85">
        <f t="shared" si="17"/>
        <v>50</v>
      </c>
      <c r="H83" s="85">
        <f t="shared" si="17"/>
        <v>50</v>
      </c>
      <c r="I83" s="85">
        <f t="shared" si="17"/>
        <v>50</v>
      </c>
      <c r="J83" s="85">
        <f t="shared" si="17"/>
        <v>50</v>
      </c>
      <c r="K83" s="85">
        <f t="shared" si="17"/>
        <v>50</v>
      </c>
      <c r="L83" s="85">
        <f t="shared" si="17"/>
        <v>50</v>
      </c>
      <c r="M83" s="85">
        <f t="shared" si="17"/>
        <v>50</v>
      </c>
      <c r="N83" s="85">
        <f>SUM(N76:N82)</f>
        <v>50</v>
      </c>
      <c r="O83" s="84">
        <f t="shared" si="14"/>
        <v>600</v>
      </c>
      <c r="P83" s="3"/>
      <c r="Q83" s="3"/>
    </row>
    <row r="84" spans="1:17" ht="15">
      <c r="A84" s="12" t="s">
        <v>220</v>
      </c>
      <c r="B84" s="25" t="s">
        <v>221</v>
      </c>
      <c r="C84" s="84">
        <f>6900/12</f>
        <v>575</v>
      </c>
      <c r="D84" s="84">
        <v>575</v>
      </c>
      <c r="E84" s="84">
        <v>575</v>
      </c>
      <c r="F84" s="84">
        <v>575</v>
      </c>
      <c r="G84" s="84">
        <v>575</v>
      </c>
      <c r="H84" s="84">
        <v>575</v>
      </c>
      <c r="I84" s="84">
        <v>575</v>
      </c>
      <c r="J84" s="84">
        <v>575</v>
      </c>
      <c r="K84" s="84">
        <v>575</v>
      </c>
      <c r="L84" s="84">
        <v>575</v>
      </c>
      <c r="M84" s="84">
        <v>575</v>
      </c>
      <c r="N84" s="84">
        <v>575</v>
      </c>
      <c r="O84" s="84">
        <f t="shared" si="14"/>
        <v>6900</v>
      </c>
      <c r="P84" s="3"/>
      <c r="Q84" s="3"/>
    </row>
    <row r="85" spans="1:17" ht="15">
      <c r="A85" s="12" t="s">
        <v>222</v>
      </c>
      <c r="B85" s="25" t="s">
        <v>223</v>
      </c>
      <c r="C85" s="8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84">
        <f t="shared" si="14"/>
        <v>0</v>
      </c>
      <c r="P85" s="3"/>
      <c r="Q85" s="3"/>
    </row>
    <row r="86" spans="1:17" ht="15">
      <c r="A86" s="12" t="s">
        <v>224</v>
      </c>
      <c r="B86" s="25" t="s">
        <v>225</v>
      </c>
      <c r="C86" s="8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84">
        <f t="shared" si="14"/>
        <v>0</v>
      </c>
      <c r="P86" s="3"/>
      <c r="Q86" s="3"/>
    </row>
    <row r="87" spans="1:17" ht="15">
      <c r="A87" s="12" t="s">
        <v>226</v>
      </c>
      <c r="B87" s="25" t="s">
        <v>227</v>
      </c>
      <c r="C87" s="84">
        <f>1863/12</f>
        <v>155.25</v>
      </c>
      <c r="D87" s="84">
        <v>155</v>
      </c>
      <c r="E87" s="84">
        <v>155</v>
      </c>
      <c r="F87" s="84">
        <v>155</v>
      </c>
      <c r="G87" s="84">
        <v>155</v>
      </c>
      <c r="H87" s="84">
        <v>155</v>
      </c>
      <c r="I87" s="84">
        <v>155</v>
      </c>
      <c r="J87" s="84">
        <v>155</v>
      </c>
      <c r="K87" s="84">
        <v>155</v>
      </c>
      <c r="L87" s="84">
        <v>155</v>
      </c>
      <c r="M87" s="84">
        <v>155</v>
      </c>
      <c r="N87" s="84">
        <v>158</v>
      </c>
      <c r="O87" s="84">
        <f t="shared" si="14"/>
        <v>1863.25</v>
      </c>
      <c r="P87" s="3"/>
      <c r="Q87" s="3"/>
    </row>
    <row r="88" spans="1:17" ht="15">
      <c r="A88" s="44" t="s">
        <v>442</v>
      </c>
      <c r="B88" s="47" t="s">
        <v>228</v>
      </c>
      <c r="C88" s="85">
        <f>SUM(C84:C87)</f>
        <v>730.25</v>
      </c>
      <c r="D88" s="85">
        <f aca="true" t="shared" si="18" ref="D88:N88">SUM(D84:D87)</f>
        <v>730</v>
      </c>
      <c r="E88" s="85">
        <f t="shared" si="18"/>
        <v>730</v>
      </c>
      <c r="F88" s="85">
        <f t="shared" si="18"/>
        <v>730</v>
      </c>
      <c r="G88" s="85">
        <f t="shared" si="18"/>
        <v>730</v>
      </c>
      <c r="H88" s="85">
        <f t="shared" si="18"/>
        <v>730</v>
      </c>
      <c r="I88" s="85">
        <f t="shared" si="18"/>
        <v>730</v>
      </c>
      <c r="J88" s="85">
        <f t="shared" si="18"/>
        <v>730</v>
      </c>
      <c r="K88" s="85">
        <f t="shared" si="18"/>
        <v>730</v>
      </c>
      <c r="L88" s="85">
        <f t="shared" si="18"/>
        <v>730</v>
      </c>
      <c r="M88" s="85">
        <f t="shared" si="18"/>
        <v>730</v>
      </c>
      <c r="N88" s="85">
        <f t="shared" si="18"/>
        <v>733</v>
      </c>
      <c r="O88" s="84">
        <f t="shared" si="14"/>
        <v>8763.25</v>
      </c>
      <c r="P88" s="3"/>
      <c r="Q88" s="3"/>
    </row>
    <row r="89" spans="1:17" ht="30">
      <c r="A89" s="12" t="s">
        <v>229</v>
      </c>
      <c r="B89" s="25" t="s">
        <v>230</v>
      </c>
      <c r="C89" s="8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84">
        <f t="shared" si="14"/>
        <v>0</v>
      </c>
      <c r="P89" s="3"/>
      <c r="Q89" s="3"/>
    </row>
    <row r="90" spans="1:17" ht="30">
      <c r="A90" s="12" t="s">
        <v>473</v>
      </c>
      <c r="B90" s="25" t="s">
        <v>231</v>
      </c>
      <c r="C90" s="8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84">
        <f t="shared" si="14"/>
        <v>0</v>
      </c>
      <c r="P90" s="3"/>
      <c r="Q90" s="3"/>
    </row>
    <row r="91" spans="1:17" ht="30">
      <c r="A91" s="12" t="s">
        <v>474</v>
      </c>
      <c r="B91" s="25" t="s">
        <v>232</v>
      </c>
      <c r="C91" s="8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84">
        <f t="shared" si="14"/>
        <v>0</v>
      </c>
      <c r="P91" s="3"/>
      <c r="Q91" s="3"/>
    </row>
    <row r="92" spans="1:17" ht="15">
      <c r="A92" s="12" t="s">
        <v>475</v>
      </c>
      <c r="B92" s="25" t="s">
        <v>233</v>
      </c>
      <c r="C92" s="8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84">
        <f t="shared" si="14"/>
        <v>0</v>
      </c>
      <c r="P92" s="3"/>
      <c r="Q92" s="3"/>
    </row>
    <row r="93" spans="1:17" ht="30">
      <c r="A93" s="12" t="s">
        <v>476</v>
      </c>
      <c r="B93" s="25" t="s">
        <v>234</v>
      </c>
      <c r="C93" s="8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84">
        <f t="shared" si="14"/>
        <v>0</v>
      </c>
      <c r="P93" s="3"/>
      <c r="Q93" s="3"/>
    </row>
    <row r="94" spans="1:17" ht="30">
      <c r="A94" s="12" t="s">
        <v>477</v>
      </c>
      <c r="B94" s="25" t="s">
        <v>235</v>
      </c>
      <c r="C94" s="8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84">
        <f t="shared" si="14"/>
        <v>0</v>
      </c>
      <c r="P94" s="3"/>
      <c r="Q94" s="3"/>
    </row>
    <row r="95" spans="1:17" ht="15">
      <c r="A95" s="12" t="s">
        <v>236</v>
      </c>
      <c r="B95" s="25" t="s">
        <v>237</v>
      </c>
      <c r="C95" s="8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84">
        <f t="shared" si="14"/>
        <v>0</v>
      </c>
      <c r="P95" s="3"/>
      <c r="Q95" s="3"/>
    </row>
    <row r="96" spans="1:17" ht="15">
      <c r="A96" s="12" t="s">
        <v>478</v>
      </c>
      <c r="B96" s="25" t="s">
        <v>238</v>
      </c>
      <c r="C96" s="8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84">
        <f t="shared" si="14"/>
        <v>0</v>
      </c>
      <c r="P96" s="3"/>
      <c r="Q96" s="3"/>
    </row>
    <row r="97" spans="1:17" ht="15">
      <c r="A97" s="44" t="s">
        <v>443</v>
      </c>
      <c r="B97" s="47" t="s">
        <v>239</v>
      </c>
      <c r="C97" s="85">
        <f>SUM(C89:C96)</f>
        <v>0</v>
      </c>
      <c r="D97" s="85">
        <f aca="true" t="shared" si="19" ref="D97:N97">SUM(D89:D96)</f>
        <v>0</v>
      </c>
      <c r="E97" s="85">
        <f t="shared" si="19"/>
        <v>0</v>
      </c>
      <c r="F97" s="85">
        <f t="shared" si="19"/>
        <v>0</v>
      </c>
      <c r="G97" s="85">
        <f t="shared" si="19"/>
        <v>0</v>
      </c>
      <c r="H97" s="85">
        <f t="shared" si="19"/>
        <v>0</v>
      </c>
      <c r="I97" s="85">
        <f t="shared" si="19"/>
        <v>0</v>
      </c>
      <c r="J97" s="85">
        <f t="shared" si="19"/>
        <v>0</v>
      </c>
      <c r="K97" s="85">
        <f t="shared" si="19"/>
        <v>0</v>
      </c>
      <c r="L97" s="85">
        <f t="shared" si="19"/>
        <v>0</v>
      </c>
      <c r="M97" s="85">
        <f t="shared" si="19"/>
        <v>0</v>
      </c>
      <c r="N97" s="85">
        <f t="shared" si="19"/>
        <v>0</v>
      </c>
      <c r="O97" s="84">
        <f t="shared" si="14"/>
        <v>0</v>
      </c>
      <c r="P97" s="3"/>
      <c r="Q97" s="3"/>
    </row>
    <row r="98" spans="1:17" ht="15.75">
      <c r="A98" s="49" t="s">
        <v>0</v>
      </c>
      <c r="B98" s="47"/>
      <c r="C98" s="87">
        <f>SUM(C97,C88,C83)</f>
        <v>780.25</v>
      </c>
      <c r="D98" s="87">
        <f aca="true" t="shared" si="20" ref="D98:N98">SUM(D97,D88,D83)</f>
        <v>780</v>
      </c>
      <c r="E98" s="87">
        <f t="shared" si="20"/>
        <v>780</v>
      </c>
      <c r="F98" s="87">
        <f t="shared" si="20"/>
        <v>780</v>
      </c>
      <c r="G98" s="87">
        <f t="shared" si="20"/>
        <v>780</v>
      </c>
      <c r="H98" s="87">
        <f t="shared" si="20"/>
        <v>780</v>
      </c>
      <c r="I98" s="87">
        <f t="shared" si="20"/>
        <v>780</v>
      </c>
      <c r="J98" s="87">
        <f t="shared" si="20"/>
        <v>780</v>
      </c>
      <c r="K98" s="87">
        <f t="shared" si="20"/>
        <v>780</v>
      </c>
      <c r="L98" s="87">
        <f t="shared" si="20"/>
        <v>780</v>
      </c>
      <c r="M98" s="87">
        <f t="shared" si="20"/>
        <v>780</v>
      </c>
      <c r="N98" s="87">
        <f t="shared" si="20"/>
        <v>783</v>
      </c>
      <c r="O98" s="84">
        <f t="shared" si="14"/>
        <v>9363.25</v>
      </c>
      <c r="P98" s="3"/>
      <c r="Q98" s="3"/>
    </row>
    <row r="99" spans="1:17" ht="15.75">
      <c r="A99" s="30" t="s">
        <v>486</v>
      </c>
      <c r="B99" s="31" t="s">
        <v>240</v>
      </c>
      <c r="C99" s="85">
        <f>SUM(C98,C75)</f>
        <v>2731.083333333333</v>
      </c>
      <c r="D99" s="85">
        <f aca="true" t="shared" si="21" ref="D99:N99">SUM(D98,D75)</f>
        <v>2732.5</v>
      </c>
      <c r="E99" s="85">
        <f t="shared" si="21"/>
        <v>2732.5</v>
      </c>
      <c r="F99" s="85">
        <f t="shared" si="21"/>
        <v>2732.5</v>
      </c>
      <c r="G99" s="85">
        <f t="shared" si="21"/>
        <v>2732.5</v>
      </c>
      <c r="H99" s="85">
        <f t="shared" si="21"/>
        <v>2732.5</v>
      </c>
      <c r="I99" s="85">
        <f t="shared" si="21"/>
        <v>2732.5</v>
      </c>
      <c r="J99" s="85">
        <f t="shared" si="21"/>
        <v>2732.5</v>
      </c>
      <c r="K99" s="85">
        <f t="shared" si="21"/>
        <v>2732.5</v>
      </c>
      <c r="L99" s="85">
        <f t="shared" si="21"/>
        <v>2732.5</v>
      </c>
      <c r="M99" s="85">
        <f t="shared" si="21"/>
        <v>2732.5</v>
      </c>
      <c r="N99" s="85">
        <f t="shared" si="21"/>
        <v>2716.5</v>
      </c>
      <c r="O99" s="84">
        <f t="shared" si="14"/>
        <v>32772.58333333333</v>
      </c>
      <c r="P99" s="3"/>
      <c r="Q99" s="3"/>
    </row>
    <row r="100" spans="1:17" ht="15">
      <c r="A100" s="12" t="s">
        <v>479</v>
      </c>
      <c r="B100" s="4" t="s">
        <v>241</v>
      </c>
      <c r="C100" s="8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84">
        <f t="shared" si="14"/>
        <v>0</v>
      </c>
      <c r="P100" s="3"/>
      <c r="Q100" s="3"/>
    </row>
    <row r="101" spans="1:17" ht="15">
      <c r="A101" s="12" t="s">
        <v>242</v>
      </c>
      <c r="B101" s="4" t="s">
        <v>243</v>
      </c>
      <c r="C101" s="88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84">
        <f t="shared" si="14"/>
        <v>0</v>
      </c>
      <c r="P101" s="3"/>
      <c r="Q101" s="3"/>
    </row>
    <row r="102" spans="1:17" ht="15">
      <c r="A102" s="12" t="s">
        <v>480</v>
      </c>
      <c r="B102" s="4" t="s">
        <v>244</v>
      </c>
      <c r="C102" s="8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84">
        <f t="shared" si="14"/>
        <v>0</v>
      </c>
      <c r="P102" s="3"/>
      <c r="Q102" s="3"/>
    </row>
    <row r="103" spans="1:17" ht="15">
      <c r="A103" s="14" t="s">
        <v>448</v>
      </c>
      <c r="B103" s="6" t="s">
        <v>245</v>
      </c>
      <c r="C103" s="89">
        <f>SUM(C100:C102)</f>
        <v>0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4">
        <f t="shared" si="14"/>
        <v>0</v>
      </c>
      <c r="P103" s="3"/>
      <c r="Q103" s="3"/>
    </row>
    <row r="104" spans="1:17" ht="15">
      <c r="A104" s="32" t="s">
        <v>481</v>
      </c>
      <c r="B104" s="4" t="s">
        <v>246</v>
      </c>
      <c r="C104" s="90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84">
        <f t="shared" si="14"/>
        <v>0</v>
      </c>
      <c r="P104" s="3"/>
      <c r="Q104" s="3"/>
    </row>
    <row r="105" spans="1:17" ht="15">
      <c r="A105" s="32" t="s">
        <v>451</v>
      </c>
      <c r="B105" s="4" t="s">
        <v>247</v>
      </c>
      <c r="C105" s="90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4">
        <f t="shared" si="14"/>
        <v>0</v>
      </c>
      <c r="P105" s="3"/>
      <c r="Q105" s="3"/>
    </row>
    <row r="106" spans="1:17" ht="15">
      <c r="A106" s="12" t="s">
        <v>248</v>
      </c>
      <c r="B106" s="4" t="s">
        <v>249</v>
      </c>
      <c r="C106" s="8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84">
        <f t="shared" si="14"/>
        <v>0</v>
      </c>
      <c r="P106" s="3"/>
      <c r="Q106" s="3"/>
    </row>
    <row r="107" spans="1:17" ht="15">
      <c r="A107" s="12" t="s">
        <v>482</v>
      </c>
      <c r="B107" s="4" t="s">
        <v>250</v>
      </c>
      <c r="C107" s="8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84">
        <f t="shared" si="14"/>
        <v>0</v>
      </c>
      <c r="P107" s="3"/>
      <c r="Q107" s="3"/>
    </row>
    <row r="108" spans="1:17" ht="15">
      <c r="A108" s="13" t="s">
        <v>449</v>
      </c>
      <c r="B108" s="6" t="s">
        <v>251</v>
      </c>
      <c r="C108" s="91">
        <f>SUM(C104:C107)</f>
        <v>0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84">
        <f t="shared" si="14"/>
        <v>0</v>
      </c>
      <c r="P108" s="3"/>
      <c r="Q108" s="3"/>
    </row>
    <row r="109" spans="1:17" ht="15">
      <c r="A109" s="32" t="s">
        <v>252</v>
      </c>
      <c r="B109" s="4" t="s">
        <v>253</v>
      </c>
      <c r="C109" s="90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84">
        <f t="shared" si="14"/>
        <v>0</v>
      </c>
      <c r="P109" s="3"/>
      <c r="Q109" s="3"/>
    </row>
    <row r="110" spans="1:17" ht="15">
      <c r="A110" s="32" t="s">
        <v>254</v>
      </c>
      <c r="B110" s="4" t="s">
        <v>255</v>
      </c>
      <c r="C110" s="90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84">
        <f t="shared" si="14"/>
        <v>0</v>
      </c>
      <c r="P110" s="3"/>
      <c r="Q110" s="3"/>
    </row>
    <row r="111" spans="1:17" ht="15">
      <c r="A111" s="13" t="s">
        <v>256</v>
      </c>
      <c r="B111" s="6" t="s">
        <v>257</v>
      </c>
      <c r="C111" s="90">
        <f>SUM(C109:C110)</f>
        <v>0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84">
        <f t="shared" si="14"/>
        <v>0</v>
      </c>
      <c r="P111" s="3"/>
      <c r="Q111" s="3"/>
    </row>
    <row r="112" spans="1:17" ht="15">
      <c r="A112" s="32" t="s">
        <v>258</v>
      </c>
      <c r="B112" s="4" t="s">
        <v>259</v>
      </c>
      <c r="C112" s="90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84">
        <f t="shared" si="14"/>
        <v>0</v>
      </c>
      <c r="P112" s="3"/>
      <c r="Q112" s="3"/>
    </row>
    <row r="113" spans="1:17" ht="15">
      <c r="A113" s="32" t="s">
        <v>260</v>
      </c>
      <c r="B113" s="4" t="s">
        <v>261</v>
      </c>
      <c r="C113" s="90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84">
        <f t="shared" si="14"/>
        <v>0</v>
      </c>
      <c r="P113" s="3"/>
      <c r="Q113" s="3"/>
    </row>
    <row r="114" spans="1:17" ht="15">
      <c r="A114" s="32" t="s">
        <v>262</v>
      </c>
      <c r="B114" s="4" t="s">
        <v>263</v>
      </c>
      <c r="C114" s="90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84">
        <f t="shared" si="14"/>
        <v>0</v>
      </c>
      <c r="P114" s="3"/>
      <c r="Q114" s="3"/>
    </row>
    <row r="115" spans="1:17" ht="15">
      <c r="A115" s="33" t="s">
        <v>450</v>
      </c>
      <c r="B115" s="34" t="s">
        <v>264</v>
      </c>
      <c r="C115" s="91">
        <f>SUM(C112:C114)</f>
        <v>0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84">
        <f t="shared" si="14"/>
        <v>0</v>
      </c>
      <c r="P115" s="3"/>
      <c r="Q115" s="3"/>
    </row>
    <row r="116" spans="1:17" ht="15">
      <c r="A116" s="32" t="s">
        <v>265</v>
      </c>
      <c r="B116" s="4" t="s">
        <v>266</v>
      </c>
      <c r="C116" s="90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84">
        <f t="shared" si="14"/>
        <v>0</v>
      </c>
      <c r="P116" s="3"/>
      <c r="Q116" s="3"/>
    </row>
    <row r="117" spans="1:17" ht="15">
      <c r="A117" s="12" t="s">
        <v>267</v>
      </c>
      <c r="B117" s="4" t="s">
        <v>268</v>
      </c>
      <c r="C117" s="88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84">
        <f t="shared" si="14"/>
        <v>0</v>
      </c>
      <c r="P117" s="3"/>
      <c r="Q117" s="3"/>
    </row>
    <row r="118" spans="1:17" ht="15">
      <c r="A118" s="32" t="s">
        <v>483</v>
      </c>
      <c r="B118" s="4" t="s">
        <v>269</v>
      </c>
      <c r="C118" s="90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84">
        <f t="shared" si="14"/>
        <v>0</v>
      </c>
      <c r="P118" s="3"/>
      <c r="Q118" s="3"/>
    </row>
    <row r="119" spans="1:17" ht="15">
      <c r="A119" s="32" t="s">
        <v>452</v>
      </c>
      <c r="B119" s="4" t="s">
        <v>270</v>
      </c>
      <c r="C119" s="90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84">
        <f t="shared" si="14"/>
        <v>0</v>
      </c>
      <c r="P119" s="3"/>
      <c r="Q119" s="3"/>
    </row>
    <row r="120" spans="1:17" ht="15">
      <c r="A120" s="33" t="s">
        <v>453</v>
      </c>
      <c r="B120" s="34" t="s">
        <v>271</v>
      </c>
      <c r="C120" s="91">
        <f>SUM(C116:C119)</f>
        <v>0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84">
        <f t="shared" si="14"/>
        <v>0</v>
      </c>
      <c r="P120" s="3"/>
      <c r="Q120" s="3"/>
    </row>
    <row r="121" spans="1:17" ht="15">
      <c r="A121" s="12" t="s">
        <v>272</v>
      </c>
      <c r="B121" s="4" t="s">
        <v>273</v>
      </c>
      <c r="C121" s="88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84">
        <f t="shared" si="14"/>
        <v>0</v>
      </c>
      <c r="P121" s="3"/>
      <c r="Q121" s="3"/>
    </row>
    <row r="122" spans="1:17" ht="15.75">
      <c r="A122" s="35" t="s">
        <v>487</v>
      </c>
      <c r="B122" s="36" t="s">
        <v>274</v>
      </c>
      <c r="C122" s="91">
        <f>SUM(C120,C115,C111,C108,C103,C121)</f>
        <v>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84">
        <f t="shared" si="14"/>
        <v>0</v>
      </c>
      <c r="P122" s="3"/>
      <c r="Q122" s="3"/>
    </row>
    <row r="123" spans="1:17" ht="15.75">
      <c r="A123" s="40" t="s">
        <v>524</v>
      </c>
      <c r="B123" s="41"/>
      <c r="C123" s="85">
        <f>SUM(C122,C99)</f>
        <v>2731.083333333333</v>
      </c>
      <c r="D123" s="85">
        <f aca="true" t="shared" si="22" ref="D123:N123">SUM(D122,D99)</f>
        <v>2732.5</v>
      </c>
      <c r="E123" s="85">
        <f t="shared" si="22"/>
        <v>2732.5</v>
      </c>
      <c r="F123" s="85">
        <f t="shared" si="22"/>
        <v>2732.5</v>
      </c>
      <c r="G123" s="85">
        <f t="shared" si="22"/>
        <v>2732.5</v>
      </c>
      <c r="H123" s="85">
        <f t="shared" si="22"/>
        <v>2732.5</v>
      </c>
      <c r="I123" s="85">
        <f t="shared" si="22"/>
        <v>2732.5</v>
      </c>
      <c r="J123" s="85">
        <f t="shared" si="22"/>
        <v>2732.5</v>
      </c>
      <c r="K123" s="85">
        <f t="shared" si="22"/>
        <v>2732.5</v>
      </c>
      <c r="L123" s="85">
        <f t="shared" si="22"/>
        <v>2732.5</v>
      </c>
      <c r="M123" s="85">
        <f t="shared" si="22"/>
        <v>2732.5</v>
      </c>
      <c r="N123" s="85">
        <f t="shared" si="22"/>
        <v>2716.5</v>
      </c>
      <c r="O123" s="84">
        <f t="shared" si="14"/>
        <v>32772.58333333333</v>
      </c>
      <c r="P123" s="3"/>
      <c r="Q123" s="3"/>
    </row>
    <row r="124" spans="1:17" ht="25.5">
      <c r="A124" s="1" t="s">
        <v>103</v>
      </c>
      <c r="B124" s="2" t="s">
        <v>517</v>
      </c>
      <c r="C124" s="8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84">
        <f aca="true" t="shared" si="23" ref="O124:O135">SUM(C124:N124)</f>
        <v>0</v>
      </c>
      <c r="P124" s="3"/>
      <c r="Q124" s="3"/>
    </row>
    <row r="125" spans="1:17" ht="15">
      <c r="A125" s="26" t="s">
        <v>275</v>
      </c>
      <c r="B125" s="5" t="s">
        <v>276</v>
      </c>
      <c r="C125" s="92">
        <v>636</v>
      </c>
      <c r="D125" s="92">
        <v>636</v>
      </c>
      <c r="E125" s="92">
        <v>636</v>
      </c>
      <c r="F125" s="92">
        <v>636</v>
      </c>
      <c r="G125" s="92">
        <v>636</v>
      </c>
      <c r="H125" s="92">
        <v>636</v>
      </c>
      <c r="I125" s="92">
        <v>636</v>
      </c>
      <c r="J125" s="92">
        <v>636</v>
      </c>
      <c r="K125" s="92">
        <v>636</v>
      </c>
      <c r="L125" s="92">
        <v>636</v>
      </c>
      <c r="M125" s="92">
        <v>636</v>
      </c>
      <c r="N125" s="92">
        <v>633</v>
      </c>
      <c r="O125" s="84">
        <f t="shared" si="23"/>
        <v>7629</v>
      </c>
      <c r="P125" s="3"/>
      <c r="Q125" s="3"/>
    </row>
    <row r="126" spans="1:17" ht="15">
      <c r="A126" s="4" t="s">
        <v>277</v>
      </c>
      <c r="B126" s="5" t="s">
        <v>278</v>
      </c>
      <c r="C126" s="92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84">
        <f t="shared" si="23"/>
        <v>0</v>
      </c>
      <c r="P126" s="3"/>
      <c r="Q126" s="3"/>
    </row>
    <row r="127" spans="1:17" ht="15">
      <c r="A127" s="4" t="s">
        <v>279</v>
      </c>
      <c r="B127" s="5" t="s">
        <v>280</v>
      </c>
      <c r="C127" s="92">
        <v>324</v>
      </c>
      <c r="D127" s="92">
        <v>324</v>
      </c>
      <c r="E127" s="92">
        <v>324</v>
      </c>
      <c r="F127" s="92">
        <v>324</v>
      </c>
      <c r="G127" s="92">
        <v>324</v>
      </c>
      <c r="H127" s="92">
        <v>324</v>
      </c>
      <c r="I127" s="92">
        <v>324</v>
      </c>
      <c r="J127" s="92">
        <v>324</v>
      </c>
      <c r="K127" s="92">
        <v>324</v>
      </c>
      <c r="L127" s="92">
        <v>324</v>
      </c>
      <c r="M127" s="92">
        <v>324</v>
      </c>
      <c r="N127" s="92">
        <v>325</v>
      </c>
      <c r="O127" s="84">
        <f t="shared" si="23"/>
        <v>3889</v>
      </c>
      <c r="P127" s="3"/>
      <c r="Q127" s="3"/>
    </row>
    <row r="128" spans="1:17" ht="15">
      <c r="A128" s="4" t="s">
        <v>281</v>
      </c>
      <c r="B128" s="5" t="s">
        <v>282</v>
      </c>
      <c r="C128" s="92">
        <v>33</v>
      </c>
      <c r="D128" s="92">
        <v>33</v>
      </c>
      <c r="E128" s="92">
        <v>33</v>
      </c>
      <c r="F128" s="92">
        <v>33</v>
      </c>
      <c r="G128" s="92">
        <v>33</v>
      </c>
      <c r="H128" s="92">
        <v>33</v>
      </c>
      <c r="I128" s="92">
        <v>33</v>
      </c>
      <c r="J128" s="92">
        <v>33</v>
      </c>
      <c r="K128" s="92">
        <v>33</v>
      </c>
      <c r="L128" s="92">
        <v>33</v>
      </c>
      <c r="M128" s="92">
        <v>33</v>
      </c>
      <c r="N128" s="92">
        <v>37</v>
      </c>
      <c r="O128" s="84">
        <f t="shared" si="23"/>
        <v>400</v>
      </c>
      <c r="P128" s="3"/>
      <c r="Q128" s="3"/>
    </row>
    <row r="129" spans="1:17" ht="15">
      <c r="A129" s="4" t="s">
        <v>283</v>
      </c>
      <c r="B129" s="5" t="s">
        <v>284</v>
      </c>
      <c r="C129" s="92">
        <v>1</v>
      </c>
      <c r="D129" s="92">
        <v>1</v>
      </c>
      <c r="E129" s="92">
        <v>1</v>
      </c>
      <c r="F129" s="92">
        <v>1</v>
      </c>
      <c r="G129" s="92">
        <v>1</v>
      </c>
      <c r="H129" s="92">
        <v>1</v>
      </c>
      <c r="I129" s="92">
        <v>1</v>
      </c>
      <c r="J129" s="92">
        <v>1</v>
      </c>
      <c r="K129" s="92">
        <v>1</v>
      </c>
      <c r="L129" s="92">
        <v>1</v>
      </c>
      <c r="M129" s="92">
        <v>0</v>
      </c>
      <c r="N129" s="92">
        <v>0</v>
      </c>
      <c r="O129" s="84">
        <f t="shared" si="23"/>
        <v>10</v>
      </c>
      <c r="P129" s="3"/>
      <c r="Q129" s="3"/>
    </row>
    <row r="130" spans="1:17" ht="15">
      <c r="A130" s="4" t="s">
        <v>285</v>
      </c>
      <c r="B130" s="5" t="s">
        <v>286</v>
      </c>
      <c r="C130" s="92">
        <v>311</v>
      </c>
      <c r="D130" s="92">
        <v>311</v>
      </c>
      <c r="E130" s="92">
        <v>311</v>
      </c>
      <c r="F130" s="92">
        <v>311</v>
      </c>
      <c r="G130" s="92">
        <v>311</v>
      </c>
      <c r="H130" s="92">
        <v>311</v>
      </c>
      <c r="I130" s="92">
        <v>311</v>
      </c>
      <c r="J130" s="92">
        <v>311</v>
      </c>
      <c r="K130" s="92">
        <v>311</v>
      </c>
      <c r="L130" s="92">
        <v>311</v>
      </c>
      <c r="M130" s="92">
        <v>311</v>
      </c>
      <c r="N130" s="92">
        <v>307</v>
      </c>
      <c r="O130" s="84">
        <f t="shared" si="23"/>
        <v>3728</v>
      </c>
      <c r="P130" s="3"/>
      <c r="Q130" s="3"/>
    </row>
    <row r="131" spans="1:17" ht="15">
      <c r="A131" s="6" t="s">
        <v>526</v>
      </c>
      <c r="B131" s="7" t="s">
        <v>287</v>
      </c>
      <c r="C131" s="92">
        <v>1305</v>
      </c>
      <c r="D131" s="92">
        <f aca="true" t="shared" si="24" ref="D131:N131">SUM(D125:D130)</f>
        <v>1305</v>
      </c>
      <c r="E131" s="92">
        <f t="shared" si="24"/>
        <v>1305</v>
      </c>
      <c r="F131" s="92">
        <f t="shared" si="24"/>
        <v>1305</v>
      </c>
      <c r="G131" s="92">
        <f t="shared" si="24"/>
        <v>1305</v>
      </c>
      <c r="H131" s="92">
        <f t="shared" si="24"/>
        <v>1305</v>
      </c>
      <c r="I131" s="92">
        <f t="shared" si="24"/>
        <v>1305</v>
      </c>
      <c r="J131" s="92">
        <f t="shared" si="24"/>
        <v>1305</v>
      </c>
      <c r="K131" s="92">
        <f t="shared" si="24"/>
        <v>1305</v>
      </c>
      <c r="L131" s="92">
        <f t="shared" si="24"/>
        <v>1305</v>
      </c>
      <c r="M131" s="92">
        <f t="shared" si="24"/>
        <v>1304</v>
      </c>
      <c r="N131" s="92">
        <f t="shared" si="24"/>
        <v>1302</v>
      </c>
      <c r="O131" s="84">
        <f t="shared" si="23"/>
        <v>15656</v>
      </c>
      <c r="P131" s="3"/>
      <c r="Q131" s="3"/>
    </row>
    <row r="132" spans="1:17" ht="15">
      <c r="A132" s="4" t="s">
        <v>288</v>
      </c>
      <c r="B132" s="5" t="s">
        <v>289</v>
      </c>
      <c r="C132" s="92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84">
        <f t="shared" si="23"/>
        <v>0</v>
      </c>
      <c r="P132" s="3"/>
      <c r="Q132" s="3"/>
    </row>
    <row r="133" spans="1:17" ht="30">
      <c r="A133" s="4" t="s">
        <v>290</v>
      </c>
      <c r="B133" s="5" t="s">
        <v>291</v>
      </c>
      <c r="C133" s="92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84">
        <f t="shared" si="23"/>
        <v>0</v>
      </c>
      <c r="P133" s="3"/>
      <c r="Q133" s="3"/>
    </row>
    <row r="134" spans="1:17" ht="30">
      <c r="A134" s="4" t="s">
        <v>488</v>
      </c>
      <c r="B134" s="5" t="s">
        <v>292</v>
      </c>
      <c r="C134" s="92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84">
        <f t="shared" si="23"/>
        <v>0</v>
      </c>
      <c r="P134" s="3"/>
      <c r="Q134" s="3"/>
    </row>
    <row r="135" spans="1:17" ht="30">
      <c r="A135" s="4" t="s">
        <v>489</v>
      </c>
      <c r="B135" s="5" t="s">
        <v>293</v>
      </c>
      <c r="C135" s="92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84">
        <f t="shared" si="23"/>
        <v>0</v>
      </c>
      <c r="P135" s="3"/>
      <c r="Q135" s="3"/>
    </row>
    <row r="136" spans="1:17" ht="15">
      <c r="A136" s="4" t="s">
        <v>490</v>
      </c>
      <c r="B136" s="5" t="s">
        <v>294</v>
      </c>
      <c r="C136" s="92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84">
        <f aca="true" t="shared" si="25" ref="O136:O199">SUM(C136:N136)</f>
        <v>0</v>
      </c>
      <c r="P136" s="3"/>
      <c r="Q136" s="3"/>
    </row>
    <row r="137" spans="1:17" ht="15">
      <c r="A137" s="34" t="s">
        <v>527</v>
      </c>
      <c r="B137" s="45" t="s">
        <v>295</v>
      </c>
      <c r="C137" s="92">
        <f>SUM(C132:C136)</f>
        <v>0</v>
      </c>
      <c r="D137" s="92">
        <f aca="true" t="shared" si="26" ref="D137:N137">SUM(D132:D136)</f>
        <v>0</v>
      </c>
      <c r="E137" s="92">
        <f t="shared" si="26"/>
        <v>0</v>
      </c>
      <c r="F137" s="92">
        <f t="shared" si="26"/>
        <v>0</v>
      </c>
      <c r="G137" s="92">
        <f t="shared" si="26"/>
        <v>0</v>
      </c>
      <c r="H137" s="92">
        <f t="shared" si="26"/>
        <v>0</v>
      </c>
      <c r="I137" s="92">
        <f t="shared" si="26"/>
        <v>0</v>
      </c>
      <c r="J137" s="92">
        <f t="shared" si="26"/>
        <v>0</v>
      </c>
      <c r="K137" s="92">
        <f t="shared" si="26"/>
        <v>0</v>
      </c>
      <c r="L137" s="92">
        <f t="shared" si="26"/>
        <v>0</v>
      </c>
      <c r="M137" s="92">
        <f t="shared" si="26"/>
        <v>0</v>
      </c>
      <c r="N137" s="92">
        <f t="shared" si="26"/>
        <v>0</v>
      </c>
      <c r="O137" s="84">
        <f t="shared" si="25"/>
        <v>0</v>
      </c>
      <c r="P137" s="3"/>
      <c r="Q137" s="3"/>
    </row>
    <row r="138" spans="1:17" ht="15">
      <c r="A138" s="4" t="s">
        <v>296</v>
      </c>
      <c r="B138" s="5" t="s">
        <v>297</v>
      </c>
      <c r="C138" s="9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84">
        <f t="shared" si="25"/>
        <v>0</v>
      </c>
      <c r="P138" s="3"/>
      <c r="Q138" s="3"/>
    </row>
    <row r="139" spans="1:17" ht="30">
      <c r="A139" s="4" t="s">
        <v>298</v>
      </c>
      <c r="B139" s="5" t="s">
        <v>299</v>
      </c>
      <c r="C139" s="92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84">
        <f t="shared" si="25"/>
        <v>0</v>
      </c>
      <c r="P139" s="3"/>
      <c r="Q139" s="3"/>
    </row>
    <row r="140" spans="1:17" ht="30">
      <c r="A140" s="4" t="s">
        <v>491</v>
      </c>
      <c r="B140" s="5" t="s">
        <v>300</v>
      </c>
      <c r="C140" s="92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84">
        <f t="shared" si="25"/>
        <v>0</v>
      </c>
      <c r="P140" s="3"/>
      <c r="Q140" s="3"/>
    </row>
    <row r="141" spans="1:17" ht="30">
      <c r="A141" s="4" t="s">
        <v>492</v>
      </c>
      <c r="B141" s="5" t="s">
        <v>301</v>
      </c>
      <c r="C141" s="92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84">
        <f t="shared" si="25"/>
        <v>0</v>
      </c>
      <c r="P141" s="3"/>
      <c r="Q141" s="3"/>
    </row>
    <row r="142" spans="1:17" ht="15">
      <c r="A142" s="4" t="s">
        <v>493</v>
      </c>
      <c r="B142" s="5" t="s">
        <v>302</v>
      </c>
      <c r="C142" s="92">
        <v>318</v>
      </c>
      <c r="D142" s="92">
        <v>318</v>
      </c>
      <c r="E142" s="92">
        <v>318</v>
      </c>
      <c r="F142" s="92">
        <v>318</v>
      </c>
      <c r="G142" s="92">
        <v>318</v>
      </c>
      <c r="H142" s="92">
        <v>318</v>
      </c>
      <c r="I142" s="92">
        <v>318</v>
      </c>
      <c r="J142" s="92">
        <v>318</v>
      </c>
      <c r="K142" s="92">
        <v>318</v>
      </c>
      <c r="L142" s="92">
        <v>318</v>
      </c>
      <c r="M142" s="92">
        <v>318</v>
      </c>
      <c r="N142" s="92">
        <v>315</v>
      </c>
      <c r="O142" s="84">
        <f t="shared" si="25"/>
        <v>3813</v>
      </c>
      <c r="P142" s="3"/>
      <c r="Q142" s="3"/>
    </row>
    <row r="143" spans="1:17" ht="15">
      <c r="A143" s="34" t="s">
        <v>528</v>
      </c>
      <c r="B143" s="45" t="s">
        <v>303</v>
      </c>
      <c r="C143" s="92">
        <f>SUM(C138:C142)</f>
        <v>318</v>
      </c>
      <c r="D143" s="92">
        <f aca="true" t="shared" si="27" ref="D143:N143">SUM(D138:D142)</f>
        <v>318</v>
      </c>
      <c r="E143" s="92">
        <f t="shared" si="27"/>
        <v>318</v>
      </c>
      <c r="F143" s="92">
        <f t="shared" si="27"/>
        <v>318</v>
      </c>
      <c r="G143" s="92">
        <f t="shared" si="27"/>
        <v>318</v>
      </c>
      <c r="H143" s="92">
        <f t="shared" si="27"/>
        <v>318</v>
      </c>
      <c r="I143" s="92">
        <f t="shared" si="27"/>
        <v>318</v>
      </c>
      <c r="J143" s="92">
        <f t="shared" si="27"/>
        <v>318</v>
      </c>
      <c r="K143" s="92">
        <f t="shared" si="27"/>
        <v>318</v>
      </c>
      <c r="L143" s="92">
        <f t="shared" si="27"/>
        <v>318</v>
      </c>
      <c r="M143" s="92">
        <f t="shared" si="27"/>
        <v>318</v>
      </c>
      <c r="N143" s="92">
        <f t="shared" si="27"/>
        <v>315</v>
      </c>
      <c r="O143" s="84">
        <f t="shared" si="25"/>
        <v>3813</v>
      </c>
      <c r="P143" s="3"/>
      <c r="Q143" s="3"/>
    </row>
    <row r="144" spans="1:17" ht="15">
      <c r="A144" s="4" t="s">
        <v>494</v>
      </c>
      <c r="B144" s="5" t="s">
        <v>304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84">
        <f t="shared" si="25"/>
        <v>0</v>
      </c>
      <c r="P144" s="3"/>
      <c r="Q144" s="3"/>
    </row>
    <row r="145" spans="1:17" ht="15">
      <c r="A145" s="4" t="s">
        <v>495</v>
      </c>
      <c r="B145" s="5" t="s">
        <v>305</v>
      </c>
      <c r="C145" s="92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84">
        <f t="shared" si="25"/>
        <v>0</v>
      </c>
      <c r="P145" s="3"/>
      <c r="Q145" s="3"/>
    </row>
    <row r="146" spans="1:17" ht="15">
      <c r="A146" s="6" t="s">
        <v>529</v>
      </c>
      <c r="B146" s="7" t="s">
        <v>306</v>
      </c>
      <c r="C146" s="92">
        <f>SUM(C144:C145)</f>
        <v>0</v>
      </c>
      <c r="D146" s="92">
        <f aca="true" t="shared" si="28" ref="D146:N146">SUM(D144:D145)</f>
        <v>0</v>
      </c>
      <c r="E146" s="92">
        <f t="shared" si="28"/>
        <v>0</v>
      </c>
      <c r="F146" s="92">
        <f t="shared" si="28"/>
        <v>0</v>
      </c>
      <c r="G146" s="92">
        <f t="shared" si="28"/>
        <v>0</v>
      </c>
      <c r="H146" s="92">
        <f t="shared" si="28"/>
        <v>0</v>
      </c>
      <c r="I146" s="92">
        <f t="shared" si="28"/>
        <v>0</v>
      </c>
      <c r="J146" s="92">
        <f t="shared" si="28"/>
        <v>0</v>
      </c>
      <c r="K146" s="92">
        <f t="shared" si="28"/>
        <v>0</v>
      </c>
      <c r="L146" s="92">
        <f t="shared" si="28"/>
        <v>0</v>
      </c>
      <c r="M146" s="92">
        <f t="shared" si="28"/>
        <v>0</v>
      </c>
      <c r="N146" s="92">
        <f t="shared" si="28"/>
        <v>0</v>
      </c>
      <c r="O146" s="84">
        <f t="shared" si="25"/>
        <v>0</v>
      </c>
      <c r="P146" s="3"/>
      <c r="Q146" s="3"/>
    </row>
    <row r="147" spans="1:17" ht="15">
      <c r="A147" s="4" t="s">
        <v>496</v>
      </c>
      <c r="B147" s="5" t="s">
        <v>307</v>
      </c>
      <c r="C147" s="92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84">
        <f t="shared" si="25"/>
        <v>0</v>
      </c>
      <c r="P147" s="3"/>
      <c r="Q147" s="3"/>
    </row>
    <row r="148" spans="1:17" ht="15">
      <c r="A148" s="4" t="s">
        <v>497</v>
      </c>
      <c r="B148" s="5" t="s">
        <v>308</v>
      </c>
      <c r="C148" s="92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84">
        <f t="shared" si="25"/>
        <v>0</v>
      </c>
      <c r="P148" s="3"/>
      <c r="Q148" s="3"/>
    </row>
    <row r="149" spans="1:17" ht="15">
      <c r="A149" s="4" t="s">
        <v>498</v>
      </c>
      <c r="B149" s="5" t="s">
        <v>309</v>
      </c>
      <c r="C149" s="92">
        <v>42</v>
      </c>
      <c r="D149" s="92">
        <v>42</v>
      </c>
      <c r="E149" s="92">
        <v>42</v>
      </c>
      <c r="F149" s="92">
        <v>42</v>
      </c>
      <c r="G149" s="92">
        <v>42</v>
      </c>
      <c r="H149" s="92">
        <v>42</v>
      </c>
      <c r="I149" s="92">
        <v>42</v>
      </c>
      <c r="J149" s="92">
        <v>42</v>
      </c>
      <c r="K149" s="92">
        <v>42</v>
      </c>
      <c r="L149" s="92">
        <v>42</v>
      </c>
      <c r="M149" s="92">
        <v>42</v>
      </c>
      <c r="N149" s="92">
        <v>38</v>
      </c>
      <c r="O149" s="84">
        <f t="shared" si="25"/>
        <v>500</v>
      </c>
      <c r="P149" s="3"/>
      <c r="Q149" s="3"/>
    </row>
    <row r="150" spans="1:17" ht="15">
      <c r="A150" s="4" t="s">
        <v>499</v>
      </c>
      <c r="B150" s="5" t="s">
        <v>310</v>
      </c>
      <c r="C150" s="9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84">
        <f t="shared" si="25"/>
        <v>0</v>
      </c>
      <c r="P150" s="3"/>
      <c r="Q150" s="3"/>
    </row>
    <row r="151" spans="1:17" ht="15">
      <c r="A151" s="4" t="s">
        <v>500</v>
      </c>
      <c r="B151" s="5" t="s">
        <v>313</v>
      </c>
      <c r="C151" s="92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84">
        <f t="shared" si="25"/>
        <v>0</v>
      </c>
      <c r="P151" s="3"/>
      <c r="Q151" s="3"/>
    </row>
    <row r="152" spans="1:17" ht="15">
      <c r="A152" s="4" t="s">
        <v>314</v>
      </c>
      <c r="B152" s="5" t="s">
        <v>315</v>
      </c>
      <c r="C152" s="92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84">
        <f t="shared" si="25"/>
        <v>0</v>
      </c>
      <c r="P152" s="3"/>
      <c r="Q152" s="3"/>
    </row>
    <row r="153" spans="1:17" ht="15">
      <c r="A153" s="4" t="s">
        <v>501</v>
      </c>
      <c r="B153" s="5" t="s">
        <v>316</v>
      </c>
      <c r="C153" s="92">
        <v>208</v>
      </c>
      <c r="D153" s="92">
        <v>208</v>
      </c>
      <c r="E153" s="92">
        <v>208</v>
      </c>
      <c r="F153" s="92">
        <v>208</v>
      </c>
      <c r="G153" s="92">
        <v>208</v>
      </c>
      <c r="H153" s="92">
        <v>208</v>
      </c>
      <c r="I153" s="92">
        <v>208</v>
      </c>
      <c r="J153" s="92">
        <v>208</v>
      </c>
      <c r="K153" s="92">
        <v>208</v>
      </c>
      <c r="L153" s="92">
        <v>208</v>
      </c>
      <c r="M153" s="92">
        <v>208</v>
      </c>
      <c r="N153" s="92">
        <v>212</v>
      </c>
      <c r="O153" s="84">
        <f>SUM(C153:N153)</f>
        <v>2500</v>
      </c>
      <c r="P153" s="3"/>
      <c r="Q153" s="3"/>
    </row>
    <row r="154" spans="1:17" ht="15">
      <c r="A154" s="4" t="s">
        <v>502</v>
      </c>
      <c r="B154" s="5" t="s">
        <v>321</v>
      </c>
      <c r="C154" s="92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84">
        <f t="shared" si="25"/>
        <v>0</v>
      </c>
      <c r="P154" s="3"/>
      <c r="Q154" s="3"/>
    </row>
    <row r="155" spans="1:17" ht="15">
      <c r="A155" s="6" t="s">
        <v>530</v>
      </c>
      <c r="B155" s="7" t="s">
        <v>324</v>
      </c>
      <c r="C155" s="92">
        <f>SUM(C147:C154)</f>
        <v>250</v>
      </c>
      <c r="D155" s="92">
        <f aca="true" t="shared" si="29" ref="D155:N155">SUM(D147:D154)</f>
        <v>250</v>
      </c>
      <c r="E155" s="92">
        <f t="shared" si="29"/>
        <v>250</v>
      </c>
      <c r="F155" s="92">
        <f t="shared" si="29"/>
        <v>250</v>
      </c>
      <c r="G155" s="92">
        <f t="shared" si="29"/>
        <v>250</v>
      </c>
      <c r="H155" s="92">
        <f t="shared" si="29"/>
        <v>250</v>
      </c>
      <c r="I155" s="92">
        <f t="shared" si="29"/>
        <v>250</v>
      </c>
      <c r="J155" s="92">
        <f t="shared" si="29"/>
        <v>250</v>
      </c>
      <c r="K155" s="92">
        <f t="shared" si="29"/>
        <v>250</v>
      </c>
      <c r="L155" s="92">
        <f t="shared" si="29"/>
        <v>250</v>
      </c>
      <c r="M155" s="92">
        <f t="shared" si="29"/>
        <v>250</v>
      </c>
      <c r="N155" s="92">
        <f t="shared" si="29"/>
        <v>250</v>
      </c>
      <c r="O155" s="84">
        <f t="shared" si="25"/>
        <v>3000</v>
      </c>
      <c r="P155" s="3"/>
      <c r="Q155" s="3"/>
    </row>
    <row r="156" spans="1:17" ht="15">
      <c r="A156" s="4" t="s">
        <v>503</v>
      </c>
      <c r="B156" s="5" t="s">
        <v>325</v>
      </c>
      <c r="C156" s="92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84">
        <f t="shared" si="25"/>
        <v>0</v>
      </c>
      <c r="P156" s="3"/>
      <c r="Q156" s="3"/>
    </row>
    <row r="157" spans="1:17" ht="15">
      <c r="A157" s="34" t="s">
        <v>531</v>
      </c>
      <c r="B157" s="45" t="s">
        <v>326</v>
      </c>
      <c r="C157" s="92">
        <f>SUM(C156)</f>
        <v>0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84">
        <f t="shared" si="25"/>
        <v>0</v>
      </c>
      <c r="P157" s="3"/>
      <c r="Q157" s="3"/>
    </row>
    <row r="158" spans="1:17" ht="15">
      <c r="A158" s="12" t="s">
        <v>327</v>
      </c>
      <c r="B158" s="5" t="s">
        <v>328</v>
      </c>
      <c r="C158" s="9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84">
        <f t="shared" si="25"/>
        <v>0</v>
      </c>
      <c r="P158" s="3"/>
      <c r="Q158" s="3"/>
    </row>
    <row r="159" spans="1:17" ht="15">
      <c r="A159" s="12" t="s">
        <v>504</v>
      </c>
      <c r="B159" s="5" t="s">
        <v>329</v>
      </c>
      <c r="C159" s="92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84">
        <f t="shared" si="25"/>
        <v>0</v>
      </c>
      <c r="P159" s="3"/>
      <c r="Q159" s="3"/>
    </row>
    <row r="160" spans="1:17" ht="15">
      <c r="A160" s="12" t="s">
        <v>505</v>
      </c>
      <c r="B160" s="5" t="s">
        <v>330</v>
      </c>
      <c r="C160" s="92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84">
        <f t="shared" si="25"/>
        <v>0</v>
      </c>
      <c r="P160" s="3"/>
      <c r="Q160" s="3"/>
    </row>
    <row r="161" spans="1:17" ht="15">
      <c r="A161" s="12" t="s">
        <v>506</v>
      </c>
      <c r="B161" s="5" t="s">
        <v>331</v>
      </c>
      <c r="C161" s="92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84">
        <f t="shared" si="25"/>
        <v>0</v>
      </c>
      <c r="P161" s="3"/>
      <c r="Q161" s="3"/>
    </row>
    <row r="162" spans="1:17" ht="15">
      <c r="A162" s="12" t="s">
        <v>332</v>
      </c>
      <c r="B162" s="5" t="s">
        <v>333</v>
      </c>
      <c r="C162" s="92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84">
        <f t="shared" si="25"/>
        <v>0</v>
      </c>
      <c r="P162" s="3"/>
      <c r="Q162" s="3"/>
    </row>
    <row r="163" spans="1:17" ht="15">
      <c r="A163" s="12" t="s">
        <v>334</v>
      </c>
      <c r="B163" s="5" t="s">
        <v>335</v>
      </c>
      <c r="C163" s="9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84">
        <f t="shared" si="25"/>
        <v>0</v>
      </c>
      <c r="P163" s="3"/>
      <c r="Q163" s="3"/>
    </row>
    <row r="164" spans="1:17" ht="15">
      <c r="A164" s="12" t="s">
        <v>336</v>
      </c>
      <c r="B164" s="5" t="s">
        <v>337</v>
      </c>
      <c r="C164" s="92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84">
        <f t="shared" si="25"/>
        <v>0</v>
      </c>
      <c r="P164" s="3"/>
      <c r="Q164" s="3"/>
    </row>
    <row r="165" spans="1:17" ht="15">
      <c r="A165" s="12" t="s">
        <v>507</v>
      </c>
      <c r="B165" s="5" t="s">
        <v>338</v>
      </c>
      <c r="C165" s="92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84">
        <f t="shared" si="25"/>
        <v>0</v>
      </c>
      <c r="P165" s="3"/>
      <c r="Q165" s="3"/>
    </row>
    <row r="166" spans="1:17" ht="15">
      <c r="A166" s="12" t="s">
        <v>508</v>
      </c>
      <c r="B166" s="5" t="s">
        <v>339</v>
      </c>
      <c r="C166" s="92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84">
        <f t="shared" si="25"/>
        <v>0</v>
      </c>
      <c r="P166" s="3"/>
      <c r="Q166" s="3"/>
    </row>
    <row r="167" spans="1:17" ht="15">
      <c r="A167" s="12" t="s">
        <v>509</v>
      </c>
      <c r="B167" s="5" t="s">
        <v>340</v>
      </c>
      <c r="C167" s="92">
        <v>29</v>
      </c>
      <c r="D167" s="37">
        <v>29</v>
      </c>
      <c r="E167" s="37">
        <v>29</v>
      </c>
      <c r="F167" s="37">
        <v>29</v>
      </c>
      <c r="G167" s="37">
        <v>29</v>
      </c>
      <c r="H167" s="37">
        <v>29</v>
      </c>
      <c r="I167" s="37">
        <v>29</v>
      </c>
      <c r="J167" s="37">
        <v>29</v>
      </c>
      <c r="K167" s="37">
        <v>29</v>
      </c>
      <c r="L167" s="37">
        <v>29</v>
      </c>
      <c r="M167" s="37">
        <v>29</v>
      </c>
      <c r="N167" s="37">
        <v>31</v>
      </c>
      <c r="O167" s="84">
        <f t="shared" si="25"/>
        <v>350</v>
      </c>
      <c r="P167" s="3"/>
      <c r="Q167" s="3"/>
    </row>
    <row r="168" spans="1:17" ht="15">
      <c r="A168" s="44" t="s">
        <v>532</v>
      </c>
      <c r="B168" s="45" t="s">
        <v>341</v>
      </c>
      <c r="C168" s="92">
        <f>SUM(C158:C167)</f>
        <v>29</v>
      </c>
      <c r="D168" s="92">
        <f aca="true" t="shared" si="30" ref="D168:N168">SUM(D158:D167)</f>
        <v>29</v>
      </c>
      <c r="E168" s="92">
        <f t="shared" si="30"/>
        <v>29</v>
      </c>
      <c r="F168" s="92">
        <f t="shared" si="30"/>
        <v>29</v>
      </c>
      <c r="G168" s="92">
        <f t="shared" si="30"/>
        <v>29</v>
      </c>
      <c r="H168" s="92">
        <f t="shared" si="30"/>
        <v>29</v>
      </c>
      <c r="I168" s="92">
        <f t="shared" si="30"/>
        <v>29</v>
      </c>
      <c r="J168" s="92">
        <f t="shared" si="30"/>
        <v>29</v>
      </c>
      <c r="K168" s="92">
        <f t="shared" si="30"/>
        <v>29</v>
      </c>
      <c r="L168" s="92">
        <f t="shared" si="30"/>
        <v>29</v>
      </c>
      <c r="M168" s="92">
        <f t="shared" si="30"/>
        <v>29</v>
      </c>
      <c r="N168" s="92">
        <f t="shared" si="30"/>
        <v>31</v>
      </c>
      <c r="O168" s="84">
        <f t="shared" si="25"/>
        <v>350</v>
      </c>
      <c r="P168" s="3"/>
      <c r="Q168" s="3"/>
    </row>
    <row r="169" spans="1:17" ht="15">
      <c r="A169" s="12" t="s">
        <v>510</v>
      </c>
      <c r="B169" s="5" t="s">
        <v>342</v>
      </c>
      <c r="C169" s="92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84">
        <f t="shared" si="25"/>
        <v>0</v>
      </c>
      <c r="P169" s="3"/>
      <c r="Q169" s="3"/>
    </row>
    <row r="170" spans="1:17" ht="15">
      <c r="A170" s="12" t="s">
        <v>511</v>
      </c>
      <c r="B170" s="5" t="s">
        <v>343</v>
      </c>
      <c r="C170" s="92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84">
        <f t="shared" si="25"/>
        <v>0</v>
      </c>
      <c r="P170" s="3"/>
      <c r="Q170" s="3"/>
    </row>
    <row r="171" spans="1:17" ht="15">
      <c r="A171" s="12" t="s">
        <v>344</v>
      </c>
      <c r="B171" s="5" t="s">
        <v>345</v>
      </c>
      <c r="C171" s="92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84">
        <f t="shared" si="25"/>
        <v>0</v>
      </c>
      <c r="P171" s="3"/>
      <c r="Q171" s="3"/>
    </row>
    <row r="172" spans="1:17" ht="15">
      <c r="A172" s="12" t="s">
        <v>512</v>
      </c>
      <c r="B172" s="5" t="s">
        <v>346</v>
      </c>
      <c r="C172" s="92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84">
        <f t="shared" si="25"/>
        <v>0</v>
      </c>
      <c r="P172" s="3"/>
      <c r="Q172" s="3"/>
    </row>
    <row r="173" spans="1:17" ht="15">
      <c r="A173" s="12" t="s">
        <v>347</v>
      </c>
      <c r="B173" s="5" t="s">
        <v>348</v>
      </c>
      <c r="C173" s="92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84">
        <f t="shared" si="25"/>
        <v>0</v>
      </c>
      <c r="P173" s="3"/>
      <c r="Q173" s="3"/>
    </row>
    <row r="174" spans="1:17" ht="15">
      <c r="A174" s="34" t="s">
        <v>533</v>
      </c>
      <c r="B174" s="45" t="s">
        <v>349</v>
      </c>
      <c r="C174" s="92">
        <f>SUM(C169:C173)</f>
        <v>0</v>
      </c>
      <c r="D174" s="92">
        <f aca="true" t="shared" si="31" ref="D174:N174">SUM(D169:D173)</f>
        <v>0</v>
      </c>
      <c r="E174" s="92">
        <f t="shared" si="31"/>
        <v>0</v>
      </c>
      <c r="F174" s="92">
        <f t="shared" si="31"/>
        <v>0</v>
      </c>
      <c r="G174" s="92">
        <f t="shared" si="31"/>
        <v>0</v>
      </c>
      <c r="H174" s="92">
        <f t="shared" si="31"/>
        <v>0</v>
      </c>
      <c r="I174" s="92">
        <f t="shared" si="31"/>
        <v>0</v>
      </c>
      <c r="J174" s="92">
        <f t="shared" si="31"/>
        <v>0</v>
      </c>
      <c r="K174" s="92">
        <f t="shared" si="31"/>
        <v>0</v>
      </c>
      <c r="L174" s="92">
        <f t="shared" si="31"/>
        <v>0</v>
      </c>
      <c r="M174" s="92">
        <f t="shared" si="31"/>
        <v>0</v>
      </c>
      <c r="N174" s="92">
        <f t="shared" si="31"/>
        <v>0</v>
      </c>
      <c r="O174" s="84">
        <f t="shared" si="25"/>
        <v>0</v>
      </c>
      <c r="P174" s="3"/>
      <c r="Q174" s="3"/>
    </row>
    <row r="175" spans="1:17" ht="30">
      <c r="A175" s="12" t="s">
        <v>350</v>
      </c>
      <c r="B175" s="5" t="s">
        <v>351</v>
      </c>
      <c r="C175" s="92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84">
        <f t="shared" si="25"/>
        <v>0</v>
      </c>
      <c r="P175" s="3"/>
      <c r="Q175" s="3"/>
    </row>
    <row r="176" spans="1:17" ht="30">
      <c r="A176" s="4" t="s">
        <v>513</v>
      </c>
      <c r="B176" s="5" t="s">
        <v>352</v>
      </c>
      <c r="C176" s="92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84">
        <f t="shared" si="25"/>
        <v>0</v>
      </c>
      <c r="P176" s="3"/>
      <c r="Q176" s="3"/>
    </row>
    <row r="177" spans="1:17" ht="15">
      <c r="A177" s="12" t="s">
        <v>514</v>
      </c>
      <c r="B177" s="5" t="s">
        <v>353</v>
      </c>
      <c r="C177" s="92">
        <v>136</v>
      </c>
      <c r="D177" s="37">
        <v>136</v>
      </c>
      <c r="E177" s="37">
        <v>136</v>
      </c>
      <c r="F177" s="37">
        <v>136</v>
      </c>
      <c r="G177" s="37">
        <v>136</v>
      </c>
      <c r="H177" s="37">
        <v>136</v>
      </c>
      <c r="I177" s="37">
        <v>136</v>
      </c>
      <c r="J177" s="37">
        <v>136</v>
      </c>
      <c r="K177" s="37">
        <v>136</v>
      </c>
      <c r="L177" s="37">
        <v>136</v>
      </c>
      <c r="M177" s="37">
        <v>136</v>
      </c>
      <c r="N177" s="37">
        <v>133</v>
      </c>
      <c r="O177" s="84">
        <f t="shared" si="25"/>
        <v>1629</v>
      </c>
      <c r="P177" s="3"/>
      <c r="Q177" s="3"/>
    </row>
    <row r="178" spans="1:17" ht="15">
      <c r="A178" s="34" t="s">
        <v>534</v>
      </c>
      <c r="B178" s="45" t="s">
        <v>354</v>
      </c>
      <c r="C178" s="92">
        <f>SUM(C175:C177)</f>
        <v>136</v>
      </c>
      <c r="D178" s="92">
        <f aca="true" t="shared" si="32" ref="D178:N178">SUM(D175:D177)</f>
        <v>136</v>
      </c>
      <c r="E178" s="92">
        <f t="shared" si="32"/>
        <v>136</v>
      </c>
      <c r="F178" s="92">
        <f t="shared" si="32"/>
        <v>136</v>
      </c>
      <c r="G178" s="92">
        <f t="shared" si="32"/>
        <v>136</v>
      </c>
      <c r="H178" s="92">
        <f t="shared" si="32"/>
        <v>136</v>
      </c>
      <c r="I178" s="92">
        <f t="shared" si="32"/>
        <v>136</v>
      </c>
      <c r="J178" s="92">
        <f t="shared" si="32"/>
        <v>136</v>
      </c>
      <c r="K178" s="92">
        <f t="shared" si="32"/>
        <v>136</v>
      </c>
      <c r="L178" s="92">
        <f t="shared" si="32"/>
        <v>136</v>
      </c>
      <c r="M178" s="92">
        <f t="shared" si="32"/>
        <v>136</v>
      </c>
      <c r="N178" s="92">
        <f t="shared" si="32"/>
        <v>133</v>
      </c>
      <c r="O178" s="84">
        <f t="shared" si="25"/>
        <v>1629</v>
      </c>
      <c r="P178" s="3"/>
      <c r="Q178" s="3"/>
    </row>
    <row r="179" spans="1:17" ht="30">
      <c r="A179" s="12" t="s">
        <v>355</v>
      </c>
      <c r="B179" s="5" t="s">
        <v>356</v>
      </c>
      <c r="C179" s="92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84">
        <f t="shared" si="25"/>
        <v>0</v>
      </c>
      <c r="P179" s="3"/>
      <c r="Q179" s="3"/>
    </row>
    <row r="180" spans="1:17" ht="30">
      <c r="A180" s="4" t="s">
        <v>515</v>
      </c>
      <c r="B180" s="5" t="s">
        <v>357</v>
      </c>
      <c r="C180" s="92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84">
        <f t="shared" si="25"/>
        <v>0</v>
      </c>
      <c r="P180" s="3"/>
      <c r="Q180" s="3"/>
    </row>
    <row r="181" spans="1:17" ht="15">
      <c r="A181" s="12" t="s">
        <v>516</v>
      </c>
      <c r="B181" s="5" t="s">
        <v>358</v>
      </c>
      <c r="C181" s="9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84">
        <f t="shared" si="25"/>
        <v>0</v>
      </c>
      <c r="P181" s="3"/>
      <c r="Q181" s="3"/>
    </row>
    <row r="182" spans="1:17" ht="15">
      <c r="A182" s="34" t="s">
        <v>536</v>
      </c>
      <c r="B182" s="45" t="s">
        <v>359</v>
      </c>
      <c r="C182" s="92">
        <f>SUM(C179:C181)</f>
        <v>0</v>
      </c>
      <c r="D182" s="92">
        <f aca="true" t="shared" si="33" ref="D182:N182">SUM(D179:D181)</f>
        <v>0</v>
      </c>
      <c r="E182" s="92">
        <f t="shared" si="33"/>
        <v>0</v>
      </c>
      <c r="F182" s="92">
        <f t="shared" si="33"/>
        <v>0</v>
      </c>
      <c r="G182" s="92">
        <f t="shared" si="33"/>
        <v>0</v>
      </c>
      <c r="H182" s="92">
        <f t="shared" si="33"/>
        <v>0</v>
      </c>
      <c r="I182" s="92">
        <f t="shared" si="33"/>
        <v>0</v>
      </c>
      <c r="J182" s="92">
        <f t="shared" si="33"/>
        <v>0</v>
      </c>
      <c r="K182" s="92">
        <f t="shared" si="33"/>
        <v>0</v>
      </c>
      <c r="L182" s="92">
        <f t="shared" si="33"/>
        <v>0</v>
      </c>
      <c r="M182" s="92">
        <f t="shared" si="33"/>
        <v>0</v>
      </c>
      <c r="N182" s="92">
        <f t="shared" si="33"/>
        <v>0</v>
      </c>
      <c r="O182" s="84">
        <f t="shared" si="25"/>
        <v>0</v>
      </c>
      <c r="P182" s="3"/>
      <c r="Q182" s="3"/>
    </row>
    <row r="183" spans="1:17" ht="15.75">
      <c r="A183" s="42" t="s">
        <v>535</v>
      </c>
      <c r="B183" s="30" t="s">
        <v>360</v>
      </c>
      <c r="C183" s="92">
        <f>SUM(C182,C178,C174,C168,C157,C155,C146,C143,C137,C131)</f>
        <v>2038</v>
      </c>
      <c r="D183" s="92">
        <f aca="true" t="shared" si="34" ref="D183:N183">SUM(D182,D178,D174,D168,D157,D155,D146,D143,D137,D131)</f>
        <v>2038</v>
      </c>
      <c r="E183" s="92">
        <f t="shared" si="34"/>
        <v>2038</v>
      </c>
      <c r="F183" s="92">
        <f t="shared" si="34"/>
        <v>2038</v>
      </c>
      <c r="G183" s="92">
        <f t="shared" si="34"/>
        <v>2038</v>
      </c>
      <c r="H183" s="92">
        <f t="shared" si="34"/>
        <v>2038</v>
      </c>
      <c r="I183" s="92">
        <f t="shared" si="34"/>
        <v>2038</v>
      </c>
      <c r="J183" s="92">
        <f t="shared" si="34"/>
        <v>2038</v>
      </c>
      <c r="K183" s="92">
        <f t="shared" si="34"/>
        <v>2038</v>
      </c>
      <c r="L183" s="92">
        <f t="shared" si="34"/>
        <v>2038</v>
      </c>
      <c r="M183" s="92">
        <f t="shared" si="34"/>
        <v>2037</v>
      </c>
      <c r="N183" s="92">
        <f t="shared" si="34"/>
        <v>2031</v>
      </c>
      <c r="O183" s="84">
        <f t="shared" si="25"/>
        <v>24448</v>
      </c>
      <c r="P183" s="3"/>
      <c r="Q183" s="3"/>
    </row>
    <row r="184" spans="1:17" ht="15.75">
      <c r="A184" s="51" t="s">
        <v>49</v>
      </c>
      <c r="B184" s="50"/>
      <c r="C184" s="92">
        <f>SUM(C131,C137,C146,C155,C157,C168,C178)</f>
        <v>1720</v>
      </c>
      <c r="D184" s="92">
        <f aca="true" t="shared" si="35" ref="D184:N184">SUM(D131,D137,D146,D155,D157,D168,D178)</f>
        <v>1720</v>
      </c>
      <c r="E184" s="92">
        <f t="shared" si="35"/>
        <v>1720</v>
      </c>
      <c r="F184" s="92">
        <f t="shared" si="35"/>
        <v>1720</v>
      </c>
      <c r="G184" s="92">
        <f t="shared" si="35"/>
        <v>1720</v>
      </c>
      <c r="H184" s="92">
        <f t="shared" si="35"/>
        <v>1720</v>
      </c>
      <c r="I184" s="92">
        <f t="shared" si="35"/>
        <v>1720</v>
      </c>
      <c r="J184" s="92">
        <f t="shared" si="35"/>
        <v>1720</v>
      </c>
      <c r="K184" s="92">
        <f t="shared" si="35"/>
        <v>1720</v>
      </c>
      <c r="L184" s="92">
        <f t="shared" si="35"/>
        <v>1720</v>
      </c>
      <c r="M184" s="92">
        <f t="shared" si="35"/>
        <v>1719</v>
      </c>
      <c r="N184" s="92">
        <f t="shared" si="35"/>
        <v>1716</v>
      </c>
      <c r="O184" s="84">
        <f t="shared" si="25"/>
        <v>20635</v>
      </c>
      <c r="P184" s="3"/>
      <c r="Q184" s="3"/>
    </row>
    <row r="185" spans="1:17" ht="15.75">
      <c r="A185" s="51" t="s">
        <v>50</v>
      </c>
      <c r="B185" s="50"/>
      <c r="C185" s="92">
        <f>SUM(C143,C174,C182)</f>
        <v>318</v>
      </c>
      <c r="D185" s="92">
        <f aca="true" t="shared" si="36" ref="D185:N185">SUM(D143,D174,D182)</f>
        <v>318</v>
      </c>
      <c r="E185" s="92">
        <f t="shared" si="36"/>
        <v>318</v>
      </c>
      <c r="F185" s="92">
        <f t="shared" si="36"/>
        <v>318</v>
      </c>
      <c r="G185" s="92">
        <f t="shared" si="36"/>
        <v>318</v>
      </c>
      <c r="H185" s="92">
        <f t="shared" si="36"/>
        <v>318</v>
      </c>
      <c r="I185" s="92">
        <f t="shared" si="36"/>
        <v>318</v>
      </c>
      <c r="J185" s="92">
        <f t="shared" si="36"/>
        <v>318</v>
      </c>
      <c r="K185" s="92">
        <f t="shared" si="36"/>
        <v>318</v>
      </c>
      <c r="L185" s="92">
        <f t="shared" si="36"/>
        <v>318</v>
      </c>
      <c r="M185" s="92">
        <f t="shared" si="36"/>
        <v>318</v>
      </c>
      <c r="N185" s="92">
        <f t="shared" si="36"/>
        <v>315</v>
      </c>
      <c r="O185" s="84">
        <f t="shared" si="25"/>
        <v>3813</v>
      </c>
      <c r="P185" s="3"/>
      <c r="Q185" s="3"/>
    </row>
    <row r="186" spans="1:17" ht="15">
      <c r="A186" s="32" t="s">
        <v>518</v>
      </c>
      <c r="B186" s="4" t="s">
        <v>361</v>
      </c>
      <c r="C186" s="92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84">
        <f t="shared" si="25"/>
        <v>0</v>
      </c>
      <c r="P186" s="3"/>
      <c r="Q186" s="3"/>
    </row>
    <row r="187" spans="1:17" ht="15">
      <c r="A187" s="12" t="s">
        <v>362</v>
      </c>
      <c r="B187" s="4" t="s">
        <v>363</v>
      </c>
      <c r="C187" s="92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84">
        <f t="shared" si="25"/>
        <v>0</v>
      </c>
      <c r="P187" s="3"/>
      <c r="Q187" s="3"/>
    </row>
    <row r="188" spans="1:17" ht="15">
      <c r="A188" s="32" t="s">
        <v>519</v>
      </c>
      <c r="B188" s="4" t="s">
        <v>364</v>
      </c>
      <c r="C188" s="9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84">
        <f t="shared" si="25"/>
        <v>0</v>
      </c>
      <c r="P188" s="3"/>
      <c r="Q188" s="3"/>
    </row>
    <row r="189" spans="1:17" ht="15">
      <c r="A189" s="14" t="s">
        <v>537</v>
      </c>
      <c r="B189" s="6" t="s">
        <v>365</v>
      </c>
      <c r="C189" s="92">
        <f>SUM(C186:C188)</f>
        <v>0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84">
        <f t="shared" si="25"/>
        <v>0</v>
      </c>
      <c r="P189" s="3"/>
      <c r="Q189" s="3"/>
    </row>
    <row r="190" spans="1:17" ht="15">
      <c r="A190" s="12" t="s">
        <v>520</v>
      </c>
      <c r="B190" s="4" t="s">
        <v>366</v>
      </c>
      <c r="C190" s="92">
        <f>3500</f>
        <v>3500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84">
        <f t="shared" si="25"/>
        <v>3500</v>
      </c>
      <c r="P190" s="3"/>
      <c r="Q190" s="3"/>
    </row>
    <row r="191" spans="1:17" ht="15">
      <c r="A191" s="32" t="s">
        <v>367</v>
      </c>
      <c r="B191" s="4" t="s">
        <v>368</v>
      </c>
      <c r="C191" s="92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84">
        <f t="shared" si="25"/>
        <v>0</v>
      </c>
      <c r="P191" s="3"/>
      <c r="Q191" s="3"/>
    </row>
    <row r="192" spans="1:17" ht="15">
      <c r="A192" s="12" t="s">
        <v>521</v>
      </c>
      <c r="B192" s="4" t="s">
        <v>369</v>
      </c>
      <c r="C192" s="92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84">
        <f t="shared" si="25"/>
        <v>0</v>
      </c>
      <c r="P192" s="3"/>
      <c r="Q192" s="3"/>
    </row>
    <row r="193" spans="1:17" ht="15">
      <c r="A193" s="32" t="s">
        <v>370</v>
      </c>
      <c r="B193" s="4" t="s">
        <v>371</v>
      </c>
      <c r="C193" s="92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84">
        <f t="shared" si="25"/>
        <v>0</v>
      </c>
      <c r="P193" s="3"/>
      <c r="Q193" s="3"/>
    </row>
    <row r="194" spans="1:17" ht="15">
      <c r="A194" s="13" t="s">
        <v>538</v>
      </c>
      <c r="B194" s="6" t="s">
        <v>372</v>
      </c>
      <c r="C194" s="92">
        <f>SUM(C190:C193)</f>
        <v>3500</v>
      </c>
      <c r="D194" s="92">
        <f aca="true" t="shared" si="37" ref="D194:N194">SUM(D190:D193)</f>
        <v>0</v>
      </c>
      <c r="E194" s="92">
        <f t="shared" si="37"/>
        <v>0</v>
      </c>
      <c r="F194" s="92">
        <f t="shared" si="37"/>
        <v>0</v>
      </c>
      <c r="G194" s="92">
        <f t="shared" si="37"/>
        <v>0</v>
      </c>
      <c r="H194" s="92">
        <f t="shared" si="37"/>
        <v>0</v>
      </c>
      <c r="I194" s="92">
        <f t="shared" si="37"/>
        <v>0</v>
      </c>
      <c r="J194" s="92">
        <f t="shared" si="37"/>
        <v>0</v>
      </c>
      <c r="K194" s="92">
        <f t="shared" si="37"/>
        <v>0</v>
      </c>
      <c r="L194" s="92">
        <f t="shared" si="37"/>
        <v>0</v>
      </c>
      <c r="M194" s="92">
        <f t="shared" si="37"/>
        <v>0</v>
      </c>
      <c r="N194" s="92">
        <f t="shared" si="37"/>
        <v>0</v>
      </c>
      <c r="O194" s="84">
        <f t="shared" si="25"/>
        <v>3500</v>
      </c>
      <c r="P194" s="3"/>
      <c r="Q194" s="3"/>
    </row>
    <row r="195" spans="1:17" ht="15">
      <c r="A195" s="4" t="s">
        <v>47</v>
      </c>
      <c r="B195" s="4" t="s">
        <v>373</v>
      </c>
      <c r="C195" s="92">
        <v>402</v>
      </c>
      <c r="D195" s="37">
        <v>402</v>
      </c>
      <c r="E195" s="37">
        <v>402</v>
      </c>
      <c r="F195" s="37">
        <v>402</v>
      </c>
      <c r="G195" s="37">
        <v>402</v>
      </c>
      <c r="H195" s="37">
        <v>402</v>
      </c>
      <c r="I195" s="37">
        <v>402</v>
      </c>
      <c r="J195" s="37">
        <v>402</v>
      </c>
      <c r="K195" s="37">
        <v>402</v>
      </c>
      <c r="L195" s="37">
        <v>402</v>
      </c>
      <c r="M195" s="37">
        <v>402</v>
      </c>
      <c r="N195" s="37">
        <v>403</v>
      </c>
      <c r="O195" s="84">
        <f t="shared" si="25"/>
        <v>4825</v>
      </c>
      <c r="P195" s="3"/>
      <c r="Q195" s="3"/>
    </row>
    <row r="196" spans="1:17" ht="15">
      <c r="A196" s="4" t="s">
        <v>48</v>
      </c>
      <c r="B196" s="4" t="s">
        <v>373</v>
      </c>
      <c r="C196" s="92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84">
        <f t="shared" si="25"/>
        <v>0</v>
      </c>
      <c r="P196" s="3"/>
      <c r="Q196" s="3"/>
    </row>
    <row r="197" spans="1:17" ht="15">
      <c r="A197" s="4" t="s">
        <v>45</v>
      </c>
      <c r="B197" s="4" t="s">
        <v>374</v>
      </c>
      <c r="C197" s="92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84">
        <f t="shared" si="25"/>
        <v>0</v>
      </c>
      <c r="P197" s="3"/>
      <c r="Q197" s="3"/>
    </row>
    <row r="198" spans="1:17" ht="15">
      <c r="A198" s="4" t="s">
        <v>46</v>
      </c>
      <c r="B198" s="4" t="s">
        <v>374</v>
      </c>
      <c r="C198" s="92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84">
        <f t="shared" si="25"/>
        <v>0</v>
      </c>
      <c r="P198" s="3"/>
      <c r="Q198" s="3"/>
    </row>
    <row r="199" spans="1:17" ht="15">
      <c r="A199" s="6" t="s">
        <v>539</v>
      </c>
      <c r="B199" s="6" t="s">
        <v>375</v>
      </c>
      <c r="C199" s="92">
        <f>SUM(C195:C198)</f>
        <v>402</v>
      </c>
      <c r="D199" s="92">
        <f aca="true" t="shared" si="38" ref="D199:N199">SUM(D195:D198)</f>
        <v>402</v>
      </c>
      <c r="E199" s="92">
        <f t="shared" si="38"/>
        <v>402</v>
      </c>
      <c r="F199" s="92">
        <f t="shared" si="38"/>
        <v>402</v>
      </c>
      <c r="G199" s="92">
        <f t="shared" si="38"/>
        <v>402</v>
      </c>
      <c r="H199" s="92">
        <f t="shared" si="38"/>
        <v>402</v>
      </c>
      <c r="I199" s="92">
        <f t="shared" si="38"/>
        <v>402</v>
      </c>
      <c r="J199" s="92">
        <f t="shared" si="38"/>
        <v>402</v>
      </c>
      <c r="K199" s="92">
        <f t="shared" si="38"/>
        <v>402</v>
      </c>
      <c r="L199" s="92">
        <f t="shared" si="38"/>
        <v>402</v>
      </c>
      <c r="M199" s="92">
        <f t="shared" si="38"/>
        <v>402</v>
      </c>
      <c r="N199" s="92">
        <f t="shared" si="38"/>
        <v>403</v>
      </c>
      <c r="O199" s="84">
        <f t="shared" si="25"/>
        <v>4825</v>
      </c>
      <c r="P199" s="3"/>
      <c r="Q199" s="3"/>
    </row>
    <row r="200" spans="1:17" ht="15">
      <c r="A200" s="32" t="s">
        <v>376</v>
      </c>
      <c r="B200" s="4" t="s">
        <v>377</v>
      </c>
      <c r="C200" s="92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84">
        <f aca="true" t="shared" si="39" ref="O200:O213">SUM(C200:N200)</f>
        <v>0</v>
      </c>
      <c r="P200" s="3"/>
      <c r="Q200" s="3"/>
    </row>
    <row r="201" spans="1:17" ht="15">
      <c r="A201" s="32" t="s">
        <v>378</v>
      </c>
      <c r="B201" s="4" t="s">
        <v>379</v>
      </c>
      <c r="C201" s="92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84">
        <f t="shared" si="39"/>
        <v>0</v>
      </c>
      <c r="P201" s="3"/>
      <c r="Q201" s="3"/>
    </row>
    <row r="202" spans="1:17" ht="15">
      <c r="A202" s="32" t="s">
        <v>380</v>
      </c>
      <c r="B202" s="4" t="s">
        <v>381</v>
      </c>
      <c r="C202" s="92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84">
        <f t="shared" si="39"/>
        <v>0</v>
      </c>
      <c r="P202" s="3"/>
      <c r="Q202" s="3"/>
    </row>
    <row r="203" spans="1:17" ht="15">
      <c r="A203" s="32" t="s">
        <v>382</v>
      </c>
      <c r="B203" s="4" t="s">
        <v>383</v>
      </c>
      <c r="C203" s="9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84">
        <f t="shared" si="39"/>
        <v>0</v>
      </c>
      <c r="P203" s="3"/>
      <c r="Q203" s="3"/>
    </row>
    <row r="204" spans="1:17" ht="15">
      <c r="A204" s="12" t="s">
        <v>522</v>
      </c>
      <c r="B204" s="4" t="s">
        <v>384</v>
      </c>
      <c r="C204" s="92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84">
        <f t="shared" si="39"/>
        <v>0</v>
      </c>
      <c r="P204" s="3"/>
      <c r="Q204" s="3"/>
    </row>
    <row r="205" spans="1:17" ht="15">
      <c r="A205" s="14" t="s">
        <v>540</v>
      </c>
      <c r="B205" s="6" t="s">
        <v>385</v>
      </c>
      <c r="C205" s="92">
        <f>SUM(C200:C204)</f>
        <v>0</v>
      </c>
      <c r="D205" s="92">
        <f aca="true" t="shared" si="40" ref="D205:N205">SUM(D200:D204)</f>
        <v>0</v>
      </c>
      <c r="E205" s="92">
        <f t="shared" si="40"/>
        <v>0</v>
      </c>
      <c r="F205" s="92">
        <f t="shared" si="40"/>
        <v>0</v>
      </c>
      <c r="G205" s="92">
        <f t="shared" si="40"/>
        <v>0</v>
      </c>
      <c r="H205" s="92">
        <f t="shared" si="40"/>
        <v>0</v>
      </c>
      <c r="I205" s="92">
        <f t="shared" si="40"/>
        <v>0</v>
      </c>
      <c r="J205" s="92">
        <f t="shared" si="40"/>
        <v>0</v>
      </c>
      <c r="K205" s="92">
        <f t="shared" si="40"/>
        <v>0</v>
      </c>
      <c r="L205" s="92">
        <f t="shared" si="40"/>
        <v>0</v>
      </c>
      <c r="M205" s="92">
        <f t="shared" si="40"/>
        <v>0</v>
      </c>
      <c r="N205" s="92">
        <f t="shared" si="40"/>
        <v>0</v>
      </c>
      <c r="O205" s="84">
        <f t="shared" si="39"/>
        <v>0</v>
      </c>
      <c r="P205" s="3"/>
      <c r="Q205" s="3"/>
    </row>
    <row r="206" spans="1:17" ht="15">
      <c r="A206" s="12" t="s">
        <v>386</v>
      </c>
      <c r="B206" s="4" t="s">
        <v>387</v>
      </c>
      <c r="C206" s="92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84">
        <f t="shared" si="39"/>
        <v>0</v>
      </c>
      <c r="P206" s="3"/>
      <c r="Q206" s="3"/>
    </row>
    <row r="207" spans="1:17" ht="15">
      <c r="A207" s="12" t="s">
        <v>388</v>
      </c>
      <c r="B207" s="4" t="s">
        <v>389</v>
      </c>
      <c r="C207" s="92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84">
        <f t="shared" si="39"/>
        <v>0</v>
      </c>
      <c r="P207" s="3"/>
      <c r="Q207" s="3"/>
    </row>
    <row r="208" spans="1:17" ht="15">
      <c r="A208" s="32" t="s">
        <v>390</v>
      </c>
      <c r="B208" s="4" t="s">
        <v>391</v>
      </c>
      <c r="C208" s="9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84">
        <f t="shared" si="39"/>
        <v>0</v>
      </c>
      <c r="P208" s="3"/>
      <c r="Q208" s="3"/>
    </row>
    <row r="209" spans="1:17" ht="15">
      <c r="A209" s="32" t="s">
        <v>523</v>
      </c>
      <c r="B209" s="4" t="s">
        <v>392</v>
      </c>
      <c r="C209" s="92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84">
        <f t="shared" si="39"/>
        <v>0</v>
      </c>
      <c r="P209" s="3"/>
      <c r="Q209" s="3"/>
    </row>
    <row r="210" spans="1:17" ht="15">
      <c r="A210" s="13" t="s">
        <v>541</v>
      </c>
      <c r="B210" s="6" t="s">
        <v>393</v>
      </c>
      <c r="C210" s="92">
        <f>SUM(C206:C209)</f>
        <v>0</v>
      </c>
      <c r="D210" s="92">
        <f aca="true" t="shared" si="41" ref="D210:N210">SUM(D206:D209)</f>
        <v>0</v>
      </c>
      <c r="E210" s="92">
        <f t="shared" si="41"/>
        <v>0</v>
      </c>
      <c r="F210" s="92">
        <f t="shared" si="41"/>
        <v>0</v>
      </c>
      <c r="G210" s="92">
        <f t="shared" si="41"/>
        <v>0</v>
      </c>
      <c r="H210" s="92">
        <f t="shared" si="41"/>
        <v>0</v>
      </c>
      <c r="I210" s="92">
        <f t="shared" si="41"/>
        <v>0</v>
      </c>
      <c r="J210" s="92">
        <f t="shared" si="41"/>
        <v>0</v>
      </c>
      <c r="K210" s="92">
        <f t="shared" si="41"/>
        <v>0</v>
      </c>
      <c r="L210" s="92">
        <f t="shared" si="41"/>
        <v>0</v>
      </c>
      <c r="M210" s="92">
        <f t="shared" si="41"/>
        <v>0</v>
      </c>
      <c r="N210" s="92">
        <f t="shared" si="41"/>
        <v>0</v>
      </c>
      <c r="O210" s="84">
        <f t="shared" si="39"/>
        <v>0</v>
      </c>
      <c r="P210" s="3"/>
      <c r="Q210" s="3"/>
    </row>
    <row r="211" spans="1:17" ht="15">
      <c r="A211" s="14" t="s">
        <v>394</v>
      </c>
      <c r="B211" s="6" t="s">
        <v>395</v>
      </c>
      <c r="C211" s="92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84">
        <f t="shared" si="39"/>
        <v>0</v>
      </c>
      <c r="P211" s="3"/>
      <c r="Q211" s="3"/>
    </row>
    <row r="212" spans="1:17" ht="15.75">
      <c r="A212" s="35" t="s">
        <v>542</v>
      </c>
      <c r="B212" s="36" t="s">
        <v>396</v>
      </c>
      <c r="C212" s="92">
        <f>SUM(C210,C205,C199,C194,C189,C211)</f>
        <v>3902</v>
      </c>
      <c r="D212" s="92">
        <f aca="true" t="shared" si="42" ref="D212:N212">SUM(D210,D205,D199,D194,D189,D211)</f>
        <v>402</v>
      </c>
      <c r="E212" s="92">
        <f t="shared" si="42"/>
        <v>402</v>
      </c>
      <c r="F212" s="92">
        <f t="shared" si="42"/>
        <v>402</v>
      </c>
      <c r="G212" s="92">
        <f t="shared" si="42"/>
        <v>402</v>
      </c>
      <c r="H212" s="92">
        <f t="shared" si="42"/>
        <v>402</v>
      </c>
      <c r="I212" s="92">
        <f t="shared" si="42"/>
        <v>402</v>
      </c>
      <c r="J212" s="92">
        <f t="shared" si="42"/>
        <v>402</v>
      </c>
      <c r="K212" s="92">
        <f t="shared" si="42"/>
        <v>402</v>
      </c>
      <c r="L212" s="92">
        <f t="shared" si="42"/>
        <v>402</v>
      </c>
      <c r="M212" s="92">
        <f t="shared" si="42"/>
        <v>402</v>
      </c>
      <c r="N212" s="92">
        <f t="shared" si="42"/>
        <v>403</v>
      </c>
      <c r="O212" s="84">
        <f t="shared" si="39"/>
        <v>8325</v>
      </c>
      <c r="P212" s="3"/>
      <c r="Q212" s="3"/>
    </row>
    <row r="213" spans="1:17" ht="15.75">
      <c r="A213" s="40" t="s">
        <v>525</v>
      </c>
      <c r="B213" s="41"/>
      <c r="C213" s="92">
        <f>SUM(C183,C212)</f>
        <v>5940</v>
      </c>
      <c r="D213" s="92">
        <f aca="true" t="shared" si="43" ref="D213:N213">SUM(D183,D212)</f>
        <v>2440</v>
      </c>
      <c r="E213" s="92">
        <f t="shared" si="43"/>
        <v>2440</v>
      </c>
      <c r="F213" s="92">
        <f t="shared" si="43"/>
        <v>2440</v>
      </c>
      <c r="G213" s="92">
        <f t="shared" si="43"/>
        <v>2440</v>
      </c>
      <c r="H213" s="92">
        <f t="shared" si="43"/>
        <v>2440</v>
      </c>
      <c r="I213" s="92">
        <f t="shared" si="43"/>
        <v>2440</v>
      </c>
      <c r="J213" s="92">
        <f t="shared" si="43"/>
        <v>2440</v>
      </c>
      <c r="K213" s="92">
        <f t="shared" si="43"/>
        <v>2440</v>
      </c>
      <c r="L213" s="92">
        <f t="shared" si="43"/>
        <v>2440</v>
      </c>
      <c r="M213" s="92">
        <f t="shared" si="43"/>
        <v>2439</v>
      </c>
      <c r="N213" s="92">
        <f t="shared" si="43"/>
        <v>2434</v>
      </c>
      <c r="O213" s="84">
        <f t="shared" si="39"/>
        <v>32773</v>
      </c>
      <c r="P213" s="3"/>
      <c r="Q213" s="3"/>
    </row>
    <row r="214" spans="2:17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23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61.140625" style="0" customWidth="1"/>
    <col min="3" max="3" width="16.8515625" style="0" bestFit="1" customWidth="1"/>
    <col min="4" max="4" width="13.7109375" style="0" bestFit="1" customWidth="1"/>
    <col min="5" max="5" width="9.28125" style="0" customWidth="1"/>
    <col min="6" max="7" width="16.8515625" style="0" bestFit="1" customWidth="1"/>
    <col min="8" max="8" width="13.7109375" style="0" bestFit="1" customWidth="1"/>
    <col min="9" max="9" width="9.57421875" style="0" customWidth="1"/>
    <col min="10" max="11" width="16.8515625" style="0" bestFit="1" customWidth="1"/>
    <col min="12" max="12" width="13.7109375" style="0" bestFit="1" customWidth="1"/>
    <col min="13" max="13" width="9.57421875" style="0" bestFit="1" customWidth="1"/>
    <col min="14" max="14" width="16.8515625" style="0" bestFit="1" customWidth="1"/>
  </cols>
  <sheetData>
    <row r="1" spans="1:14" ht="15">
      <c r="A1" s="215" t="s">
        <v>1065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8">
      <c r="A2" s="210" t="s">
        <v>1040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8">
      <c r="A3" s="211" t="s">
        <v>1042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ht="18">
      <c r="A4" s="43"/>
    </row>
    <row r="5" spans="1:14" ht="15">
      <c r="A5" s="93"/>
      <c r="C5" s="212" t="s">
        <v>599</v>
      </c>
      <c r="D5" s="213"/>
      <c r="E5" s="213"/>
      <c r="F5" s="214"/>
      <c r="G5" s="212" t="s">
        <v>600</v>
      </c>
      <c r="H5" s="213"/>
      <c r="I5" s="213"/>
      <c r="J5" s="214"/>
      <c r="K5" s="212" t="s">
        <v>601</v>
      </c>
      <c r="L5" s="213"/>
      <c r="M5" s="213"/>
      <c r="N5" s="214"/>
    </row>
    <row r="6" spans="1:14" ht="60">
      <c r="A6" s="1" t="s">
        <v>103</v>
      </c>
      <c r="B6" s="2" t="s">
        <v>104</v>
      </c>
      <c r="C6" s="113" t="s">
        <v>1024</v>
      </c>
      <c r="D6" s="113" t="s">
        <v>1025</v>
      </c>
      <c r="E6" s="113" t="s">
        <v>1026</v>
      </c>
      <c r="F6" s="113" t="s">
        <v>1027</v>
      </c>
      <c r="G6" s="113" t="s">
        <v>1024</v>
      </c>
      <c r="H6" s="113" t="s">
        <v>1025</v>
      </c>
      <c r="I6" s="113" t="s">
        <v>1026</v>
      </c>
      <c r="J6" s="113" t="s">
        <v>1027</v>
      </c>
      <c r="K6" s="113" t="s">
        <v>1024</v>
      </c>
      <c r="L6" s="113" t="s">
        <v>1025</v>
      </c>
      <c r="M6" s="113" t="s">
        <v>1026</v>
      </c>
      <c r="N6" s="113" t="s">
        <v>1027</v>
      </c>
    </row>
    <row r="7" spans="1:14" ht="17.25">
      <c r="A7" s="23" t="s">
        <v>105</v>
      </c>
      <c r="B7" s="24" t="s">
        <v>106</v>
      </c>
      <c r="C7" s="196">
        <v>5841034</v>
      </c>
      <c r="D7" s="196">
        <v>0</v>
      </c>
      <c r="E7" s="196">
        <v>0</v>
      </c>
      <c r="F7" s="196">
        <f>SUM(C7:E7)</f>
        <v>5841034</v>
      </c>
      <c r="G7" s="196">
        <v>6948564</v>
      </c>
      <c r="H7" s="196">
        <v>0</v>
      </c>
      <c r="I7" s="196">
        <v>0</v>
      </c>
      <c r="J7" s="196">
        <f>SUM(G7:I7)</f>
        <v>6948564</v>
      </c>
      <c r="K7" s="196">
        <v>6325598</v>
      </c>
      <c r="L7" s="196">
        <v>0</v>
      </c>
      <c r="M7" s="196">
        <v>0</v>
      </c>
      <c r="N7" s="196">
        <f>SUM(K7:M7)</f>
        <v>6325598</v>
      </c>
    </row>
    <row r="8" spans="1:14" ht="17.25">
      <c r="A8" s="23" t="s">
        <v>107</v>
      </c>
      <c r="B8" s="25" t="s">
        <v>108</v>
      </c>
      <c r="C8" s="196"/>
      <c r="D8" s="196"/>
      <c r="E8" s="196"/>
      <c r="F8" s="196">
        <f aca="true" t="shared" si="0" ref="F8:F71">SUM(C8:E8)</f>
        <v>0</v>
      </c>
      <c r="G8" s="196"/>
      <c r="H8" s="196"/>
      <c r="I8" s="196"/>
      <c r="J8" s="196">
        <f aca="true" t="shared" si="1" ref="J8:J71">SUM(G8:I8)</f>
        <v>0</v>
      </c>
      <c r="K8" s="196"/>
      <c r="L8" s="196"/>
      <c r="M8" s="196"/>
      <c r="N8" s="196">
        <f aca="true" t="shared" si="2" ref="N8:N71">SUM(K8:M8)</f>
        <v>0</v>
      </c>
    </row>
    <row r="9" spans="1:14" ht="17.25">
      <c r="A9" s="23" t="s">
        <v>109</v>
      </c>
      <c r="B9" s="25" t="s">
        <v>110</v>
      </c>
      <c r="C9" s="196"/>
      <c r="D9" s="196"/>
      <c r="E9" s="196"/>
      <c r="F9" s="196">
        <f t="shared" si="0"/>
        <v>0</v>
      </c>
      <c r="G9" s="196"/>
      <c r="H9" s="196"/>
      <c r="I9" s="196"/>
      <c r="J9" s="196">
        <f t="shared" si="1"/>
        <v>0</v>
      </c>
      <c r="K9" s="196"/>
      <c r="L9" s="196"/>
      <c r="M9" s="196"/>
      <c r="N9" s="196">
        <f t="shared" si="2"/>
        <v>0</v>
      </c>
    </row>
    <row r="10" spans="1:14" ht="17.25">
      <c r="A10" s="26" t="s">
        <v>111</v>
      </c>
      <c r="B10" s="25" t="s">
        <v>112</v>
      </c>
      <c r="C10" s="196"/>
      <c r="D10" s="196"/>
      <c r="E10" s="196"/>
      <c r="F10" s="196">
        <f t="shared" si="0"/>
        <v>0</v>
      </c>
      <c r="G10" s="196"/>
      <c r="H10" s="196"/>
      <c r="I10" s="196"/>
      <c r="J10" s="196">
        <f t="shared" si="1"/>
        <v>0</v>
      </c>
      <c r="K10" s="196"/>
      <c r="L10" s="196"/>
      <c r="M10" s="196"/>
      <c r="N10" s="196">
        <f t="shared" si="2"/>
        <v>0</v>
      </c>
    </row>
    <row r="11" spans="1:14" ht="17.25">
      <c r="A11" s="26" t="s">
        <v>113</v>
      </c>
      <c r="B11" s="25" t="s">
        <v>114</v>
      </c>
      <c r="C11" s="196"/>
      <c r="D11" s="196"/>
      <c r="E11" s="196"/>
      <c r="F11" s="196">
        <f t="shared" si="0"/>
        <v>0</v>
      </c>
      <c r="G11" s="196"/>
      <c r="H11" s="196"/>
      <c r="I11" s="196"/>
      <c r="J11" s="196">
        <f t="shared" si="1"/>
        <v>0</v>
      </c>
      <c r="K11" s="196"/>
      <c r="L11" s="196"/>
      <c r="M11" s="196"/>
      <c r="N11" s="196">
        <f t="shared" si="2"/>
        <v>0</v>
      </c>
    </row>
    <row r="12" spans="1:14" ht="17.25">
      <c r="A12" s="26" t="s">
        <v>115</v>
      </c>
      <c r="B12" s="25" t="s">
        <v>116</v>
      </c>
      <c r="C12" s="196"/>
      <c r="D12" s="196"/>
      <c r="E12" s="196"/>
      <c r="F12" s="196">
        <f t="shared" si="0"/>
        <v>0</v>
      </c>
      <c r="G12" s="196"/>
      <c r="H12" s="196"/>
      <c r="I12" s="196"/>
      <c r="J12" s="196">
        <f t="shared" si="1"/>
        <v>0</v>
      </c>
      <c r="K12" s="196"/>
      <c r="L12" s="196"/>
      <c r="M12" s="196"/>
      <c r="N12" s="196">
        <f t="shared" si="2"/>
        <v>0</v>
      </c>
    </row>
    <row r="13" spans="1:14" ht="17.25">
      <c r="A13" s="26" t="s">
        <v>117</v>
      </c>
      <c r="B13" s="25" t="s">
        <v>118</v>
      </c>
      <c r="C13" s="196">
        <v>96000</v>
      </c>
      <c r="D13" s="196">
        <v>0</v>
      </c>
      <c r="E13" s="196">
        <v>0</v>
      </c>
      <c r="F13" s="196">
        <f t="shared" si="0"/>
        <v>96000</v>
      </c>
      <c r="G13" s="196">
        <v>96000</v>
      </c>
      <c r="H13" s="196">
        <v>0</v>
      </c>
      <c r="I13" s="196">
        <v>0</v>
      </c>
      <c r="J13" s="196">
        <f t="shared" si="1"/>
        <v>96000</v>
      </c>
      <c r="K13" s="196">
        <v>96000</v>
      </c>
      <c r="L13" s="196">
        <v>0</v>
      </c>
      <c r="M13" s="196">
        <v>0</v>
      </c>
      <c r="N13" s="196">
        <f t="shared" si="2"/>
        <v>96000</v>
      </c>
    </row>
    <row r="14" spans="1:14" ht="17.25">
      <c r="A14" s="26" t="s">
        <v>119</v>
      </c>
      <c r="B14" s="25" t="s">
        <v>120</v>
      </c>
      <c r="C14" s="196"/>
      <c r="D14" s="196"/>
      <c r="E14" s="196"/>
      <c r="F14" s="196">
        <f t="shared" si="0"/>
        <v>0</v>
      </c>
      <c r="G14" s="196"/>
      <c r="H14" s="196"/>
      <c r="I14" s="196"/>
      <c r="J14" s="196">
        <f t="shared" si="1"/>
        <v>0</v>
      </c>
      <c r="K14" s="196"/>
      <c r="L14" s="196"/>
      <c r="M14" s="196"/>
      <c r="N14" s="196">
        <f t="shared" si="2"/>
        <v>0</v>
      </c>
    </row>
    <row r="15" spans="1:14" ht="17.25">
      <c r="A15" s="4" t="s">
        <v>121</v>
      </c>
      <c r="B15" s="25" t="s">
        <v>122</v>
      </c>
      <c r="C15" s="196"/>
      <c r="D15" s="196"/>
      <c r="E15" s="196"/>
      <c r="F15" s="196">
        <f t="shared" si="0"/>
        <v>0</v>
      </c>
      <c r="G15" s="196"/>
      <c r="H15" s="196"/>
      <c r="I15" s="196"/>
      <c r="J15" s="196">
        <f t="shared" si="1"/>
        <v>0</v>
      </c>
      <c r="K15" s="196"/>
      <c r="L15" s="196"/>
      <c r="M15" s="196"/>
      <c r="N15" s="196">
        <f t="shared" si="2"/>
        <v>0</v>
      </c>
    </row>
    <row r="16" spans="1:14" ht="17.25">
      <c r="A16" s="4" t="s">
        <v>123</v>
      </c>
      <c r="B16" s="25" t="s">
        <v>124</v>
      </c>
      <c r="C16" s="196"/>
      <c r="D16" s="196"/>
      <c r="E16" s="196"/>
      <c r="F16" s="196">
        <f t="shared" si="0"/>
        <v>0</v>
      </c>
      <c r="G16" s="196"/>
      <c r="H16" s="196"/>
      <c r="I16" s="196"/>
      <c r="J16" s="196">
        <f t="shared" si="1"/>
        <v>0</v>
      </c>
      <c r="K16" s="196"/>
      <c r="L16" s="196"/>
      <c r="M16" s="196"/>
      <c r="N16" s="196">
        <f t="shared" si="2"/>
        <v>0</v>
      </c>
    </row>
    <row r="17" spans="1:14" ht="17.25">
      <c r="A17" s="4" t="s">
        <v>125</v>
      </c>
      <c r="B17" s="25" t="s">
        <v>126</v>
      </c>
      <c r="C17" s="196"/>
      <c r="D17" s="196"/>
      <c r="E17" s="196"/>
      <c r="F17" s="196">
        <f t="shared" si="0"/>
        <v>0</v>
      </c>
      <c r="G17" s="196"/>
      <c r="H17" s="196"/>
      <c r="I17" s="196"/>
      <c r="J17" s="196">
        <f t="shared" si="1"/>
        <v>0</v>
      </c>
      <c r="K17" s="196"/>
      <c r="L17" s="196"/>
      <c r="M17" s="196"/>
      <c r="N17" s="196">
        <f t="shared" si="2"/>
        <v>0</v>
      </c>
    </row>
    <row r="18" spans="1:14" ht="17.25">
      <c r="A18" s="4" t="s">
        <v>127</v>
      </c>
      <c r="B18" s="25" t="s">
        <v>128</v>
      </c>
      <c r="C18" s="196"/>
      <c r="D18" s="196"/>
      <c r="E18" s="196"/>
      <c r="F18" s="196">
        <f t="shared" si="0"/>
        <v>0</v>
      </c>
      <c r="G18" s="196"/>
      <c r="H18" s="196"/>
      <c r="I18" s="196"/>
      <c r="J18" s="196">
        <f t="shared" si="1"/>
        <v>0</v>
      </c>
      <c r="K18" s="196"/>
      <c r="L18" s="196"/>
      <c r="M18" s="196"/>
      <c r="N18" s="196">
        <f t="shared" si="2"/>
        <v>0</v>
      </c>
    </row>
    <row r="19" spans="1:14" ht="17.25">
      <c r="A19" s="4" t="s">
        <v>454</v>
      </c>
      <c r="B19" s="25" t="s">
        <v>129</v>
      </c>
      <c r="C19" s="196">
        <v>0</v>
      </c>
      <c r="D19" s="196">
        <v>0</v>
      </c>
      <c r="E19" s="196">
        <v>0</v>
      </c>
      <c r="F19" s="196">
        <f t="shared" si="0"/>
        <v>0</v>
      </c>
      <c r="G19" s="196">
        <v>116000</v>
      </c>
      <c r="H19" s="196">
        <v>0</v>
      </c>
      <c r="I19" s="196">
        <v>0</v>
      </c>
      <c r="J19" s="196">
        <f t="shared" si="1"/>
        <v>116000</v>
      </c>
      <c r="K19" s="196">
        <v>116000</v>
      </c>
      <c r="L19" s="196">
        <v>0</v>
      </c>
      <c r="M19" s="196">
        <v>0</v>
      </c>
      <c r="N19" s="196">
        <f t="shared" si="2"/>
        <v>116000</v>
      </c>
    </row>
    <row r="20" spans="1:14" ht="17.25">
      <c r="A20" s="27" t="s">
        <v>397</v>
      </c>
      <c r="B20" s="28" t="s">
        <v>130</v>
      </c>
      <c r="C20" s="196">
        <f>SUM(C7:C19)</f>
        <v>5937034</v>
      </c>
      <c r="D20" s="196">
        <f aca="true" t="shared" si="3" ref="D20:N20">SUM(D7:D19)</f>
        <v>0</v>
      </c>
      <c r="E20" s="196">
        <f t="shared" si="3"/>
        <v>0</v>
      </c>
      <c r="F20" s="196">
        <f t="shared" si="3"/>
        <v>5937034</v>
      </c>
      <c r="G20" s="196">
        <f t="shared" si="3"/>
        <v>7160564</v>
      </c>
      <c r="H20" s="196">
        <f t="shared" si="3"/>
        <v>0</v>
      </c>
      <c r="I20" s="196">
        <f t="shared" si="3"/>
        <v>0</v>
      </c>
      <c r="J20" s="196">
        <f t="shared" si="3"/>
        <v>7160564</v>
      </c>
      <c r="K20" s="196">
        <f t="shared" si="3"/>
        <v>6537598</v>
      </c>
      <c r="L20" s="196">
        <f t="shared" si="3"/>
        <v>0</v>
      </c>
      <c r="M20" s="196">
        <f t="shared" si="3"/>
        <v>0</v>
      </c>
      <c r="N20" s="196">
        <f t="shared" si="3"/>
        <v>6537598</v>
      </c>
    </row>
    <row r="21" spans="1:14" ht="17.25">
      <c r="A21" s="4" t="s">
        <v>131</v>
      </c>
      <c r="B21" s="25" t="s">
        <v>132</v>
      </c>
      <c r="C21" s="196">
        <v>2904144</v>
      </c>
      <c r="D21" s="196">
        <v>0</v>
      </c>
      <c r="E21" s="196">
        <v>0</v>
      </c>
      <c r="F21" s="196">
        <f t="shared" si="0"/>
        <v>2904144</v>
      </c>
      <c r="G21" s="196">
        <v>2818138</v>
      </c>
      <c r="H21" s="196">
        <v>0</v>
      </c>
      <c r="I21" s="196">
        <v>0</v>
      </c>
      <c r="J21" s="196">
        <f t="shared" si="1"/>
        <v>2818138</v>
      </c>
      <c r="K21" s="196">
        <v>2818138</v>
      </c>
      <c r="L21" s="196">
        <v>0</v>
      </c>
      <c r="M21" s="196">
        <v>0</v>
      </c>
      <c r="N21" s="196">
        <f t="shared" si="2"/>
        <v>2818138</v>
      </c>
    </row>
    <row r="22" spans="1:14" ht="30">
      <c r="A22" s="4" t="s">
        <v>133</v>
      </c>
      <c r="B22" s="25" t="s">
        <v>134</v>
      </c>
      <c r="C22" s="196"/>
      <c r="D22" s="196"/>
      <c r="E22" s="196"/>
      <c r="F22" s="196">
        <f t="shared" si="0"/>
        <v>0</v>
      </c>
      <c r="G22" s="196"/>
      <c r="H22" s="196"/>
      <c r="I22" s="196"/>
      <c r="J22" s="196">
        <f t="shared" si="1"/>
        <v>0</v>
      </c>
      <c r="K22" s="196"/>
      <c r="L22" s="196"/>
      <c r="M22" s="196"/>
      <c r="N22" s="196">
        <f t="shared" si="2"/>
        <v>0</v>
      </c>
    </row>
    <row r="23" spans="1:14" ht="17.25">
      <c r="A23" s="5" t="s">
        <v>135</v>
      </c>
      <c r="B23" s="25" t="s">
        <v>136</v>
      </c>
      <c r="C23" s="196">
        <v>780000</v>
      </c>
      <c r="D23" s="196">
        <v>0</v>
      </c>
      <c r="E23" s="196">
        <v>0</v>
      </c>
      <c r="F23" s="196">
        <f t="shared" si="0"/>
        <v>780000</v>
      </c>
      <c r="G23" s="196">
        <v>443845</v>
      </c>
      <c r="H23" s="196">
        <v>0</v>
      </c>
      <c r="I23" s="196">
        <v>0</v>
      </c>
      <c r="J23" s="196">
        <f t="shared" si="1"/>
        <v>443845</v>
      </c>
      <c r="K23" s="196">
        <v>443845</v>
      </c>
      <c r="L23" s="196">
        <v>0</v>
      </c>
      <c r="M23" s="196">
        <v>0</v>
      </c>
      <c r="N23" s="196">
        <f t="shared" si="2"/>
        <v>443845</v>
      </c>
    </row>
    <row r="24" spans="1:14" ht="17.25">
      <c r="A24" s="6" t="s">
        <v>398</v>
      </c>
      <c r="B24" s="28" t="s">
        <v>137</v>
      </c>
      <c r="C24" s="196">
        <f>SUM(C21:C23)</f>
        <v>3684144</v>
      </c>
      <c r="D24" s="196">
        <f aca="true" t="shared" si="4" ref="D24:N24">SUM(D21:D23)</f>
        <v>0</v>
      </c>
      <c r="E24" s="196">
        <f t="shared" si="4"/>
        <v>0</v>
      </c>
      <c r="F24" s="196">
        <f t="shared" si="4"/>
        <v>3684144</v>
      </c>
      <c r="G24" s="196">
        <f t="shared" si="4"/>
        <v>3261983</v>
      </c>
      <c r="H24" s="196">
        <f t="shared" si="4"/>
        <v>0</v>
      </c>
      <c r="I24" s="196">
        <f t="shared" si="4"/>
        <v>0</v>
      </c>
      <c r="J24" s="196">
        <f t="shared" si="4"/>
        <v>3261983</v>
      </c>
      <c r="K24" s="196">
        <f t="shared" si="4"/>
        <v>3261983</v>
      </c>
      <c r="L24" s="196">
        <f t="shared" si="4"/>
        <v>0</v>
      </c>
      <c r="M24" s="196">
        <f t="shared" si="4"/>
        <v>0</v>
      </c>
      <c r="N24" s="196">
        <f t="shared" si="4"/>
        <v>3261983</v>
      </c>
    </row>
    <row r="25" spans="1:14" ht="17.25">
      <c r="A25" s="76" t="s">
        <v>484</v>
      </c>
      <c r="B25" s="75" t="s">
        <v>138</v>
      </c>
      <c r="C25" s="196">
        <f>SUM(C24,C20)</f>
        <v>9621178</v>
      </c>
      <c r="D25" s="196">
        <f aca="true" t="shared" si="5" ref="D25:N25">SUM(D24,D20)</f>
        <v>0</v>
      </c>
      <c r="E25" s="196">
        <f t="shared" si="5"/>
        <v>0</v>
      </c>
      <c r="F25" s="196">
        <f t="shared" si="5"/>
        <v>9621178</v>
      </c>
      <c r="G25" s="196">
        <f t="shared" si="5"/>
        <v>10422547</v>
      </c>
      <c r="H25" s="196">
        <f t="shared" si="5"/>
        <v>0</v>
      </c>
      <c r="I25" s="196">
        <f t="shared" si="5"/>
        <v>0</v>
      </c>
      <c r="J25" s="196">
        <f t="shared" si="5"/>
        <v>10422547</v>
      </c>
      <c r="K25" s="196">
        <f t="shared" si="5"/>
        <v>9799581</v>
      </c>
      <c r="L25" s="196">
        <f t="shared" si="5"/>
        <v>0</v>
      </c>
      <c r="M25" s="196">
        <f t="shared" si="5"/>
        <v>0</v>
      </c>
      <c r="N25" s="196">
        <f t="shared" si="5"/>
        <v>9799581</v>
      </c>
    </row>
    <row r="26" spans="1:14" ht="28.5">
      <c r="A26" s="74" t="s">
        <v>455</v>
      </c>
      <c r="B26" s="75" t="s">
        <v>139</v>
      </c>
      <c r="C26" s="196">
        <v>5668978</v>
      </c>
      <c r="D26" s="196">
        <v>0</v>
      </c>
      <c r="E26" s="196">
        <v>0</v>
      </c>
      <c r="F26" s="196">
        <f t="shared" si="0"/>
        <v>5668978</v>
      </c>
      <c r="G26" s="196">
        <v>2021492</v>
      </c>
      <c r="H26" s="196">
        <v>0</v>
      </c>
      <c r="I26" s="196">
        <v>0</v>
      </c>
      <c r="J26" s="196">
        <f t="shared" si="1"/>
        <v>2021492</v>
      </c>
      <c r="K26" s="196">
        <v>2021492</v>
      </c>
      <c r="L26" s="196">
        <v>0</v>
      </c>
      <c r="M26" s="196">
        <v>0</v>
      </c>
      <c r="N26" s="196">
        <f t="shared" si="2"/>
        <v>2021492</v>
      </c>
    </row>
    <row r="27" spans="1:14" ht="17.25">
      <c r="A27" s="4" t="s">
        <v>140</v>
      </c>
      <c r="B27" s="25" t="s">
        <v>141</v>
      </c>
      <c r="C27" s="196">
        <v>50000</v>
      </c>
      <c r="D27" s="196">
        <v>0</v>
      </c>
      <c r="E27" s="196">
        <v>0</v>
      </c>
      <c r="F27" s="196">
        <f t="shared" si="0"/>
        <v>50000</v>
      </c>
      <c r="G27" s="196">
        <v>70870</v>
      </c>
      <c r="H27" s="196">
        <v>0</v>
      </c>
      <c r="I27" s="196">
        <v>0</v>
      </c>
      <c r="J27" s="196">
        <f t="shared" si="1"/>
        <v>70870</v>
      </c>
      <c r="K27" s="196">
        <v>70870</v>
      </c>
      <c r="L27" s="196">
        <v>0</v>
      </c>
      <c r="M27" s="196">
        <v>0</v>
      </c>
      <c r="N27" s="196">
        <f t="shared" si="2"/>
        <v>70870</v>
      </c>
    </row>
    <row r="28" spans="1:14" ht="17.25">
      <c r="A28" s="4" t="s">
        <v>142</v>
      </c>
      <c r="B28" s="25" t="s">
        <v>143</v>
      </c>
      <c r="C28" s="196">
        <v>2890992</v>
      </c>
      <c r="D28" s="196">
        <v>0</v>
      </c>
      <c r="E28" s="196">
        <v>0</v>
      </c>
      <c r="F28" s="196">
        <f t="shared" si="0"/>
        <v>2890992</v>
      </c>
      <c r="G28" s="196">
        <v>1294647</v>
      </c>
      <c r="H28" s="196">
        <v>0</v>
      </c>
      <c r="I28" s="196">
        <v>0</v>
      </c>
      <c r="J28" s="196">
        <f t="shared" si="1"/>
        <v>1294647</v>
      </c>
      <c r="K28" s="196">
        <v>1294647</v>
      </c>
      <c r="L28" s="196">
        <v>0</v>
      </c>
      <c r="M28" s="196">
        <v>0</v>
      </c>
      <c r="N28" s="196">
        <f t="shared" si="2"/>
        <v>1294647</v>
      </c>
    </row>
    <row r="29" spans="1:14" ht="17.25">
      <c r="A29" s="4" t="s">
        <v>144</v>
      </c>
      <c r="B29" s="25" t="s">
        <v>145</v>
      </c>
      <c r="C29" s="196"/>
      <c r="D29" s="196"/>
      <c r="E29" s="196"/>
      <c r="F29" s="196">
        <f t="shared" si="0"/>
        <v>0</v>
      </c>
      <c r="G29" s="196"/>
      <c r="H29" s="196"/>
      <c r="I29" s="196"/>
      <c r="J29" s="196">
        <f t="shared" si="1"/>
        <v>0</v>
      </c>
      <c r="K29" s="196"/>
      <c r="L29" s="196"/>
      <c r="M29" s="196"/>
      <c r="N29" s="196">
        <f t="shared" si="2"/>
        <v>0</v>
      </c>
    </row>
    <row r="30" spans="1:14" ht="17.25">
      <c r="A30" s="6" t="s">
        <v>399</v>
      </c>
      <c r="B30" s="28" t="s">
        <v>146</v>
      </c>
      <c r="C30" s="196">
        <f>SUM(C27:C29)</f>
        <v>2940992</v>
      </c>
      <c r="D30" s="196">
        <f aca="true" t="shared" si="6" ref="D30:N30">SUM(D27:D29)</f>
        <v>0</v>
      </c>
      <c r="E30" s="196">
        <f t="shared" si="6"/>
        <v>0</v>
      </c>
      <c r="F30" s="196">
        <f t="shared" si="6"/>
        <v>2940992</v>
      </c>
      <c r="G30" s="196">
        <f t="shared" si="6"/>
        <v>1365517</v>
      </c>
      <c r="H30" s="196">
        <f t="shared" si="6"/>
        <v>0</v>
      </c>
      <c r="I30" s="196">
        <f t="shared" si="6"/>
        <v>0</v>
      </c>
      <c r="J30" s="196">
        <f t="shared" si="6"/>
        <v>1365517</v>
      </c>
      <c r="K30" s="196">
        <f t="shared" si="6"/>
        <v>1365517</v>
      </c>
      <c r="L30" s="196">
        <f t="shared" si="6"/>
        <v>0</v>
      </c>
      <c r="M30" s="196">
        <f t="shared" si="6"/>
        <v>0</v>
      </c>
      <c r="N30" s="196">
        <f t="shared" si="6"/>
        <v>1365517</v>
      </c>
    </row>
    <row r="31" spans="1:14" ht="17.25">
      <c r="A31" s="4" t="s">
        <v>147</v>
      </c>
      <c r="B31" s="25" t="s">
        <v>148</v>
      </c>
      <c r="C31" s="196">
        <v>0</v>
      </c>
      <c r="D31" s="196">
        <v>0</v>
      </c>
      <c r="E31" s="196">
        <v>0</v>
      </c>
      <c r="F31" s="196">
        <f t="shared" si="0"/>
        <v>0</v>
      </c>
      <c r="G31" s="196">
        <v>56574</v>
      </c>
      <c r="H31" s="196">
        <v>0</v>
      </c>
      <c r="I31" s="196">
        <v>0</v>
      </c>
      <c r="J31" s="196">
        <f t="shared" si="1"/>
        <v>56574</v>
      </c>
      <c r="K31" s="196">
        <v>56574</v>
      </c>
      <c r="L31" s="196">
        <v>0</v>
      </c>
      <c r="M31" s="196">
        <v>0</v>
      </c>
      <c r="N31" s="196">
        <f t="shared" si="2"/>
        <v>56574</v>
      </c>
    </row>
    <row r="32" spans="1:14" ht="17.25">
      <c r="A32" s="4" t="s">
        <v>149</v>
      </c>
      <c r="B32" s="25" t="s">
        <v>150</v>
      </c>
      <c r="C32" s="196">
        <v>235000</v>
      </c>
      <c r="D32" s="196">
        <v>0</v>
      </c>
      <c r="E32" s="196">
        <v>0</v>
      </c>
      <c r="F32" s="196">
        <f t="shared" si="0"/>
        <v>235000</v>
      </c>
      <c r="G32" s="196">
        <v>178135</v>
      </c>
      <c r="H32" s="196">
        <v>0</v>
      </c>
      <c r="I32" s="196">
        <v>0</v>
      </c>
      <c r="J32" s="196">
        <f t="shared" si="1"/>
        <v>178135</v>
      </c>
      <c r="K32" s="196">
        <v>178135</v>
      </c>
      <c r="L32" s="196">
        <v>0</v>
      </c>
      <c r="M32" s="196">
        <v>0</v>
      </c>
      <c r="N32" s="196">
        <f t="shared" si="2"/>
        <v>178135</v>
      </c>
    </row>
    <row r="33" spans="1:14" ht="17.25">
      <c r="A33" s="6" t="s">
        <v>485</v>
      </c>
      <c r="B33" s="28" t="s">
        <v>151</v>
      </c>
      <c r="C33" s="196">
        <f>SUM(C31:C32)</f>
        <v>235000</v>
      </c>
      <c r="D33" s="196">
        <f aca="true" t="shared" si="7" ref="D33:N33">SUM(D31:D32)</f>
        <v>0</v>
      </c>
      <c r="E33" s="196">
        <f t="shared" si="7"/>
        <v>0</v>
      </c>
      <c r="F33" s="196">
        <f t="shared" si="7"/>
        <v>235000</v>
      </c>
      <c r="G33" s="196">
        <f t="shared" si="7"/>
        <v>234709</v>
      </c>
      <c r="H33" s="196">
        <f t="shared" si="7"/>
        <v>0</v>
      </c>
      <c r="I33" s="196">
        <f t="shared" si="7"/>
        <v>0</v>
      </c>
      <c r="J33" s="196">
        <f t="shared" si="7"/>
        <v>234709</v>
      </c>
      <c r="K33" s="196">
        <f t="shared" si="7"/>
        <v>234709</v>
      </c>
      <c r="L33" s="196">
        <f t="shared" si="7"/>
        <v>0</v>
      </c>
      <c r="M33" s="196">
        <f t="shared" si="7"/>
        <v>0</v>
      </c>
      <c r="N33" s="196">
        <f t="shared" si="7"/>
        <v>234709</v>
      </c>
    </row>
    <row r="34" spans="1:14" ht="17.25">
      <c r="A34" s="4" t="s">
        <v>152</v>
      </c>
      <c r="B34" s="25" t="s">
        <v>153</v>
      </c>
      <c r="C34" s="196">
        <v>2292638</v>
      </c>
      <c r="D34" s="196">
        <v>0</v>
      </c>
      <c r="E34" s="196">
        <v>0</v>
      </c>
      <c r="F34" s="196">
        <f t="shared" si="0"/>
        <v>2292638</v>
      </c>
      <c r="G34" s="196">
        <v>2820865</v>
      </c>
      <c r="H34" s="196">
        <v>0</v>
      </c>
      <c r="I34" s="196">
        <v>0</v>
      </c>
      <c r="J34" s="196">
        <f t="shared" si="1"/>
        <v>2820865</v>
      </c>
      <c r="K34" s="196">
        <v>1396197</v>
      </c>
      <c r="L34" s="196">
        <v>0</v>
      </c>
      <c r="M34" s="196">
        <v>0</v>
      </c>
      <c r="N34" s="196">
        <f t="shared" si="2"/>
        <v>1396197</v>
      </c>
    </row>
    <row r="35" spans="1:14" ht="17.25">
      <c r="A35" s="4" t="s">
        <v>154</v>
      </c>
      <c r="B35" s="25" t="s">
        <v>155</v>
      </c>
      <c r="C35" s="196"/>
      <c r="D35" s="196"/>
      <c r="E35" s="196"/>
      <c r="F35" s="196">
        <f t="shared" si="0"/>
        <v>0</v>
      </c>
      <c r="G35" s="196"/>
      <c r="H35" s="196"/>
      <c r="I35" s="196"/>
      <c r="J35" s="196">
        <f t="shared" si="1"/>
        <v>0</v>
      </c>
      <c r="K35" s="196"/>
      <c r="L35" s="196"/>
      <c r="M35" s="196"/>
      <c r="N35" s="196">
        <f t="shared" si="2"/>
        <v>0</v>
      </c>
    </row>
    <row r="36" spans="1:14" ht="17.25">
      <c r="A36" s="4" t="s">
        <v>456</v>
      </c>
      <c r="B36" s="25" t="s">
        <v>156</v>
      </c>
      <c r="C36" s="196"/>
      <c r="D36" s="196"/>
      <c r="E36" s="196"/>
      <c r="F36" s="196">
        <f t="shared" si="0"/>
        <v>0</v>
      </c>
      <c r="G36" s="196"/>
      <c r="H36" s="196"/>
      <c r="I36" s="196"/>
      <c r="J36" s="196">
        <f t="shared" si="1"/>
        <v>0</v>
      </c>
      <c r="K36" s="196"/>
      <c r="L36" s="196"/>
      <c r="M36" s="196"/>
      <c r="N36" s="196">
        <f t="shared" si="2"/>
        <v>0</v>
      </c>
    </row>
    <row r="37" spans="1:14" ht="17.25">
      <c r="A37" s="4" t="s">
        <v>157</v>
      </c>
      <c r="B37" s="25" t="s">
        <v>158</v>
      </c>
      <c r="C37" s="196">
        <v>2610000</v>
      </c>
      <c r="D37" s="196">
        <v>0</v>
      </c>
      <c r="E37" s="196">
        <v>0</v>
      </c>
      <c r="F37" s="196">
        <f t="shared" si="0"/>
        <v>2610000</v>
      </c>
      <c r="G37" s="196">
        <v>1610000</v>
      </c>
      <c r="H37" s="196">
        <v>0</v>
      </c>
      <c r="I37" s="196">
        <v>0</v>
      </c>
      <c r="J37" s="196">
        <f t="shared" si="1"/>
        <v>1610000</v>
      </c>
      <c r="K37" s="196">
        <v>1422774</v>
      </c>
      <c r="L37" s="196">
        <v>0</v>
      </c>
      <c r="M37" s="196">
        <v>0</v>
      </c>
      <c r="N37" s="196">
        <f t="shared" si="2"/>
        <v>1422774</v>
      </c>
    </row>
    <row r="38" spans="1:14" ht="17.25">
      <c r="A38" s="9" t="s">
        <v>457</v>
      </c>
      <c r="B38" s="25" t="s">
        <v>159</v>
      </c>
      <c r="C38" s="196"/>
      <c r="D38" s="196"/>
      <c r="E38" s="196"/>
      <c r="F38" s="196">
        <f t="shared" si="0"/>
        <v>0</v>
      </c>
      <c r="G38" s="196"/>
      <c r="H38" s="196"/>
      <c r="I38" s="196"/>
      <c r="J38" s="196">
        <f t="shared" si="1"/>
        <v>0</v>
      </c>
      <c r="K38" s="196"/>
      <c r="L38" s="196"/>
      <c r="M38" s="196"/>
      <c r="N38" s="196">
        <f t="shared" si="2"/>
        <v>0</v>
      </c>
    </row>
    <row r="39" spans="1:14" ht="17.25">
      <c r="A39" s="5" t="s">
        <v>160</v>
      </c>
      <c r="B39" s="25" t="s">
        <v>161</v>
      </c>
      <c r="C39" s="196"/>
      <c r="D39" s="196"/>
      <c r="E39" s="196"/>
      <c r="F39" s="196">
        <f t="shared" si="0"/>
        <v>0</v>
      </c>
      <c r="G39" s="196"/>
      <c r="H39" s="196"/>
      <c r="I39" s="196"/>
      <c r="J39" s="196">
        <f t="shared" si="1"/>
        <v>0</v>
      </c>
      <c r="K39" s="196"/>
      <c r="L39" s="196"/>
      <c r="M39" s="196"/>
      <c r="N39" s="196">
        <f t="shared" si="2"/>
        <v>0</v>
      </c>
    </row>
    <row r="40" spans="1:14" ht="17.25">
      <c r="A40" s="4" t="s">
        <v>458</v>
      </c>
      <c r="B40" s="25" t="s">
        <v>162</v>
      </c>
      <c r="C40" s="196">
        <v>2007559</v>
      </c>
      <c r="D40" s="196">
        <v>0</v>
      </c>
      <c r="E40" s="196">
        <v>0</v>
      </c>
      <c r="F40" s="196">
        <f t="shared" si="0"/>
        <v>2007559</v>
      </c>
      <c r="G40" s="196">
        <v>2313559</v>
      </c>
      <c r="H40" s="196">
        <v>0</v>
      </c>
      <c r="I40" s="196">
        <v>0</v>
      </c>
      <c r="J40" s="196">
        <f t="shared" si="1"/>
        <v>2313559</v>
      </c>
      <c r="K40" s="196">
        <v>2312723</v>
      </c>
      <c r="L40" s="196">
        <v>0</v>
      </c>
      <c r="M40" s="196">
        <v>0</v>
      </c>
      <c r="N40" s="196">
        <f t="shared" si="2"/>
        <v>2312723</v>
      </c>
    </row>
    <row r="41" spans="1:14" ht="17.25">
      <c r="A41" s="6" t="s">
        <v>400</v>
      </c>
      <c r="B41" s="28" t="s">
        <v>163</v>
      </c>
      <c r="C41" s="196">
        <f>SUM(C34:C40)</f>
        <v>6910197</v>
      </c>
      <c r="D41" s="196">
        <f aca="true" t="shared" si="8" ref="D41:N41">SUM(D34:D40)</f>
        <v>0</v>
      </c>
      <c r="E41" s="196">
        <f t="shared" si="8"/>
        <v>0</v>
      </c>
      <c r="F41" s="196">
        <f t="shared" si="8"/>
        <v>6910197</v>
      </c>
      <c r="G41" s="196">
        <f t="shared" si="8"/>
        <v>6744424</v>
      </c>
      <c r="H41" s="196">
        <f t="shared" si="8"/>
        <v>0</v>
      </c>
      <c r="I41" s="196">
        <f t="shared" si="8"/>
        <v>0</v>
      </c>
      <c r="J41" s="196">
        <f t="shared" si="8"/>
        <v>6744424</v>
      </c>
      <c r="K41" s="196">
        <f t="shared" si="8"/>
        <v>5131694</v>
      </c>
      <c r="L41" s="196">
        <f t="shared" si="8"/>
        <v>0</v>
      </c>
      <c r="M41" s="196">
        <f t="shared" si="8"/>
        <v>0</v>
      </c>
      <c r="N41" s="196">
        <f t="shared" si="8"/>
        <v>5131694</v>
      </c>
    </row>
    <row r="42" spans="1:14" ht="17.25">
      <c r="A42" s="4" t="s">
        <v>164</v>
      </c>
      <c r="B42" s="25" t="s">
        <v>165</v>
      </c>
      <c r="C42" s="196">
        <v>150000</v>
      </c>
      <c r="D42" s="196">
        <v>0</v>
      </c>
      <c r="E42" s="196">
        <v>0</v>
      </c>
      <c r="F42" s="196">
        <f t="shared" si="0"/>
        <v>150000</v>
      </c>
      <c r="G42" s="196">
        <v>0</v>
      </c>
      <c r="H42" s="196">
        <v>0</v>
      </c>
      <c r="I42" s="196">
        <v>0</v>
      </c>
      <c r="J42" s="196">
        <f t="shared" si="1"/>
        <v>0</v>
      </c>
      <c r="K42" s="196">
        <v>0</v>
      </c>
      <c r="L42" s="196">
        <v>0</v>
      </c>
      <c r="M42" s="196">
        <v>0</v>
      </c>
      <c r="N42" s="196">
        <f t="shared" si="2"/>
        <v>0</v>
      </c>
    </row>
    <row r="43" spans="1:14" ht="17.25">
      <c r="A43" s="4" t="s">
        <v>166</v>
      </c>
      <c r="B43" s="25" t="s">
        <v>167</v>
      </c>
      <c r="C43" s="196"/>
      <c r="D43" s="196"/>
      <c r="E43" s="196"/>
      <c r="F43" s="196">
        <f t="shared" si="0"/>
        <v>0</v>
      </c>
      <c r="G43" s="196"/>
      <c r="H43" s="196"/>
      <c r="I43" s="196"/>
      <c r="J43" s="196">
        <f t="shared" si="1"/>
        <v>0</v>
      </c>
      <c r="K43" s="196"/>
      <c r="L43" s="196"/>
      <c r="M43" s="196"/>
      <c r="N43" s="196">
        <f t="shared" si="2"/>
        <v>0</v>
      </c>
    </row>
    <row r="44" spans="1:14" ht="17.25">
      <c r="A44" s="6" t="s">
        <v>401</v>
      </c>
      <c r="B44" s="28" t="s">
        <v>168</v>
      </c>
      <c r="C44" s="196">
        <f>SUM(C42:C43)</f>
        <v>150000</v>
      </c>
      <c r="D44" s="196">
        <f aca="true" t="shared" si="9" ref="D44:N44">SUM(D42:D43)</f>
        <v>0</v>
      </c>
      <c r="E44" s="196">
        <f t="shared" si="9"/>
        <v>0</v>
      </c>
      <c r="F44" s="196">
        <f t="shared" si="9"/>
        <v>150000</v>
      </c>
      <c r="G44" s="196">
        <f t="shared" si="9"/>
        <v>0</v>
      </c>
      <c r="H44" s="196">
        <f t="shared" si="9"/>
        <v>0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</row>
    <row r="45" spans="1:14" ht="17.25">
      <c r="A45" s="4" t="s">
        <v>169</v>
      </c>
      <c r="B45" s="25" t="s">
        <v>170</v>
      </c>
      <c r="C45" s="196">
        <v>2648171</v>
      </c>
      <c r="D45" s="196">
        <v>0</v>
      </c>
      <c r="E45" s="196">
        <v>0</v>
      </c>
      <c r="F45" s="196">
        <f t="shared" si="0"/>
        <v>2648171</v>
      </c>
      <c r="G45" s="196">
        <v>2423171</v>
      </c>
      <c r="H45" s="196">
        <v>0</v>
      </c>
      <c r="I45" s="196">
        <v>0</v>
      </c>
      <c r="J45" s="196">
        <f t="shared" si="1"/>
        <v>2423171</v>
      </c>
      <c r="K45" s="196">
        <v>1356632</v>
      </c>
      <c r="L45" s="196">
        <v>0</v>
      </c>
      <c r="M45" s="196">
        <v>0</v>
      </c>
      <c r="N45" s="196">
        <f t="shared" si="2"/>
        <v>1356632</v>
      </c>
    </row>
    <row r="46" spans="1:14" ht="17.25">
      <c r="A46" s="4" t="s">
        <v>171</v>
      </c>
      <c r="B46" s="25" t="s">
        <v>172</v>
      </c>
      <c r="C46" s="196"/>
      <c r="D46" s="196"/>
      <c r="E46" s="196"/>
      <c r="F46" s="196">
        <f t="shared" si="0"/>
        <v>0</v>
      </c>
      <c r="G46" s="196"/>
      <c r="H46" s="196"/>
      <c r="I46" s="196"/>
      <c r="J46" s="196">
        <f t="shared" si="1"/>
        <v>0</v>
      </c>
      <c r="K46" s="196"/>
      <c r="L46" s="196"/>
      <c r="M46" s="196"/>
      <c r="N46" s="196">
        <f t="shared" si="2"/>
        <v>0</v>
      </c>
    </row>
    <row r="47" spans="1:14" ht="17.25">
      <c r="A47" s="4" t="s">
        <v>459</v>
      </c>
      <c r="B47" s="25" t="s">
        <v>173</v>
      </c>
      <c r="C47" s="196"/>
      <c r="D47" s="196"/>
      <c r="E47" s="196"/>
      <c r="F47" s="196">
        <f t="shared" si="0"/>
        <v>0</v>
      </c>
      <c r="G47" s="196"/>
      <c r="H47" s="196"/>
      <c r="I47" s="196"/>
      <c r="J47" s="196">
        <f t="shared" si="1"/>
        <v>0</v>
      </c>
      <c r="K47" s="196"/>
      <c r="L47" s="196"/>
      <c r="M47" s="196"/>
      <c r="N47" s="196">
        <f t="shared" si="2"/>
        <v>0</v>
      </c>
    </row>
    <row r="48" spans="1:14" ht="17.25">
      <c r="A48" s="4" t="s">
        <v>460</v>
      </c>
      <c r="B48" s="25" t="s">
        <v>174</v>
      </c>
      <c r="C48" s="196">
        <v>350000</v>
      </c>
      <c r="D48" s="196">
        <v>0</v>
      </c>
      <c r="E48" s="196">
        <v>0</v>
      </c>
      <c r="F48" s="196">
        <f t="shared" si="0"/>
        <v>350000</v>
      </c>
      <c r="G48" s="196">
        <v>150000</v>
      </c>
      <c r="H48" s="196">
        <v>0</v>
      </c>
      <c r="I48" s="196">
        <v>0</v>
      </c>
      <c r="J48" s="196">
        <f t="shared" si="1"/>
        <v>150000</v>
      </c>
      <c r="K48" s="196">
        <v>0</v>
      </c>
      <c r="L48" s="196">
        <v>0</v>
      </c>
      <c r="M48" s="196">
        <v>0</v>
      </c>
      <c r="N48" s="196">
        <f t="shared" si="2"/>
        <v>0</v>
      </c>
    </row>
    <row r="49" spans="1:14" ht="17.25">
      <c r="A49" s="4" t="s">
        <v>175</v>
      </c>
      <c r="B49" s="25" t="s">
        <v>176</v>
      </c>
      <c r="C49" s="196">
        <v>0</v>
      </c>
      <c r="D49" s="196">
        <v>0</v>
      </c>
      <c r="E49" s="196">
        <v>0</v>
      </c>
      <c r="F49" s="196">
        <f t="shared" si="0"/>
        <v>0</v>
      </c>
      <c r="G49" s="196">
        <v>432221</v>
      </c>
      <c r="H49" s="196">
        <v>0</v>
      </c>
      <c r="I49" s="196">
        <v>0</v>
      </c>
      <c r="J49" s="196">
        <f t="shared" si="1"/>
        <v>432221</v>
      </c>
      <c r="K49" s="196">
        <v>419878</v>
      </c>
      <c r="L49" s="196">
        <v>0</v>
      </c>
      <c r="M49" s="196">
        <v>0</v>
      </c>
      <c r="N49" s="196">
        <f t="shared" si="2"/>
        <v>419878</v>
      </c>
    </row>
    <row r="50" spans="1:14" ht="17.25">
      <c r="A50" s="6" t="s">
        <v>402</v>
      </c>
      <c r="B50" s="28" t="s">
        <v>177</v>
      </c>
      <c r="C50" s="196">
        <f>SUM(C45:C49)</f>
        <v>2998171</v>
      </c>
      <c r="D50" s="196">
        <f aca="true" t="shared" si="10" ref="D50:N50">SUM(D45:D49)</f>
        <v>0</v>
      </c>
      <c r="E50" s="196">
        <f t="shared" si="10"/>
        <v>0</v>
      </c>
      <c r="F50" s="196">
        <f t="shared" si="10"/>
        <v>2998171</v>
      </c>
      <c r="G50" s="196">
        <f t="shared" si="10"/>
        <v>3005392</v>
      </c>
      <c r="H50" s="196">
        <f t="shared" si="10"/>
        <v>0</v>
      </c>
      <c r="I50" s="196">
        <f t="shared" si="10"/>
        <v>0</v>
      </c>
      <c r="J50" s="196">
        <f t="shared" si="10"/>
        <v>3005392</v>
      </c>
      <c r="K50" s="196">
        <f t="shared" si="10"/>
        <v>1776510</v>
      </c>
      <c r="L50" s="196">
        <f t="shared" si="10"/>
        <v>0</v>
      </c>
      <c r="M50" s="196">
        <f t="shared" si="10"/>
        <v>0</v>
      </c>
      <c r="N50" s="196">
        <f t="shared" si="10"/>
        <v>1776510</v>
      </c>
    </row>
    <row r="51" spans="1:14" ht="17.25">
      <c r="A51" s="74" t="s">
        <v>403</v>
      </c>
      <c r="B51" s="75" t="s">
        <v>178</v>
      </c>
      <c r="C51" s="196">
        <f>SUM(C30,C33,C41,C44,C50)</f>
        <v>13234360</v>
      </c>
      <c r="D51" s="196">
        <f aca="true" t="shared" si="11" ref="D51:N51">SUM(D30,D33,D41,D44,D50)</f>
        <v>0</v>
      </c>
      <c r="E51" s="196">
        <f t="shared" si="11"/>
        <v>0</v>
      </c>
      <c r="F51" s="196">
        <f t="shared" si="11"/>
        <v>13234360</v>
      </c>
      <c r="G51" s="196">
        <f t="shared" si="11"/>
        <v>11350042</v>
      </c>
      <c r="H51" s="196">
        <f t="shared" si="11"/>
        <v>0</v>
      </c>
      <c r="I51" s="196">
        <f t="shared" si="11"/>
        <v>0</v>
      </c>
      <c r="J51" s="196">
        <f t="shared" si="11"/>
        <v>11350042</v>
      </c>
      <c r="K51" s="196">
        <f t="shared" si="11"/>
        <v>8508430</v>
      </c>
      <c r="L51" s="196">
        <f t="shared" si="11"/>
        <v>0</v>
      </c>
      <c r="M51" s="196">
        <f t="shared" si="11"/>
        <v>0</v>
      </c>
      <c r="N51" s="196">
        <f t="shared" si="11"/>
        <v>8508430</v>
      </c>
    </row>
    <row r="52" spans="1:14" ht="17.25">
      <c r="A52" s="12" t="s">
        <v>179</v>
      </c>
      <c r="B52" s="25" t="s">
        <v>180</v>
      </c>
      <c r="C52" s="196"/>
      <c r="D52" s="196"/>
      <c r="E52" s="196"/>
      <c r="F52" s="196">
        <f t="shared" si="0"/>
        <v>0</v>
      </c>
      <c r="G52" s="196"/>
      <c r="H52" s="196"/>
      <c r="I52" s="196"/>
      <c r="J52" s="196">
        <f t="shared" si="1"/>
        <v>0</v>
      </c>
      <c r="K52" s="196"/>
      <c r="L52" s="196"/>
      <c r="M52" s="196"/>
      <c r="N52" s="196">
        <f t="shared" si="2"/>
        <v>0</v>
      </c>
    </row>
    <row r="53" spans="1:14" ht="17.25">
      <c r="A53" s="12" t="s">
        <v>404</v>
      </c>
      <c r="B53" s="25" t="s">
        <v>181</v>
      </c>
      <c r="C53" s="196">
        <v>0</v>
      </c>
      <c r="D53" s="196">
        <v>0</v>
      </c>
      <c r="E53" s="196">
        <v>0</v>
      </c>
      <c r="F53" s="196">
        <f t="shared" si="0"/>
        <v>0</v>
      </c>
      <c r="G53" s="196">
        <v>24500</v>
      </c>
      <c r="H53" s="196">
        <v>0</v>
      </c>
      <c r="I53" s="196">
        <v>0</v>
      </c>
      <c r="J53" s="196">
        <f t="shared" si="1"/>
        <v>24500</v>
      </c>
      <c r="K53" s="196">
        <v>24500</v>
      </c>
      <c r="L53" s="196">
        <v>0</v>
      </c>
      <c r="M53" s="196">
        <v>0</v>
      </c>
      <c r="N53" s="196">
        <f t="shared" si="2"/>
        <v>24500</v>
      </c>
    </row>
    <row r="54" spans="1:14" ht="17.25">
      <c r="A54" s="16" t="s">
        <v>461</v>
      </c>
      <c r="B54" s="25" t="s">
        <v>182</v>
      </c>
      <c r="C54" s="196"/>
      <c r="D54" s="196"/>
      <c r="E54" s="196"/>
      <c r="F54" s="196">
        <f t="shared" si="0"/>
        <v>0</v>
      </c>
      <c r="G54" s="196"/>
      <c r="H54" s="196"/>
      <c r="I54" s="196"/>
      <c r="J54" s="196">
        <f t="shared" si="1"/>
        <v>0</v>
      </c>
      <c r="K54" s="196"/>
      <c r="L54" s="196"/>
      <c r="M54" s="196"/>
      <c r="N54" s="196">
        <f t="shared" si="2"/>
        <v>0</v>
      </c>
    </row>
    <row r="55" spans="1:14" ht="17.25">
      <c r="A55" s="16" t="s">
        <v>462</v>
      </c>
      <c r="B55" s="25" t="s">
        <v>183</v>
      </c>
      <c r="C55" s="196"/>
      <c r="D55" s="196"/>
      <c r="E55" s="196"/>
      <c r="F55" s="196">
        <f t="shared" si="0"/>
        <v>0</v>
      </c>
      <c r="G55" s="196"/>
      <c r="H55" s="196"/>
      <c r="I55" s="196"/>
      <c r="J55" s="196">
        <f t="shared" si="1"/>
        <v>0</v>
      </c>
      <c r="K55" s="196"/>
      <c r="L55" s="196"/>
      <c r="M55" s="196"/>
      <c r="N55" s="196">
        <f t="shared" si="2"/>
        <v>0</v>
      </c>
    </row>
    <row r="56" spans="1:14" ht="17.25">
      <c r="A56" s="16" t="s">
        <v>463</v>
      </c>
      <c r="B56" s="25" t="s">
        <v>184</v>
      </c>
      <c r="C56" s="196"/>
      <c r="D56" s="196"/>
      <c r="E56" s="196"/>
      <c r="F56" s="196">
        <f t="shared" si="0"/>
        <v>0</v>
      </c>
      <c r="G56" s="196"/>
      <c r="H56" s="196"/>
      <c r="I56" s="196"/>
      <c r="J56" s="196">
        <f t="shared" si="1"/>
        <v>0</v>
      </c>
      <c r="K56" s="196"/>
      <c r="L56" s="196"/>
      <c r="M56" s="196"/>
      <c r="N56" s="196">
        <f t="shared" si="2"/>
        <v>0</v>
      </c>
    </row>
    <row r="57" spans="1:14" ht="17.25">
      <c r="A57" s="12" t="s">
        <v>464</v>
      </c>
      <c r="B57" s="25" t="s">
        <v>185</v>
      </c>
      <c r="C57" s="196"/>
      <c r="D57" s="196"/>
      <c r="E57" s="196"/>
      <c r="F57" s="196">
        <f t="shared" si="0"/>
        <v>0</v>
      </c>
      <c r="G57" s="196"/>
      <c r="H57" s="196"/>
      <c r="I57" s="196"/>
      <c r="J57" s="196">
        <f t="shared" si="1"/>
        <v>0</v>
      </c>
      <c r="K57" s="196"/>
      <c r="L57" s="196"/>
      <c r="M57" s="196"/>
      <c r="N57" s="196">
        <f t="shared" si="2"/>
        <v>0</v>
      </c>
    </row>
    <row r="58" spans="1:14" ht="17.25">
      <c r="A58" s="12" t="s">
        <v>465</v>
      </c>
      <c r="B58" s="25" t="s">
        <v>186</v>
      </c>
      <c r="C58" s="196">
        <v>0</v>
      </c>
      <c r="D58" s="196">
        <v>0</v>
      </c>
      <c r="E58" s="196">
        <v>0</v>
      </c>
      <c r="F58" s="196">
        <f t="shared" si="0"/>
        <v>0</v>
      </c>
      <c r="G58" s="196"/>
      <c r="H58" s="196">
        <v>0</v>
      </c>
      <c r="I58" s="196">
        <v>0</v>
      </c>
      <c r="J58" s="196">
        <f t="shared" si="1"/>
        <v>0</v>
      </c>
      <c r="K58" s="196"/>
      <c r="L58" s="196"/>
      <c r="M58" s="196">
        <v>0</v>
      </c>
      <c r="N58" s="196">
        <f t="shared" si="2"/>
        <v>0</v>
      </c>
    </row>
    <row r="59" spans="1:14" ht="17.25">
      <c r="A59" s="12" t="s">
        <v>466</v>
      </c>
      <c r="B59" s="25" t="s">
        <v>187</v>
      </c>
      <c r="C59" s="196">
        <v>1524240</v>
      </c>
      <c r="D59" s="196">
        <v>0</v>
      </c>
      <c r="E59" s="196">
        <v>0</v>
      </c>
      <c r="F59" s="196">
        <f t="shared" si="0"/>
        <v>1524240</v>
      </c>
      <c r="G59" s="196">
        <v>1793116</v>
      </c>
      <c r="H59" s="196">
        <v>0</v>
      </c>
      <c r="I59" s="196">
        <v>0</v>
      </c>
      <c r="J59" s="196">
        <f t="shared" si="1"/>
        <v>1793116</v>
      </c>
      <c r="K59" s="196">
        <v>1793116</v>
      </c>
      <c r="L59" s="196">
        <v>0</v>
      </c>
      <c r="M59" s="196">
        <v>0</v>
      </c>
      <c r="N59" s="196">
        <f t="shared" si="2"/>
        <v>1793116</v>
      </c>
    </row>
    <row r="60" spans="1:14" ht="17.25">
      <c r="A60" s="44" t="s">
        <v>433</v>
      </c>
      <c r="B60" s="47" t="s">
        <v>188</v>
      </c>
      <c r="C60" s="196">
        <f>SUM(C52:C59)</f>
        <v>1524240</v>
      </c>
      <c r="D60" s="196">
        <f aca="true" t="shared" si="12" ref="D60:N60">SUM(D52:D59)</f>
        <v>0</v>
      </c>
      <c r="E60" s="196">
        <f t="shared" si="12"/>
        <v>0</v>
      </c>
      <c r="F60" s="196">
        <f t="shared" si="12"/>
        <v>1524240</v>
      </c>
      <c r="G60" s="196">
        <f t="shared" si="12"/>
        <v>1817616</v>
      </c>
      <c r="H60" s="196">
        <f t="shared" si="12"/>
        <v>0</v>
      </c>
      <c r="I60" s="196">
        <f t="shared" si="12"/>
        <v>0</v>
      </c>
      <c r="J60" s="196">
        <f t="shared" si="12"/>
        <v>1817616</v>
      </c>
      <c r="K60" s="196">
        <f t="shared" si="12"/>
        <v>1817616</v>
      </c>
      <c r="L60" s="196">
        <f t="shared" si="12"/>
        <v>0</v>
      </c>
      <c r="M60" s="196">
        <f t="shared" si="12"/>
        <v>0</v>
      </c>
      <c r="N60" s="196">
        <f t="shared" si="12"/>
        <v>1817616</v>
      </c>
    </row>
    <row r="61" spans="1:14" ht="17.25">
      <c r="A61" s="11" t="s">
        <v>467</v>
      </c>
      <c r="B61" s="25" t="s">
        <v>189</v>
      </c>
      <c r="C61" s="196"/>
      <c r="D61" s="196"/>
      <c r="E61" s="196"/>
      <c r="F61" s="196">
        <f t="shared" si="0"/>
        <v>0</v>
      </c>
      <c r="G61" s="196"/>
      <c r="H61" s="196"/>
      <c r="I61" s="196"/>
      <c r="J61" s="196">
        <f t="shared" si="1"/>
        <v>0</v>
      </c>
      <c r="K61" s="196"/>
      <c r="L61" s="196"/>
      <c r="M61" s="196"/>
      <c r="N61" s="196">
        <f t="shared" si="2"/>
        <v>0</v>
      </c>
    </row>
    <row r="62" spans="1:14" ht="17.25">
      <c r="A62" s="11" t="s">
        <v>190</v>
      </c>
      <c r="B62" s="25" t="s">
        <v>191</v>
      </c>
      <c r="C62" s="196"/>
      <c r="D62" s="196"/>
      <c r="E62" s="196"/>
      <c r="F62" s="196">
        <f t="shared" si="0"/>
        <v>0</v>
      </c>
      <c r="G62" s="196"/>
      <c r="H62" s="196"/>
      <c r="I62" s="196"/>
      <c r="J62" s="196">
        <f t="shared" si="1"/>
        <v>0</v>
      </c>
      <c r="K62" s="196"/>
      <c r="L62" s="196"/>
      <c r="M62" s="196"/>
      <c r="N62" s="196">
        <f t="shared" si="2"/>
        <v>0</v>
      </c>
    </row>
    <row r="63" spans="1:14" ht="30">
      <c r="A63" s="11" t="s">
        <v>192</v>
      </c>
      <c r="B63" s="25" t="s">
        <v>193</v>
      </c>
      <c r="C63" s="196"/>
      <c r="D63" s="196"/>
      <c r="E63" s="196"/>
      <c r="F63" s="196">
        <f t="shared" si="0"/>
        <v>0</v>
      </c>
      <c r="G63" s="196"/>
      <c r="H63" s="196"/>
      <c r="I63" s="196"/>
      <c r="J63" s="196">
        <f t="shared" si="1"/>
        <v>0</v>
      </c>
      <c r="K63" s="196"/>
      <c r="L63" s="196"/>
      <c r="M63" s="196"/>
      <c r="N63" s="196">
        <f t="shared" si="2"/>
        <v>0</v>
      </c>
    </row>
    <row r="64" spans="1:14" ht="30">
      <c r="A64" s="11" t="s">
        <v>434</v>
      </c>
      <c r="B64" s="25" t="s">
        <v>194</v>
      </c>
      <c r="C64" s="196"/>
      <c r="D64" s="196"/>
      <c r="E64" s="196"/>
      <c r="F64" s="196">
        <f t="shared" si="0"/>
        <v>0</v>
      </c>
      <c r="G64" s="196"/>
      <c r="H64" s="196"/>
      <c r="I64" s="196"/>
      <c r="J64" s="196">
        <f t="shared" si="1"/>
        <v>0</v>
      </c>
      <c r="K64" s="196"/>
      <c r="L64" s="196"/>
      <c r="M64" s="196"/>
      <c r="N64" s="196">
        <f t="shared" si="2"/>
        <v>0</v>
      </c>
    </row>
    <row r="65" spans="1:14" ht="30">
      <c r="A65" s="11" t="s">
        <v>468</v>
      </c>
      <c r="B65" s="25" t="s">
        <v>195</v>
      </c>
      <c r="C65" s="196"/>
      <c r="D65" s="196"/>
      <c r="E65" s="196"/>
      <c r="F65" s="196">
        <f t="shared" si="0"/>
        <v>0</v>
      </c>
      <c r="G65" s="196"/>
      <c r="H65" s="196"/>
      <c r="I65" s="196"/>
      <c r="J65" s="196">
        <f t="shared" si="1"/>
        <v>0</v>
      </c>
      <c r="K65" s="196"/>
      <c r="L65" s="196"/>
      <c r="M65" s="196"/>
      <c r="N65" s="196">
        <f t="shared" si="2"/>
        <v>0</v>
      </c>
    </row>
    <row r="66" spans="1:14" ht="17.25">
      <c r="A66" s="11" t="s">
        <v>436</v>
      </c>
      <c r="B66" s="25" t="s">
        <v>196</v>
      </c>
      <c r="C66" s="196">
        <v>2611264</v>
      </c>
      <c r="D66" s="196">
        <v>0</v>
      </c>
      <c r="E66" s="196">
        <v>0</v>
      </c>
      <c r="F66" s="196">
        <f t="shared" si="0"/>
        <v>2611264</v>
      </c>
      <c r="G66" s="196">
        <v>2950427</v>
      </c>
      <c r="H66" s="196">
        <v>0</v>
      </c>
      <c r="I66" s="196">
        <v>0</v>
      </c>
      <c r="J66" s="196">
        <f t="shared" si="1"/>
        <v>2950427</v>
      </c>
      <c r="K66" s="196">
        <v>2950427</v>
      </c>
      <c r="L66" s="196">
        <v>0</v>
      </c>
      <c r="M66" s="196">
        <v>0</v>
      </c>
      <c r="N66" s="196">
        <f t="shared" si="2"/>
        <v>2950427</v>
      </c>
    </row>
    <row r="67" spans="1:14" ht="30">
      <c r="A67" s="11" t="s">
        <v>469</v>
      </c>
      <c r="B67" s="25" t="s">
        <v>197</v>
      </c>
      <c r="C67" s="196"/>
      <c r="D67" s="196"/>
      <c r="E67" s="196"/>
      <c r="F67" s="196">
        <f t="shared" si="0"/>
        <v>0</v>
      </c>
      <c r="G67" s="196"/>
      <c r="H67" s="196"/>
      <c r="I67" s="196"/>
      <c r="J67" s="196">
        <f t="shared" si="1"/>
        <v>0</v>
      </c>
      <c r="K67" s="196"/>
      <c r="L67" s="196"/>
      <c r="M67" s="196"/>
      <c r="N67" s="196">
        <f t="shared" si="2"/>
        <v>0</v>
      </c>
    </row>
    <row r="68" spans="1:14" ht="30">
      <c r="A68" s="11" t="s">
        <v>470</v>
      </c>
      <c r="B68" s="25" t="s">
        <v>198</v>
      </c>
      <c r="C68" s="196"/>
      <c r="D68" s="196"/>
      <c r="E68" s="196"/>
      <c r="F68" s="196">
        <f t="shared" si="0"/>
        <v>0</v>
      </c>
      <c r="G68" s="196"/>
      <c r="H68" s="196"/>
      <c r="I68" s="196"/>
      <c r="J68" s="196">
        <f t="shared" si="1"/>
        <v>0</v>
      </c>
      <c r="K68" s="196"/>
      <c r="L68" s="196"/>
      <c r="M68" s="196"/>
      <c r="N68" s="196">
        <f t="shared" si="2"/>
        <v>0</v>
      </c>
    </row>
    <row r="69" spans="1:14" ht="17.25">
      <c r="A69" s="11" t="s">
        <v>199</v>
      </c>
      <c r="B69" s="25" t="s">
        <v>200</v>
      </c>
      <c r="C69" s="196"/>
      <c r="D69" s="196"/>
      <c r="E69" s="196"/>
      <c r="F69" s="196">
        <f t="shared" si="0"/>
        <v>0</v>
      </c>
      <c r="G69" s="196"/>
      <c r="H69" s="196"/>
      <c r="I69" s="196"/>
      <c r="J69" s="196">
        <f t="shared" si="1"/>
        <v>0</v>
      </c>
      <c r="K69" s="196"/>
      <c r="L69" s="196"/>
      <c r="M69" s="196"/>
      <c r="N69" s="196">
        <f t="shared" si="2"/>
        <v>0</v>
      </c>
    </row>
    <row r="70" spans="1:14" ht="17.25">
      <c r="A70" s="19" t="s">
        <v>201</v>
      </c>
      <c r="B70" s="25" t="s">
        <v>202</v>
      </c>
      <c r="C70" s="196"/>
      <c r="D70" s="196"/>
      <c r="E70" s="196"/>
      <c r="F70" s="196">
        <f t="shared" si="0"/>
        <v>0</v>
      </c>
      <c r="G70" s="196"/>
      <c r="H70" s="196"/>
      <c r="I70" s="196"/>
      <c r="J70" s="196">
        <f t="shared" si="1"/>
        <v>0</v>
      </c>
      <c r="K70" s="196"/>
      <c r="L70" s="196"/>
      <c r="M70" s="196"/>
      <c r="N70" s="196">
        <f t="shared" si="2"/>
        <v>0</v>
      </c>
    </row>
    <row r="71" spans="1:14" ht="17.25">
      <c r="A71" s="11" t="s">
        <v>471</v>
      </c>
      <c r="B71" s="25" t="s">
        <v>203</v>
      </c>
      <c r="C71" s="196">
        <v>0</v>
      </c>
      <c r="D71" s="196">
        <v>900000</v>
      </c>
      <c r="E71" s="196">
        <v>0</v>
      </c>
      <c r="F71" s="196">
        <f t="shared" si="0"/>
        <v>900000</v>
      </c>
      <c r="G71" s="196">
        <v>0</v>
      </c>
      <c r="H71" s="196">
        <v>900000</v>
      </c>
      <c r="I71" s="196">
        <v>0</v>
      </c>
      <c r="J71" s="196">
        <f t="shared" si="1"/>
        <v>900000</v>
      </c>
      <c r="K71" s="196">
        <v>0</v>
      </c>
      <c r="L71" s="196">
        <v>464200</v>
      </c>
      <c r="M71" s="196">
        <v>0</v>
      </c>
      <c r="N71" s="196">
        <f t="shared" si="2"/>
        <v>464200</v>
      </c>
    </row>
    <row r="72" spans="1:14" ht="17.25">
      <c r="A72" s="19" t="s">
        <v>51</v>
      </c>
      <c r="B72" s="25" t="s">
        <v>204</v>
      </c>
      <c r="C72" s="196">
        <v>500000</v>
      </c>
      <c r="D72" s="196">
        <v>0</v>
      </c>
      <c r="E72" s="196">
        <v>0</v>
      </c>
      <c r="F72" s="196">
        <f aca="true" t="shared" si="13" ref="F72:F121">SUM(C72:E72)</f>
        <v>500000</v>
      </c>
      <c r="G72" s="196">
        <v>6085972</v>
      </c>
      <c r="H72" s="196">
        <v>0</v>
      </c>
      <c r="I72" s="196">
        <v>0</v>
      </c>
      <c r="J72" s="196">
        <f aca="true" t="shared" si="14" ref="J72:J121">SUM(G72:I72)</f>
        <v>6085972</v>
      </c>
      <c r="K72" s="196">
        <v>0</v>
      </c>
      <c r="L72" s="196">
        <v>0</v>
      </c>
      <c r="M72" s="196">
        <v>0</v>
      </c>
      <c r="N72" s="196">
        <f aca="true" t="shared" si="15" ref="N72:N121">SUM(K72:M72)</f>
        <v>0</v>
      </c>
    </row>
    <row r="73" spans="1:14" ht="17.25">
      <c r="A73" s="19" t="s">
        <v>52</v>
      </c>
      <c r="B73" s="25" t="s">
        <v>204</v>
      </c>
      <c r="C73" s="196"/>
      <c r="D73" s="196"/>
      <c r="E73" s="196"/>
      <c r="F73" s="196">
        <f t="shared" si="13"/>
        <v>0</v>
      </c>
      <c r="G73" s="196"/>
      <c r="H73" s="196"/>
      <c r="I73" s="196"/>
      <c r="J73" s="196">
        <f t="shared" si="14"/>
        <v>0</v>
      </c>
      <c r="K73" s="196"/>
      <c r="L73" s="196"/>
      <c r="M73" s="196"/>
      <c r="N73" s="196">
        <f t="shared" si="15"/>
        <v>0</v>
      </c>
    </row>
    <row r="74" spans="1:14" ht="17.25">
      <c r="A74" s="44" t="s">
        <v>439</v>
      </c>
      <c r="B74" s="47" t="s">
        <v>205</v>
      </c>
      <c r="C74" s="196">
        <f>SUM(C61:C73)</f>
        <v>3111264</v>
      </c>
      <c r="D74" s="196">
        <f aca="true" t="shared" si="16" ref="D74:N74">SUM(D61:D73)</f>
        <v>900000</v>
      </c>
      <c r="E74" s="196">
        <f t="shared" si="16"/>
        <v>0</v>
      </c>
      <c r="F74" s="196">
        <f t="shared" si="16"/>
        <v>4011264</v>
      </c>
      <c r="G74" s="196">
        <f t="shared" si="16"/>
        <v>9036399</v>
      </c>
      <c r="H74" s="196">
        <f t="shared" si="16"/>
        <v>900000</v>
      </c>
      <c r="I74" s="196">
        <f t="shared" si="16"/>
        <v>0</v>
      </c>
      <c r="J74" s="196">
        <f t="shared" si="16"/>
        <v>9936399</v>
      </c>
      <c r="K74" s="196">
        <f t="shared" si="16"/>
        <v>2950427</v>
      </c>
      <c r="L74" s="196">
        <f t="shared" si="16"/>
        <v>464200</v>
      </c>
      <c r="M74" s="196">
        <f t="shared" si="16"/>
        <v>0</v>
      </c>
      <c r="N74" s="196">
        <f t="shared" si="16"/>
        <v>3414627</v>
      </c>
    </row>
    <row r="75" spans="1:14" ht="17.25">
      <c r="A75" s="49" t="s">
        <v>1</v>
      </c>
      <c r="B75" s="77"/>
      <c r="C75" s="197">
        <f>SUM(C74,C60,C51,C26,C25)</f>
        <v>33160020</v>
      </c>
      <c r="D75" s="197">
        <f aca="true" t="shared" si="17" ref="D75:N75">SUM(D74,D60,D51,D26,D25)</f>
        <v>900000</v>
      </c>
      <c r="E75" s="197">
        <f t="shared" si="17"/>
        <v>0</v>
      </c>
      <c r="F75" s="197">
        <f t="shared" si="17"/>
        <v>34060020</v>
      </c>
      <c r="G75" s="197">
        <f t="shared" si="17"/>
        <v>34648096</v>
      </c>
      <c r="H75" s="197">
        <f t="shared" si="17"/>
        <v>900000</v>
      </c>
      <c r="I75" s="197">
        <f t="shared" si="17"/>
        <v>0</v>
      </c>
      <c r="J75" s="197">
        <f t="shared" si="17"/>
        <v>35548096</v>
      </c>
      <c r="K75" s="197">
        <f t="shared" si="17"/>
        <v>25097546</v>
      </c>
      <c r="L75" s="197">
        <f t="shared" si="17"/>
        <v>464200</v>
      </c>
      <c r="M75" s="197">
        <f t="shared" si="17"/>
        <v>0</v>
      </c>
      <c r="N75" s="197">
        <f t="shared" si="17"/>
        <v>25561746</v>
      </c>
    </row>
    <row r="76" spans="1:14" ht="17.25">
      <c r="A76" s="29" t="s">
        <v>206</v>
      </c>
      <c r="B76" s="25" t="s">
        <v>207</v>
      </c>
      <c r="C76" s="196"/>
      <c r="D76" s="196"/>
      <c r="E76" s="196"/>
      <c r="F76" s="196">
        <f t="shared" si="13"/>
        <v>0</v>
      </c>
      <c r="G76" s="196"/>
      <c r="H76" s="196"/>
      <c r="I76" s="196"/>
      <c r="J76" s="196">
        <f t="shared" si="14"/>
        <v>0</v>
      </c>
      <c r="K76" s="196"/>
      <c r="L76" s="196"/>
      <c r="M76" s="196"/>
      <c r="N76" s="196">
        <f t="shared" si="15"/>
        <v>0</v>
      </c>
    </row>
    <row r="77" spans="1:14" ht="17.25">
      <c r="A77" s="29" t="s">
        <v>472</v>
      </c>
      <c r="B77" s="25" t="s">
        <v>208</v>
      </c>
      <c r="C77" s="196"/>
      <c r="D77" s="196"/>
      <c r="E77" s="196"/>
      <c r="F77" s="196">
        <f t="shared" si="13"/>
        <v>0</v>
      </c>
      <c r="G77" s="196"/>
      <c r="H77" s="196"/>
      <c r="I77" s="196"/>
      <c r="J77" s="196">
        <f t="shared" si="14"/>
        <v>0</v>
      </c>
      <c r="K77" s="196"/>
      <c r="L77" s="196"/>
      <c r="M77" s="196"/>
      <c r="N77" s="196">
        <f t="shared" si="15"/>
        <v>0</v>
      </c>
    </row>
    <row r="78" spans="1:14" ht="17.25">
      <c r="A78" s="29" t="s">
        <v>209</v>
      </c>
      <c r="B78" s="25" t="s">
        <v>210</v>
      </c>
      <c r="C78" s="196"/>
      <c r="D78" s="196"/>
      <c r="E78" s="196"/>
      <c r="F78" s="196">
        <f t="shared" si="13"/>
        <v>0</v>
      </c>
      <c r="G78" s="196"/>
      <c r="H78" s="196"/>
      <c r="I78" s="196"/>
      <c r="J78" s="196">
        <f t="shared" si="14"/>
        <v>0</v>
      </c>
      <c r="K78" s="196"/>
      <c r="L78" s="196"/>
      <c r="M78" s="196"/>
      <c r="N78" s="196">
        <f t="shared" si="15"/>
        <v>0</v>
      </c>
    </row>
    <row r="79" spans="1:14" ht="17.25">
      <c r="A79" s="29" t="s">
        <v>211</v>
      </c>
      <c r="B79" s="25" t="s">
        <v>212</v>
      </c>
      <c r="C79" s="196"/>
      <c r="D79" s="196"/>
      <c r="E79" s="196"/>
      <c r="F79" s="196">
        <f t="shared" si="13"/>
        <v>0</v>
      </c>
      <c r="G79" s="196"/>
      <c r="H79" s="196"/>
      <c r="I79" s="196"/>
      <c r="J79" s="196">
        <f t="shared" si="14"/>
        <v>0</v>
      </c>
      <c r="K79" s="196"/>
      <c r="L79" s="196"/>
      <c r="M79" s="196"/>
      <c r="N79" s="196">
        <f t="shared" si="15"/>
        <v>0</v>
      </c>
    </row>
    <row r="80" spans="1:14" ht="17.25">
      <c r="A80" s="5" t="s">
        <v>213</v>
      </c>
      <c r="B80" s="25" t="s">
        <v>214</v>
      </c>
      <c r="C80" s="196"/>
      <c r="D80" s="196"/>
      <c r="E80" s="196"/>
      <c r="F80" s="196">
        <f t="shared" si="13"/>
        <v>0</v>
      </c>
      <c r="G80" s="196"/>
      <c r="H80" s="196"/>
      <c r="I80" s="196"/>
      <c r="J80" s="196">
        <f t="shared" si="14"/>
        <v>0</v>
      </c>
      <c r="K80" s="196"/>
      <c r="L80" s="196"/>
      <c r="M80" s="196"/>
      <c r="N80" s="196">
        <f t="shared" si="15"/>
        <v>0</v>
      </c>
    </row>
    <row r="81" spans="1:14" ht="17.25">
      <c r="A81" s="5" t="s">
        <v>215</v>
      </c>
      <c r="B81" s="25" t="s">
        <v>216</v>
      </c>
      <c r="C81" s="196"/>
      <c r="D81" s="196"/>
      <c r="E81" s="196"/>
      <c r="F81" s="196">
        <f t="shared" si="13"/>
        <v>0</v>
      </c>
      <c r="G81" s="196"/>
      <c r="H81" s="196"/>
      <c r="I81" s="196"/>
      <c r="J81" s="196">
        <f t="shared" si="14"/>
        <v>0</v>
      </c>
      <c r="K81" s="196"/>
      <c r="L81" s="196"/>
      <c r="M81" s="196"/>
      <c r="N81" s="196">
        <f t="shared" si="15"/>
        <v>0</v>
      </c>
    </row>
    <row r="82" spans="1:14" ht="17.25">
      <c r="A82" s="5" t="s">
        <v>217</v>
      </c>
      <c r="B82" s="25" t="s">
        <v>218</v>
      </c>
      <c r="C82" s="196"/>
      <c r="D82" s="196"/>
      <c r="E82" s="196"/>
      <c r="F82" s="196">
        <f t="shared" si="13"/>
        <v>0</v>
      </c>
      <c r="G82" s="196"/>
      <c r="H82" s="196"/>
      <c r="I82" s="196"/>
      <c r="J82" s="196">
        <f t="shared" si="14"/>
        <v>0</v>
      </c>
      <c r="K82" s="196"/>
      <c r="L82" s="196"/>
      <c r="M82" s="196"/>
      <c r="N82" s="196">
        <f t="shared" si="15"/>
        <v>0</v>
      </c>
    </row>
    <row r="83" spans="1:14" ht="17.25">
      <c r="A83" s="45" t="s">
        <v>441</v>
      </c>
      <c r="B83" s="47" t="s">
        <v>219</v>
      </c>
      <c r="C83" s="196">
        <v>0</v>
      </c>
      <c r="D83" s="196">
        <v>0</v>
      </c>
      <c r="E83" s="196">
        <v>0</v>
      </c>
      <c r="F83" s="196">
        <f t="shared" si="13"/>
        <v>0</v>
      </c>
      <c r="G83" s="196">
        <v>0</v>
      </c>
      <c r="H83" s="196">
        <v>0</v>
      </c>
      <c r="I83" s="196">
        <v>0</v>
      </c>
      <c r="J83" s="196">
        <f t="shared" si="14"/>
        <v>0</v>
      </c>
      <c r="K83" s="196">
        <v>0</v>
      </c>
      <c r="L83" s="196">
        <v>0</v>
      </c>
      <c r="M83" s="196">
        <v>0</v>
      </c>
      <c r="N83" s="196">
        <f t="shared" si="15"/>
        <v>0</v>
      </c>
    </row>
    <row r="84" spans="1:14" ht="17.25">
      <c r="A84" s="12" t="s">
        <v>220</v>
      </c>
      <c r="B84" s="25" t="s">
        <v>221</v>
      </c>
      <c r="C84" s="196">
        <v>7087000</v>
      </c>
      <c r="D84" s="196">
        <v>0</v>
      </c>
      <c r="E84" s="196">
        <v>0</v>
      </c>
      <c r="F84" s="196">
        <f t="shared" si="13"/>
        <v>7087000</v>
      </c>
      <c r="G84" s="196">
        <v>9275499</v>
      </c>
      <c r="H84" s="196">
        <v>0</v>
      </c>
      <c r="I84" s="196">
        <v>0</v>
      </c>
      <c r="J84" s="196">
        <f t="shared" si="14"/>
        <v>9275499</v>
      </c>
      <c r="K84" s="196">
        <v>9275499</v>
      </c>
      <c r="L84" s="196">
        <v>0</v>
      </c>
      <c r="M84" s="196">
        <v>0</v>
      </c>
      <c r="N84" s="196">
        <f t="shared" si="15"/>
        <v>9275499</v>
      </c>
    </row>
    <row r="85" spans="1:14" ht="17.25">
      <c r="A85" s="12" t="s">
        <v>222</v>
      </c>
      <c r="B85" s="25" t="s">
        <v>223</v>
      </c>
      <c r="C85" s="196"/>
      <c r="D85" s="196"/>
      <c r="E85" s="196"/>
      <c r="F85" s="196">
        <f t="shared" si="13"/>
        <v>0</v>
      </c>
      <c r="G85" s="196"/>
      <c r="H85" s="196"/>
      <c r="I85" s="196"/>
      <c r="J85" s="196">
        <f t="shared" si="14"/>
        <v>0</v>
      </c>
      <c r="K85" s="196"/>
      <c r="L85" s="196"/>
      <c r="M85" s="196"/>
      <c r="N85" s="196">
        <f t="shared" si="15"/>
        <v>0</v>
      </c>
    </row>
    <row r="86" spans="1:14" ht="17.25">
      <c r="A86" s="12" t="s">
        <v>224</v>
      </c>
      <c r="B86" s="25" t="s">
        <v>225</v>
      </c>
      <c r="C86" s="196"/>
      <c r="D86" s="196"/>
      <c r="E86" s="196"/>
      <c r="F86" s="196">
        <f t="shared" si="13"/>
        <v>0</v>
      </c>
      <c r="G86" s="196">
        <v>123120</v>
      </c>
      <c r="H86" s="196"/>
      <c r="I86" s="196"/>
      <c r="J86" s="196">
        <f t="shared" si="14"/>
        <v>123120</v>
      </c>
      <c r="K86" s="196">
        <v>123120</v>
      </c>
      <c r="L86" s="196"/>
      <c r="M86" s="196"/>
      <c r="N86" s="196">
        <f t="shared" si="15"/>
        <v>123120</v>
      </c>
    </row>
    <row r="87" spans="1:14" ht="17.25">
      <c r="A87" s="12" t="s">
        <v>226</v>
      </c>
      <c r="B87" s="25" t="s">
        <v>227</v>
      </c>
      <c r="C87" s="196">
        <v>1913000</v>
      </c>
      <c r="D87" s="196">
        <v>0</v>
      </c>
      <c r="E87" s="196">
        <v>0</v>
      </c>
      <c r="F87" s="196">
        <f t="shared" si="13"/>
        <v>1913000</v>
      </c>
      <c r="G87" s="196">
        <v>2516027</v>
      </c>
      <c r="H87" s="196">
        <v>0</v>
      </c>
      <c r="I87" s="196">
        <v>0</v>
      </c>
      <c r="J87" s="196">
        <f t="shared" si="14"/>
        <v>2516027</v>
      </c>
      <c r="K87" s="196">
        <v>2516027</v>
      </c>
      <c r="L87" s="196">
        <v>0</v>
      </c>
      <c r="M87" s="196">
        <v>0</v>
      </c>
      <c r="N87" s="196">
        <f t="shared" si="15"/>
        <v>2516027</v>
      </c>
    </row>
    <row r="88" spans="1:14" ht="17.25">
      <c r="A88" s="44" t="s">
        <v>442</v>
      </c>
      <c r="B88" s="47" t="s">
        <v>228</v>
      </c>
      <c r="C88" s="196">
        <f>SUM(C84:C87)</f>
        <v>9000000</v>
      </c>
      <c r="D88" s="196">
        <f aca="true" t="shared" si="18" ref="D88:N88">SUM(D84:D87)</f>
        <v>0</v>
      </c>
      <c r="E88" s="196">
        <f t="shared" si="18"/>
        <v>0</v>
      </c>
      <c r="F88" s="196">
        <f t="shared" si="18"/>
        <v>9000000</v>
      </c>
      <c r="G88" s="196">
        <f t="shared" si="18"/>
        <v>11914646</v>
      </c>
      <c r="H88" s="196">
        <f t="shared" si="18"/>
        <v>0</v>
      </c>
      <c r="I88" s="196">
        <f t="shared" si="18"/>
        <v>0</v>
      </c>
      <c r="J88" s="196">
        <f t="shared" si="18"/>
        <v>11914646</v>
      </c>
      <c r="K88" s="196">
        <f t="shared" si="18"/>
        <v>11914646</v>
      </c>
      <c r="L88" s="196">
        <f t="shared" si="18"/>
        <v>0</v>
      </c>
      <c r="M88" s="196">
        <f t="shared" si="18"/>
        <v>0</v>
      </c>
      <c r="N88" s="196">
        <f t="shared" si="18"/>
        <v>11914646</v>
      </c>
    </row>
    <row r="89" spans="1:14" ht="30">
      <c r="A89" s="12" t="s">
        <v>229</v>
      </c>
      <c r="B89" s="25" t="s">
        <v>230</v>
      </c>
      <c r="C89" s="196"/>
      <c r="D89" s="196"/>
      <c r="E89" s="196"/>
      <c r="F89" s="196">
        <f t="shared" si="13"/>
        <v>0</v>
      </c>
      <c r="G89" s="196"/>
      <c r="H89" s="196"/>
      <c r="I89" s="196"/>
      <c r="J89" s="196">
        <f t="shared" si="14"/>
        <v>0</v>
      </c>
      <c r="K89" s="196"/>
      <c r="L89" s="196"/>
      <c r="M89" s="196"/>
      <c r="N89" s="196">
        <f t="shared" si="15"/>
        <v>0</v>
      </c>
    </row>
    <row r="90" spans="1:14" ht="30">
      <c r="A90" s="12" t="s">
        <v>473</v>
      </c>
      <c r="B90" s="25" t="s">
        <v>231</v>
      </c>
      <c r="C90" s="196"/>
      <c r="D90" s="196"/>
      <c r="E90" s="196"/>
      <c r="F90" s="196">
        <f t="shared" si="13"/>
        <v>0</v>
      </c>
      <c r="G90" s="196"/>
      <c r="H90" s="196"/>
      <c r="I90" s="196"/>
      <c r="J90" s="196">
        <f t="shared" si="14"/>
        <v>0</v>
      </c>
      <c r="K90" s="196"/>
      <c r="L90" s="196"/>
      <c r="M90" s="196"/>
      <c r="N90" s="196">
        <f t="shared" si="15"/>
        <v>0</v>
      </c>
    </row>
    <row r="91" spans="1:14" ht="30">
      <c r="A91" s="12" t="s">
        <v>474</v>
      </c>
      <c r="B91" s="25" t="s">
        <v>232</v>
      </c>
      <c r="C91" s="196"/>
      <c r="D91" s="196"/>
      <c r="E91" s="196"/>
      <c r="F91" s="196">
        <f t="shared" si="13"/>
        <v>0</v>
      </c>
      <c r="G91" s="196"/>
      <c r="H91" s="196"/>
      <c r="I91" s="196"/>
      <c r="J91" s="196">
        <f t="shared" si="14"/>
        <v>0</v>
      </c>
      <c r="K91" s="196"/>
      <c r="L91" s="196"/>
      <c r="M91" s="196"/>
      <c r="N91" s="196">
        <f t="shared" si="15"/>
        <v>0</v>
      </c>
    </row>
    <row r="92" spans="1:14" ht="30">
      <c r="A92" s="12" t="s">
        <v>475</v>
      </c>
      <c r="B92" s="25" t="s">
        <v>233</v>
      </c>
      <c r="C92" s="196"/>
      <c r="D92" s="196"/>
      <c r="E92" s="196"/>
      <c r="F92" s="196">
        <f t="shared" si="13"/>
        <v>0</v>
      </c>
      <c r="G92" s="196"/>
      <c r="H92" s="196"/>
      <c r="I92" s="196"/>
      <c r="J92" s="196">
        <f t="shared" si="14"/>
        <v>0</v>
      </c>
      <c r="K92" s="196"/>
      <c r="L92" s="196"/>
      <c r="M92" s="196"/>
      <c r="N92" s="196">
        <f t="shared" si="15"/>
        <v>0</v>
      </c>
    </row>
    <row r="93" spans="1:14" ht="30">
      <c r="A93" s="12" t="s">
        <v>476</v>
      </c>
      <c r="B93" s="25" t="s">
        <v>234</v>
      </c>
      <c r="C93" s="196"/>
      <c r="D93" s="196"/>
      <c r="E93" s="196"/>
      <c r="F93" s="196">
        <f t="shared" si="13"/>
        <v>0</v>
      </c>
      <c r="G93" s="196"/>
      <c r="H93" s="196"/>
      <c r="I93" s="196"/>
      <c r="J93" s="196">
        <f t="shared" si="14"/>
        <v>0</v>
      </c>
      <c r="K93" s="196"/>
      <c r="L93" s="196"/>
      <c r="M93" s="196"/>
      <c r="N93" s="196">
        <f t="shared" si="15"/>
        <v>0</v>
      </c>
    </row>
    <row r="94" spans="1:14" ht="30">
      <c r="A94" s="12" t="s">
        <v>477</v>
      </c>
      <c r="B94" s="25" t="s">
        <v>235</v>
      </c>
      <c r="C94" s="196"/>
      <c r="D94" s="196"/>
      <c r="E94" s="196"/>
      <c r="F94" s="196">
        <f t="shared" si="13"/>
        <v>0</v>
      </c>
      <c r="G94" s="196"/>
      <c r="H94" s="196"/>
      <c r="I94" s="196"/>
      <c r="J94" s="196">
        <f t="shared" si="14"/>
        <v>0</v>
      </c>
      <c r="K94" s="196"/>
      <c r="L94" s="196"/>
      <c r="M94" s="196"/>
      <c r="N94" s="196">
        <f t="shared" si="15"/>
        <v>0</v>
      </c>
    </row>
    <row r="95" spans="1:14" ht="17.25">
      <c r="A95" s="12" t="s">
        <v>236</v>
      </c>
      <c r="B95" s="25" t="s">
        <v>237</v>
      </c>
      <c r="C95" s="196"/>
      <c r="D95" s="196"/>
      <c r="E95" s="196"/>
      <c r="F95" s="196">
        <f t="shared" si="13"/>
        <v>0</v>
      </c>
      <c r="G95" s="196"/>
      <c r="H95" s="196"/>
      <c r="I95" s="196"/>
      <c r="J95" s="196">
        <f t="shared" si="14"/>
        <v>0</v>
      </c>
      <c r="K95" s="196"/>
      <c r="L95" s="196"/>
      <c r="M95" s="196"/>
      <c r="N95" s="196">
        <f t="shared" si="15"/>
        <v>0</v>
      </c>
    </row>
    <row r="96" spans="1:14" ht="30">
      <c r="A96" s="12" t="s">
        <v>478</v>
      </c>
      <c r="B96" s="25" t="s">
        <v>238</v>
      </c>
      <c r="C96" s="196"/>
      <c r="D96" s="196"/>
      <c r="E96" s="196"/>
      <c r="F96" s="196">
        <f t="shared" si="13"/>
        <v>0</v>
      </c>
      <c r="G96" s="196"/>
      <c r="H96" s="196"/>
      <c r="I96" s="196"/>
      <c r="J96" s="196">
        <f t="shared" si="14"/>
        <v>0</v>
      </c>
      <c r="K96" s="196"/>
      <c r="L96" s="196"/>
      <c r="M96" s="196"/>
      <c r="N96" s="196">
        <f t="shared" si="15"/>
        <v>0</v>
      </c>
    </row>
    <row r="97" spans="1:14" ht="17.25">
      <c r="A97" s="44" t="s">
        <v>443</v>
      </c>
      <c r="B97" s="47" t="s">
        <v>239</v>
      </c>
      <c r="C97" s="196">
        <v>0</v>
      </c>
      <c r="D97" s="196">
        <v>0</v>
      </c>
      <c r="E97" s="196">
        <v>0</v>
      </c>
      <c r="F97" s="196">
        <f t="shared" si="13"/>
        <v>0</v>
      </c>
      <c r="G97" s="196">
        <v>0</v>
      </c>
      <c r="H97" s="196">
        <v>0</v>
      </c>
      <c r="I97" s="196">
        <v>0</v>
      </c>
      <c r="J97" s="196">
        <f t="shared" si="14"/>
        <v>0</v>
      </c>
      <c r="K97" s="196">
        <v>0</v>
      </c>
      <c r="L97" s="196">
        <v>0</v>
      </c>
      <c r="M97" s="196">
        <v>0</v>
      </c>
      <c r="N97" s="196">
        <f t="shared" si="15"/>
        <v>0</v>
      </c>
    </row>
    <row r="98" spans="1:14" ht="17.25">
      <c r="A98" s="49" t="s">
        <v>0</v>
      </c>
      <c r="B98" s="77"/>
      <c r="C98" s="196">
        <f>SUM(C83,C88,C97)</f>
        <v>9000000</v>
      </c>
      <c r="D98" s="196">
        <f aca="true" t="shared" si="19" ref="D98:N98">SUM(D83,D88,D97)</f>
        <v>0</v>
      </c>
      <c r="E98" s="196">
        <f t="shared" si="19"/>
        <v>0</v>
      </c>
      <c r="F98" s="196">
        <f t="shared" si="19"/>
        <v>9000000</v>
      </c>
      <c r="G98" s="196">
        <f t="shared" si="19"/>
        <v>11914646</v>
      </c>
      <c r="H98" s="196">
        <f t="shared" si="19"/>
        <v>0</v>
      </c>
      <c r="I98" s="196">
        <f t="shared" si="19"/>
        <v>0</v>
      </c>
      <c r="J98" s="196">
        <f t="shared" si="19"/>
        <v>11914646</v>
      </c>
      <c r="K98" s="196">
        <f t="shared" si="19"/>
        <v>11914646</v>
      </c>
      <c r="L98" s="196">
        <f t="shared" si="19"/>
        <v>0</v>
      </c>
      <c r="M98" s="196">
        <f t="shared" si="19"/>
        <v>0</v>
      </c>
      <c r="N98" s="196">
        <f t="shared" si="19"/>
        <v>11914646</v>
      </c>
    </row>
    <row r="99" spans="1:14" ht="17.25">
      <c r="A99" s="30" t="s">
        <v>486</v>
      </c>
      <c r="B99" s="31" t="s">
        <v>240</v>
      </c>
      <c r="C99" s="196">
        <f>SUM(C75,C98)</f>
        <v>42160020</v>
      </c>
      <c r="D99" s="196">
        <f aca="true" t="shared" si="20" ref="D99:N99">SUM(D75,D98)</f>
        <v>900000</v>
      </c>
      <c r="E99" s="196">
        <f t="shared" si="20"/>
        <v>0</v>
      </c>
      <c r="F99" s="196">
        <f t="shared" si="20"/>
        <v>43060020</v>
      </c>
      <c r="G99" s="196">
        <f t="shared" si="20"/>
        <v>46562742</v>
      </c>
      <c r="H99" s="196">
        <f t="shared" si="20"/>
        <v>900000</v>
      </c>
      <c r="I99" s="196">
        <f t="shared" si="20"/>
        <v>0</v>
      </c>
      <c r="J99" s="196">
        <f t="shared" si="20"/>
        <v>47462742</v>
      </c>
      <c r="K99" s="196">
        <f t="shared" si="20"/>
        <v>37012192</v>
      </c>
      <c r="L99" s="196">
        <f t="shared" si="20"/>
        <v>464200</v>
      </c>
      <c r="M99" s="196">
        <f t="shared" si="20"/>
        <v>0</v>
      </c>
      <c r="N99" s="196">
        <f t="shared" si="20"/>
        <v>37476392</v>
      </c>
    </row>
    <row r="100" spans="1:14" ht="17.25">
      <c r="A100" s="12" t="s">
        <v>479</v>
      </c>
      <c r="B100" s="4" t="s">
        <v>241</v>
      </c>
      <c r="C100" s="198"/>
      <c r="D100" s="198"/>
      <c r="E100" s="198"/>
      <c r="F100" s="196">
        <f t="shared" si="13"/>
        <v>0</v>
      </c>
      <c r="G100" s="198"/>
      <c r="H100" s="198"/>
      <c r="I100" s="198"/>
      <c r="J100" s="196">
        <f t="shared" si="14"/>
        <v>0</v>
      </c>
      <c r="K100" s="198"/>
      <c r="L100" s="198"/>
      <c r="M100" s="198"/>
      <c r="N100" s="196">
        <f t="shared" si="15"/>
        <v>0</v>
      </c>
    </row>
    <row r="101" spans="1:14" ht="30">
      <c r="A101" s="12" t="s">
        <v>242</v>
      </c>
      <c r="B101" s="4" t="s">
        <v>243</v>
      </c>
      <c r="C101" s="198"/>
      <c r="D101" s="198"/>
      <c r="E101" s="198"/>
      <c r="F101" s="196">
        <f t="shared" si="13"/>
        <v>0</v>
      </c>
      <c r="G101" s="198"/>
      <c r="H101" s="198"/>
      <c r="I101" s="198"/>
      <c r="J101" s="196">
        <f t="shared" si="14"/>
        <v>0</v>
      </c>
      <c r="K101" s="198"/>
      <c r="L101" s="198"/>
      <c r="M101" s="198"/>
      <c r="N101" s="196">
        <f t="shared" si="15"/>
        <v>0</v>
      </c>
    </row>
    <row r="102" spans="1:14" ht="17.25">
      <c r="A102" s="12" t="s">
        <v>480</v>
      </c>
      <c r="B102" s="4" t="s">
        <v>244</v>
      </c>
      <c r="C102" s="198"/>
      <c r="D102" s="198"/>
      <c r="E102" s="198"/>
      <c r="F102" s="196">
        <f t="shared" si="13"/>
        <v>0</v>
      </c>
      <c r="G102" s="198"/>
      <c r="H102" s="198"/>
      <c r="I102" s="198"/>
      <c r="J102" s="196">
        <f t="shared" si="14"/>
        <v>0</v>
      </c>
      <c r="K102" s="198"/>
      <c r="L102" s="198"/>
      <c r="M102" s="198"/>
      <c r="N102" s="196">
        <f t="shared" si="15"/>
        <v>0</v>
      </c>
    </row>
    <row r="103" spans="1:14" ht="17.25">
      <c r="A103" s="14" t="s">
        <v>448</v>
      </c>
      <c r="B103" s="6" t="s">
        <v>245</v>
      </c>
      <c r="C103" s="198"/>
      <c r="D103" s="198"/>
      <c r="E103" s="198"/>
      <c r="F103" s="196">
        <f t="shared" si="13"/>
        <v>0</v>
      </c>
      <c r="G103" s="198"/>
      <c r="H103" s="198"/>
      <c r="I103" s="198"/>
      <c r="J103" s="196">
        <f t="shared" si="14"/>
        <v>0</v>
      </c>
      <c r="K103" s="198"/>
      <c r="L103" s="198"/>
      <c r="M103" s="198"/>
      <c r="N103" s="196">
        <f t="shared" si="15"/>
        <v>0</v>
      </c>
    </row>
    <row r="104" spans="1:14" ht="17.25">
      <c r="A104" s="32" t="s">
        <v>481</v>
      </c>
      <c r="B104" s="4" t="s">
        <v>246</v>
      </c>
      <c r="C104" s="199"/>
      <c r="D104" s="199"/>
      <c r="E104" s="199"/>
      <c r="F104" s="196">
        <f t="shared" si="13"/>
        <v>0</v>
      </c>
      <c r="G104" s="199"/>
      <c r="H104" s="199"/>
      <c r="I104" s="199"/>
      <c r="J104" s="196">
        <f t="shared" si="14"/>
        <v>0</v>
      </c>
      <c r="K104" s="199"/>
      <c r="L104" s="199"/>
      <c r="M104" s="199"/>
      <c r="N104" s="196">
        <f t="shared" si="15"/>
        <v>0</v>
      </c>
    </row>
    <row r="105" spans="1:14" ht="17.25">
      <c r="A105" s="32" t="s">
        <v>451</v>
      </c>
      <c r="B105" s="4" t="s">
        <v>247</v>
      </c>
      <c r="C105" s="199"/>
      <c r="D105" s="199"/>
      <c r="E105" s="199"/>
      <c r="F105" s="196">
        <f t="shared" si="13"/>
        <v>0</v>
      </c>
      <c r="G105" s="199"/>
      <c r="H105" s="199"/>
      <c r="I105" s="199"/>
      <c r="J105" s="196">
        <f t="shared" si="14"/>
        <v>0</v>
      </c>
      <c r="K105" s="199"/>
      <c r="L105" s="199"/>
      <c r="M105" s="199"/>
      <c r="N105" s="196">
        <f t="shared" si="15"/>
        <v>0</v>
      </c>
    </row>
    <row r="106" spans="1:14" ht="17.25">
      <c r="A106" s="12" t="s">
        <v>248</v>
      </c>
      <c r="B106" s="4" t="s">
        <v>249</v>
      </c>
      <c r="C106" s="198"/>
      <c r="D106" s="198"/>
      <c r="E106" s="198"/>
      <c r="F106" s="196">
        <f t="shared" si="13"/>
        <v>0</v>
      </c>
      <c r="G106" s="198"/>
      <c r="H106" s="198"/>
      <c r="I106" s="198"/>
      <c r="J106" s="196">
        <f t="shared" si="14"/>
        <v>0</v>
      </c>
      <c r="K106" s="198"/>
      <c r="L106" s="198"/>
      <c r="M106" s="198"/>
      <c r="N106" s="196">
        <f t="shared" si="15"/>
        <v>0</v>
      </c>
    </row>
    <row r="107" spans="1:14" ht="17.25">
      <c r="A107" s="12" t="s">
        <v>482</v>
      </c>
      <c r="B107" s="4" t="s">
        <v>250</v>
      </c>
      <c r="C107" s="198"/>
      <c r="D107" s="198"/>
      <c r="E107" s="198"/>
      <c r="F107" s="196">
        <f t="shared" si="13"/>
        <v>0</v>
      </c>
      <c r="G107" s="198"/>
      <c r="H107" s="198"/>
      <c r="I107" s="198"/>
      <c r="J107" s="196">
        <f t="shared" si="14"/>
        <v>0</v>
      </c>
      <c r="K107" s="198"/>
      <c r="L107" s="198"/>
      <c r="M107" s="198"/>
      <c r="N107" s="196">
        <f t="shared" si="15"/>
        <v>0</v>
      </c>
    </row>
    <row r="108" spans="1:14" ht="17.25">
      <c r="A108" s="13" t="s">
        <v>449</v>
      </c>
      <c r="B108" s="6" t="s">
        <v>251</v>
      </c>
      <c r="C108" s="199"/>
      <c r="D108" s="199"/>
      <c r="E108" s="199"/>
      <c r="F108" s="196">
        <f t="shared" si="13"/>
        <v>0</v>
      </c>
      <c r="G108" s="199"/>
      <c r="H108" s="199"/>
      <c r="I108" s="199"/>
      <c r="J108" s="196">
        <f t="shared" si="14"/>
        <v>0</v>
      </c>
      <c r="K108" s="199"/>
      <c r="L108" s="199"/>
      <c r="M108" s="199"/>
      <c r="N108" s="196">
        <f t="shared" si="15"/>
        <v>0</v>
      </c>
    </row>
    <row r="109" spans="1:14" ht="17.25">
      <c r="A109" s="32" t="s">
        <v>252</v>
      </c>
      <c r="B109" s="4" t="s">
        <v>253</v>
      </c>
      <c r="C109" s="199"/>
      <c r="D109" s="199"/>
      <c r="E109" s="199"/>
      <c r="F109" s="196">
        <f t="shared" si="13"/>
        <v>0</v>
      </c>
      <c r="G109" s="199"/>
      <c r="H109" s="199"/>
      <c r="I109" s="199"/>
      <c r="J109" s="196">
        <f t="shared" si="14"/>
        <v>0</v>
      </c>
      <c r="K109" s="199"/>
      <c r="L109" s="199"/>
      <c r="M109" s="199"/>
      <c r="N109" s="196">
        <f t="shared" si="15"/>
        <v>0</v>
      </c>
    </row>
    <row r="110" spans="1:14" ht="17.25">
      <c r="A110" s="32" t="s">
        <v>254</v>
      </c>
      <c r="B110" s="4" t="s">
        <v>255</v>
      </c>
      <c r="C110" s="199">
        <v>0</v>
      </c>
      <c r="D110" s="199">
        <v>0</v>
      </c>
      <c r="E110" s="199">
        <v>0</v>
      </c>
      <c r="F110" s="196">
        <f t="shared" si="13"/>
        <v>0</v>
      </c>
      <c r="G110" s="199">
        <v>698745</v>
      </c>
      <c r="H110" s="199">
        <v>0</v>
      </c>
      <c r="I110" s="199">
        <v>0</v>
      </c>
      <c r="J110" s="196">
        <f t="shared" si="14"/>
        <v>698745</v>
      </c>
      <c r="K110" s="199">
        <v>698745</v>
      </c>
      <c r="L110" s="199">
        <v>0</v>
      </c>
      <c r="M110" s="199">
        <v>0</v>
      </c>
      <c r="N110" s="196">
        <f t="shared" si="15"/>
        <v>698745</v>
      </c>
    </row>
    <row r="111" spans="1:14" ht="17.25">
      <c r="A111" s="13" t="s">
        <v>256</v>
      </c>
      <c r="B111" s="6" t="s">
        <v>257</v>
      </c>
      <c r="C111" s="199"/>
      <c r="D111" s="199"/>
      <c r="E111" s="199"/>
      <c r="F111" s="196">
        <f t="shared" si="13"/>
        <v>0</v>
      </c>
      <c r="G111" s="199"/>
      <c r="H111" s="199"/>
      <c r="I111" s="199"/>
      <c r="J111" s="196">
        <f t="shared" si="14"/>
        <v>0</v>
      </c>
      <c r="K111" s="199"/>
      <c r="L111" s="199"/>
      <c r="M111" s="199"/>
      <c r="N111" s="196">
        <f t="shared" si="15"/>
        <v>0</v>
      </c>
    </row>
    <row r="112" spans="1:14" ht="17.25">
      <c r="A112" s="32" t="s">
        <v>258</v>
      </c>
      <c r="B112" s="4" t="s">
        <v>259</v>
      </c>
      <c r="C112" s="199"/>
      <c r="D112" s="199"/>
      <c r="E112" s="199"/>
      <c r="F112" s="196">
        <f t="shared" si="13"/>
        <v>0</v>
      </c>
      <c r="G112" s="199"/>
      <c r="H112" s="199"/>
      <c r="I112" s="199"/>
      <c r="J112" s="196">
        <f t="shared" si="14"/>
        <v>0</v>
      </c>
      <c r="K112" s="199"/>
      <c r="L112" s="199"/>
      <c r="M112" s="199"/>
      <c r="N112" s="196">
        <f t="shared" si="15"/>
        <v>0</v>
      </c>
    </row>
    <row r="113" spans="1:14" ht="17.25">
      <c r="A113" s="32" t="s">
        <v>260</v>
      </c>
      <c r="B113" s="4" t="s">
        <v>261</v>
      </c>
      <c r="C113" s="199"/>
      <c r="D113" s="199"/>
      <c r="E113" s="199"/>
      <c r="F113" s="196">
        <f t="shared" si="13"/>
        <v>0</v>
      </c>
      <c r="G113" s="199"/>
      <c r="H113" s="199"/>
      <c r="I113" s="199"/>
      <c r="J113" s="196">
        <f t="shared" si="14"/>
        <v>0</v>
      </c>
      <c r="K113" s="199"/>
      <c r="L113" s="199"/>
      <c r="M113" s="199"/>
      <c r="N113" s="196">
        <f t="shared" si="15"/>
        <v>0</v>
      </c>
    </row>
    <row r="114" spans="1:14" ht="17.25">
      <c r="A114" s="32" t="s">
        <v>262</v>
      </c>
      <c r="B114" s="4" t="s">
        <v>263</v>
      </c>
      <c r="C114" s="199"/>
      <c r="D114" s="199"/>
      <c r="E114" s="199"/>
      <c r="F114" s="196">
        <f t="shared" si="13"/>
        <v>0</v>
      </c>
      <c r="G114" s="199"/>
      <c r="H114" s="199"/>
      <c r="I114" s="199"/>
      <c r="J114" s="196">
        <f t="shared" si="14"/>
        <v>0</v>
      </c>
      <c r="K114" s="199"/>
      <c r="L114" s="199"/>
      <c r="M114" s="199"/>
      <c r="N114" s="196">
        <f t="shared" si="15"/>
        <v>0</v>
      </c>
    </row>
    <row r="115" spans="1:14" ht="17.25">
      <c r="A115" s="33" t="s">
        <v>450</v>
      </c>
      <c r="B115" s="34" t="s">
        <v>264</v>
      </c>
      <c r="C115" s="199">
        <v>0</v>
      </c>
      <c r="D115" s="199">
        <v>0</v>
      </c>
      <c r="E115" s="199">
        <v>0</v>
      </c>
      <c r="F115" s="196">
        <f t="shared" si="13"/>
        <v>0</v>
      </c>
      <c r="G115" s="199">
        <f>SUM(G110:G114)</f>
        <v>698745</v>
      </c>
      <c r="H115" s="199">
        <f aca="true" t="shared" si="21" ref="H115:N115">SUM(H110:H114)</f>
        <v>0</v>
      </c>
      <c r="I115" s="199">
        <f t="shared" si="21"/>
        <v>0</v>
      </c>
      <c r="J115" s="199">
        <f t="shared" si="21"/>
        <v>698745</v>
      </c>
      <c r="K115" s="199">
        <f t="shared" si="21"/>
        <v>698745</v>
      </c>
      <c r="L115" s="199">
        <f t="shared" si="21"/>
        <v>0</v>
      </c>
      <c r="M115" s="199">
        <f t="shared" si="21"/>
        <v>0</v>
      </c>
      <c r="N115" s="199">
        <f t="shared" si="21"/>
        <v>698745</v>
      </c>
    </row>
    <row r="116" spans="1:14" ht="17.25">
      <c r="A116" s="32" t="s">
        <v>265</v>
      </c>
      <c r="B116" s="4" t="s">
        <v>266</v>
      </c>
      <c r="C116" s="199"/>
      <c r="D116" s="199"/>
      <c r="E116" s="199"/>
      <c r="F116" s="196">
        <f t="shared" si="13"/>
        <v>0</v>
      </c>
      <c r="G116" s="199"/>
      <c r="H116" s="199"/>
      <c r="I116" s="199"/>
      <c r="J116" s="196">
        <f t="shared" si="14"/>
        <v>0</v>
      </c>
      <c r="K116" s="199"/>
      <c r="L116" s="199"/>
      <c r="M116" s="199"/>
      <c r="N116" s="196">
        <f t="shared" si="15"/>
        <v>0</v>
      </c>
    </row>
    <row r="117" spans="1:14" ht="17.25">
      <c r="A117" s="12" t="s">
        <v>267</v>
      </c>
      <c r="B117" s="4" t="s">
        <v>268</v>
      </c>
      <c r="C117" s="198"/>
      <c r="D117" s="198"/>
      <c r="E117" s="198"/>
      <c r="F117" s="196">
        <f t="shared" si="13"/>
        <v>0</v>
      </c>
      <c r="G117" s="198"/>
      <c r="H117" s="198"/>
      <c r="I117" s="198"/>
      <c r="J117" s="196">
        <f t="shared" si="14"/>
        <v>0</v>
      </c>
      <c r="K117" s="198"/>
      <c r="L117" s="198"/>
      <c r="M117" s="198"/>
      <c r="N117" s="196">
        <f t="shared" si="15"/>
        <v>0</v>
      </c>
    </row>
    <row r="118" spans="1:14" ht="17.25">
      <c r="A118" s="32" t="s">
        <v>483</v>
      </c>
      <c r="B118" s="4" t="s">
        <v>269</v>
      </c>
      <c r="C118" s="199"/>
      <c r="D118" s="199"/>
      <c r="E118" s="199"/>
      <c r="F118" s="196">
        <f t="shared" si="13"/>
        <v>0</v>
      </c>
      <c r="G118" s="199"/>
      <c r="H118" s="199"/>
      <c r="I118" s="199"/>
      <c r="J118" s="196">
        <f t="shared" si="14"/>
        <v>0</v>
      </c>
      <c r="K118" s="199"/>
      <c r="L118" s="199"/>
      <c r="M118" s="199"/>
      <c r="N118" s="196">
        <f t="shared" si="15"/>
        <v>0</v>
      </c>
    </row>
    <row r="119" spans="1:14" ht="17.25">
      <c r="A119" s="32" t="s">
        <v>452</v>
      </c>
      <c r="B119" s="4" t="s">
        <v>270</v>
      </c>
      <c r="C119" s="199"/>
      <c r="D119" s="199"/>
      <c r="E119" s="199"/>
      <c r="F119" s="196">
        <f t="shared" si="13"/>
        <v>0</v>
      </c>
      <c r="G119" s="199"/>
      <c r="H119" s="199"/>
      <c r="I119" s="199"/>
      <c r="J119" s="196">
        <f t="shared" si="14"/>
        <v>0</v>
      </c>
      <c r="K119" s="199"/>
      <c r="L119" s="199"/>
      <c r="M119" s="199"/>
      <c r="N119" s="196">
        <f t="shared" si="15"/>
        <v>0</v>
      </c>
    </row>
    <row r="120" spans="1:14" ht="17.25">
      <c r="A120" s="33" t="s">
        <v>453</v>
      </c>
      <c r="B120" s="34" t="s">
        <v>271</v>
      </c>
      <c r="C120" s="199"/>
      <c r="D120" s="199"/>
      <c r="E120" s="199"/>
      <c r="F120" s="196">
        <f t="shared" si="13"/>
        <v>0</v>
      </c>
      <c r="G120" s="199"/>
      <c r="H120" s="199"/>
      <c r="I120" s="199"/>
      <c r="J120" s="196">
        <f t="shared" si="14"/>
        <v>0</v>
      </c>
      <c r="K120" s="199"/>
      <c r="L120" s="199"/>
      <c r="M120" s="199"/>
      <c r="N120" s="196">
        <f t="shared" si="15"/>
        <v>0</v>
      </c>
    </row>
    <row r="121" spans="1:14" ht="17.25">
      <c r="A121" s="12" t="s">
        <v>272</v>
      </c>
      <c r="B121" s="4" t="s">
        <v>273</v>
      </c>
      <c r="C121" s="198"/>
      <c r="D121" s="198"/>
      <c r="E121" s="198"/>
      <c r="F121" s="196">
        <f t="shared" si="13"/>
        <v>0</v>
      </c>
      <c r="G121" s="198"/>
      <c r="H121" s="198"/>
      <c r="I121" s="198"/>
      <c r="J121" s="196">
        <f t="shared" si="14"/>
        <v>0</v>
      </c>
      <c r="K121" s="198"/>
      <c r="L121" s="198"/>
      <c r="M121" s="198"/>
      <c r="N121" s="196">
        <f t="shared" si="15"/>
        <v>0</v>
      </c>
    </row>
    <row r="122" spans="1:14" ht="17.25">
      <c r="A122" s="35" t="s">
        <v>487</v>
      </c>
      <c r="B122" s="36" t="s">
        <v>274</v>
      </c>
      <c r="C122" s="199">
        <f>SUM(C115,C120,C121)</f>
        <v>0</v>
      </c>
      <c r="D122" s="199">
        <f aca="true" t="shared" si="22" ref="D122:N122">SUM(D115,D120,D121)</f>
        <v>0</v>
      </c>
      <c r="E122" s="199">
        <f t="shared" si="22"/>
        <v>0</v>
      </c>
      <c r="F122" s="199">
        <f t="shared" si="22"/>
        <v>0</v>
      </c>
      <c r="G122" s="199">
        <f t="shared" si="22"/>
        <v>698745</v>
      </c>
      <c r="H122" s="199">
        <f t="shared" si="22"/>
        <v>0</v>
      </c>
      <c r="I122" s="199">
        <f t="shared" si="22"/>
        <v>0</v>
      </c>
      <c r="J122" s="199">
        <f t="shared" si="22"/>
        <v>698745</v>
      </c>
      <c r="K122" s="199">
        <f t="shared" si="22"/>
        <v>698745</v>
      </c>
      <c r="L122" s="199">
        <f t="shared" si="22"/>
        <v>0</v>
      </c>
      <c r="M122" s="199">
        <f t="shared" si="22"/>
        <v>0</v>
      </c>
      <c r="N122" s="199">
        <f t="shared" si="22"/>
        <v>698745</v>
      </c>
    </row>
    <row r="123" spans="1:14" ht="17.25">
      <c r="A123" s="78" t="s">
        <v>524</v>
      </c>
      <c r="B123" s="78"/>
      <c r="C123" s="196">
        <f>SUM(C99,C122)</f>
        <v>42160020</v>
      </c>
      <c r="D123" s="196">
        <f aca="true" t="shared" si="23" ref="D123:N123">SUM(D99,D122)</f>
        <v>900000</v>
      </c>
      <c r="E123" s="196">
        <f t="shared" si="23"/>
        <v>0</v>
      </c>
      <c r="F123" s="196">
        <f t="shared" si="23"/>
        <v>43060020</v>
      </c>
      <c r="G123" s="196">
        <f t="shared" si="23"/>
        <v>47261487</v>
      </c>
      <c r="H123" s="196">
        <f t="shared" si="23"/>
        <v>900000</v>
      </c>
      <c r="I123" s="196">
        <f t="shared" si="23"/>
        <v>0</v>
      </c>
      <c r="J123" s="196">
        <f t="shared" si="23"/>
        <v>48161487</v>
      </c>
      <c r="K123" s="196">
        <f t="shared" si="23"/>
        <v>37710937</v>
      </c>
      <c r="L123" s="196">
        <f t="shared" si="23"/>
        <v>464200</v>
      </c>
      <c r="M123" s="196">
        <f t="shared" si="23"/>
        <v>0</v>
      </c>
      <c r="N123" s="196">
        <f t="shared" si="23"/>
        <v>38175137</v>
      </c>
    </row>
  </sheetData>
  <sheetProtection/>
  <mergeCells count="6">
    <mergeCell ref="A2:N2"/>
    <mergeCell ref="A3:N3"/>
    <mergeCell ref="C5:F5"/>
    <mergeCell ref="G5:J5"/>
    <mergeCell ref="K5:N5"/>
    <mergeCell ref="A1:N1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5.00390625" style="175" customWidth="1"/>
    <col min="2" max="2" width="9.140625" style="175" customWidth="1"/>
    <col min="3" max="5" width="16.8515625" style="175" customWidth="1"/>
    <col min="6" max="16384" width="9.140625" style="175" customWidth="1"/>
  </cols>
  <sheetData>
    <row r="1" spans="1:5" ht="15">
      <c r="A1" s="216" t="s">
        <v>1063</v>
      </c>
      <c r="B1" s="216"/>
      <c r="C1" s="216"/>
      <c r="D1" s="216"/>
      <c r="E1" s="216"/>
    </row>
    <row r="2" spans="1:5" ht="24" customHeight="1">
      <c r="A2" s="217" t="s">
        <v>1043</v>
      </c>
      <c r="B2" s="217"/>
      <c r="C2" s="217"/>
      <c r="D2" s="217"/>
      <c r="E2" s="217"/>
    </row>
    <row r="3" spans="1:5" ht="26.25" customHeight="1">
      <c r="A3" s="218" t="s">
        <v>1044</v>
      </c>
      <c r="B3" s="218"/>
      <c r="C3" s="218"/>
      <c r="D3" s="218"/>
      <c r="E3" s="218"/>
    </row>
    <row r="4" ht="15.75" thickBot="1"/>
    <row r="5" spans="1:5" ht="30">
      <c r="A5" s="200" t="s">
        <v>55</v>
      </c>
      <c r="B5" s="201" t="s">
        <v>104</v>
      </c>
      <c r="C5" s="202" t="s">
        <v>599</v>
      </c>
      <c r="D5" s="202" t="s">
        <v>600</v>
      </c>
      <c r="E5" s="202" t="s">
        <v>601</v>
      </c>
    </row>
    <row r="6" spans="1:5" ht="15">
      <c r="A6" s="203" t="s">
        <v>547</v>
      </c>
      <c r="B6" s="12" t="s">
        <v>309</v>
      </c>
      <c r="C6" s="204"/>
      <c r="D6" s="204"/>
      <c r="E6" s="204"/>
    </row>
    <row r="7" spans="1:5" ht="15">
      <c r="A7" s="203" t="s">
        <v>548</v>
      </c>
      <c r="B7" s="12" t="s">
        <v>309</v>
      </c>
      <c r="C7" s="204"/>
      <c r="D7" s="204"/>
      <c r="E7" s="204"/>
    </row>
    <row r="8" spans="1:5" ht="15">
      <c r="A8" s="203" t="s">
        <v>549</v>
      </c>
      <c r="B8" s="12" t="s">
        <v>309</v>
      </c>
      <c r="C8" s="204">
        <v>980000</v>
      </c>
      <c r="D8" s="204">
        <v>980000</v>
      </c>
      <c r="E8" s="204">
        <v>975625</v>
      </c>
    </row>
    <row r="9" spans="1:5" ht="15">
      <c r="A9" s="203" t="s">
        <v>550</v>
      </c>
      <c r="B9" s="12" t="s">
        <v>309</v>
      </c>
      <c r="C9" s="204"/>
      <c r="D9" s="204"/>
      <c r="E9" s="204"/>
    </row>
    <row r="10" spans="1:5" ht="15">
      <c r="A10" s="205" t="s">
        <v>498</v>
      </c>
      <c r="B10" s="13" t="s">
        <v>309</v>
      </c>
      <c r="C10" s="204">
        <v>980000</v>
      </c>
      <c r="D10" s="204">
        <v>98000</v>
      </c>
      <c r="E10" s="204">
        <v>975625</v>
      </c>
    </row>
    <row r="11" spans="1:5" ht="15">
      <c r="A11" s="203" t="s">
        <v>499</v>
      </c>
      <c r="B11" s="32" t="s">
        <v>310</v>
      </c>
      <c r="C11" s="204"/>
      <c r="D11" s="204"/>
      <c r="E11" s="204"/>
    </row>
    <row r="12" spans="1:5" ht="27">
      <c r="A12" s="206" t="s">
        <v>311</v>
      </c>
      <c r="B12" s="116" t="s">
        <v>310</v>
      </c>
      <c r="C12" s="204"/>
      <c r="D12" s="204"/>
      <c r="E12" s="204"/>
    </row>
    <row r="13" spans="1:5" ht="27">
      <c r="A13" s="206" t="s">
        <v>312</v>
      </c>
      <c r="B13" s="116" t="s">
        <v>310</v>
      </c>
      <c r="C13" s="204"/>
      <c r="D13" s="204"/>
      <c r="E13" s="204"/>
    </row>
    <row r="14" spans="1:5" ht="15">
      <c r="A14" s="203" t="s">
        <v>501</v>
      </c>
      <c r="B14" s="32" t="s">
        <v>316</v>
      </c>
      <c r="C14" s="204">
        <f>C16/0.4</f>
        <v>6750000</v>
      </c>
      <c r="D14" s="204">
        <f>D16/0.4</f>
        <v>7002775</v>
      </c>
      <c r="E14" s="204">
        <f>E16/0.4</f>
        <v>7002775</v>
      </c>
    </row>
    <row r="15" spans="1:5" ht="27">
      <c r="A15" s="206" t="s">
        <v>317</v>
      </c>
      <c r="B15" s="116" t="s">
        <v>316</v>
      </c>
      <c r="C15" s="204">
        <f>C14-C16</f>
        <v>4050000</v>
      </c>
      <c r="D15" s="204">
        <f>D14-D16</f>
        <v>4201665</v>
      </c>
      <c r="E15" s="204">
        <f>E14-E16</f>
        <v>4201665</v>
      </c>
    </row>
    <row r="16" spans="1:5" ht="27">
      <c r="A16" s="206" t="s">
        <v>318</v>
      </c>
      <c r="B16" s="116" t="s">
        <v>316</v>
      </c>
      <c r="C16" s="204">
        <v>2700000</v>
      </c>
      <c r="D16" s="204">
        <v>2801110</v>
      </c>
      <c r="E16" s="204">
        <v>2801110</v>
      </c>
    </row>
    <row r="17" spans="1:5" ht="15">
      <c r="A17" s="206" t="s">
        <v>319</v>
      </c>
      <c r="B17" s="116" t="s">
        <v>316</v>
      </c>
      <c r="C17" s="204"/>
      <c r="D17" s="204"/>
      <c r="E17" s="204"/>
    </row>
    <row r="18" spans="1:5" ht="15">
      <c r="A18" s="206" t="s">
        <v>320</v>
      </c>
      <c r="B18" s="116" t="s">
        <v>316</v>
      </c>
      <c r="C18" s="204"/>
      <c r="D18" s="204"/>
      <c r="E18" s="204"/>
    </row>
    <row r="19" spans="1:5" ht="15">
      <c r="A19" s="203" t="s">
        <v>551</v>
      </c>
      <c r="B19" s="32" t="s">
        <v>321</v>
      </c>
      <c r="C19" s="204"/>
      <c r="D19" s="204"/>
      <c r="E19" s="204"/>
    </row>
    <row r="20" spans="1:5" ht="15">
      <c r="A20" s="206" t="s">
        <v>322</v>
      </c>
      <c r="B20" s="116" t="s">
        <v>321</v>
      </c>
      <c r="C20" s="204"/>
      <c r="D20" s="204"/>
      <c r="E20" s="204"/>
    </row>
    <row r="21" spans="1:5" ht="15">
      <c r="A21" s="206" t="s">
        <v>323</v>
      </c>
      <c r="B21" s="116" t="s">
        <v>321</v>
      </c>
      <c r="C21" s="204"/>
      <c r="D21" s="204"/>
      <c r="E21" s="204"/>
    </row>
    <row r="22" spans="1:5" ht="15">
      <c r="A22" s="205" t="s">
        <v>530</v>
      </c>
      <c r="B22" s="13" t="s">
        <v>324</v>
      </c>
      <c r="C22" s="204"/>
      <c r="D22" s="204"/>
      <c r="E22" s="204"/>
    </row>
    <row r="23" spans="1:5" ht="15">
      <c r="A23" s="203" t="s">
        <v>552</v>
      </c>
      <c r="B23" s="12" t="s">
        <v>325</v>
      </c>
      <c r="C23" s="204"/>
      <c r="D23" s="204"/>
      <c r="E23" s="204"/>
    </row>
    <row r="24" spans="1:5" ht="15">
      <c r="A24" s="203" t="s">
        <v>553</v>
      </c>
      <c r="B24" s="12" t="s">
        <v>325</v>
      </c>
      <c r="C24" s="204"/>
      <c r="D24" s="204"/>
      <c r="E24" s="204"/>
    </row>
    <row r="25" spans="1:5" ht="15">
      <c r="A25" s="203" t="s">
        <v>554</v>
      </c>
      <c r="B25" s="12" t="s">
        <v>325</v>
      </c>
      <c r="C25" s="204"/>
      <c r="D25" s="204"/>
      <c r="E25" s="204"/>
    </row>
    <row r="26" spans="1:5" ht="15">
      <c r="A26" s="203" t="s">
        <v>555</v>
      </c>
      <c r="B26" s="12" t="s">
        <v>325</v>
      </c>
      <c r="C26" s="204"/>
      <c r="D26" s="204"/>
      <c r="E26" s="204"/>
    </row>
    <row r="27" spans="1:5" ht="15">
      <c r="A27" s="203" t="s">
        <v>556</v>
      </c>
      <c r="B27" s="12" t="s">
        <v>325</v>
      </c>
      <c r="C27" s="204"/>
      <c r="D27" s="204"/>
      <c r="E27" s="204"/>
    </row>
    <row r="28" spans="1:5" ht="15">
      <c r="A28" s="203" t="s">
        <v>557</v>
      </c>
      <c r="B28" s="12" t="s">
        <v>325</v>
      </c>
      <c r="C28" s="204"/>
      <c r="D28" s="204"/>
      <c r="E28" s="204"/>
    </row>
    <row r="29" spans="1:5" ht="15">
      <c r="A29" s="203" t="s">
        <v>558</v>
      </c>
      <c r="B29" s="12" t="s">
        <v>325</v>
      </c>
      <c r="C29" s="204"/>
      <c r="D29" s="204"/>
      <c r="E29" s="204"/>
    </row>
    <row r="30" spans="1:5" ht="15">
      <c r="A30" s="203" t="s">
        <v>559</v>
      </c>
      <c r="B30" s="12" t="s">
        <v>325</v>
      </c>
      <c r="C30" s="204"/>
      <c r="D30" s="204"/>
      <c r="E30" s="204"/>
    </row>
    <row r="31" spans="1:5" ht="45">
      <c r="A31" s="203" t="s">
        <v>560</v>
      </c>
      <c r="B31" s="12" t="s">
        <v>325</v>
      </c>
      <c r="C31" s="204"/>
      <c r="D31" s="204"/>
      <c r="E31" s="204"/>
    </row>
    <row r="32" spans="1:5" ht="15">
      <c r="A32" s="203" t="s">
        <v>561</v>
      </c>
      <c r="B32" s="12" t="s">
        <v>325</v>
      </c>
      <c r="C32" s="204"/>
      <c r="D32" s="204"/>
      <c r="E32" s="204"/>
    </row>
    <row r="33" spans="1:5" ht="15.75" thickBot="1">
      <c r="A33" s="207" t="s">
        <v>503</v>
      </c>
      <c r="B33" s="208" t="s">
        <v>325</v>
      </c>
      <c r="C33" s="209"/>
      <c r="D33" s="209"/>
      <c r="E33" s="20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1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82.57421875" style="0" customWidth="1"/>
    <col min="3" max="5" width="16.28125" style="0" customWidth="1"/>
  </cols>
  <sheetData>
    <row r="1" spans="1:5" ht="15">
      <c r="A1" s="219" t="s">
        <v>1066</v>
      </c>
      <c r="B1" s="219"/>
      <c r="C1" s="219"/>
      <c r="D1" s="219"/>
      <c r="E1" s="219"/>
    </row>
    <row r="2" spans="1:5" ht="27" customHeight="1">
      <c r="A2" s="210" t="s">
        <v>1043</v>
      </c>
      <c r="B2" s="210"/>
      <c r="C2" s="210"/>
      <c r="D2" s="210"/>
      <c r="E2" s="210"/>
    </row>
    <row r="3" spans="1:5" ht="25.5" customHeight="1">
      <c r="A3" s="211" t="s">
        <v>1046</v>
      </c>
      <c r="B3" s="211"/>
      <c r="C3" s="211"/>
      <c r="D3" s="211"/>
      <c r="E3" s="211"/>
    </row>
    <row r="4" spans="1:5" ht="15.75" customHeight="1">
      <c r="A4" s="52"/>
      <c r="B4" s="53"/>
      <c r="C4" s="53"/>
      <c r="D4" s="112"/>
      <c r="E4" s="112"/>
    </row>
    <row r="5" ht="21" customHeight="1">
      <c r="A5" s="3" t="s">
        <v>57</v>
      </c>
    </row>
    <row r="6" spans="1:5" ht="30">
      <c r="A6" s="38" t="s">
        <v>55</v>
      </c>
      <c r="B6" s="2" t="s">
        <v>104</v>
      </c>
      <c r="C6" s="114" t="s">
        <v>599</v>
      </c>
      <c r="D6" s="114" t="s">
        <v>600</v>
      </c>
      <c r="E6" s="114" t="s">
        <v>601</v>
      </c>
    </row>
    <row r="7" spans="1:5" ht="15">
      <c r="A7" s="12" t="s">
        <v>23</v>
      </c>
      <c r="B7" s="5" t="s">
        <v>292</v>
      </c>
      <c r="C7" s="22"/>
      <c r="D7" s="22"/>
      <c r="E7" s="22"/>
    </row>
    <row r="8" spans="1:5" ht="15">
      <c r="A8" s="12" t="s">
        <v>32</v>
      </c>
      <c r="B8" s="5" t="s">
        <v>292</v>
      </c>
      <c r="C8" s="22"/>
      <c r="D8" s="22"/>
      <c r="E8" s="22"/>
    </row>
    <row r="9" spans="1:5" ht="30">
      <c r="A9" s="12" t="s">
        <v>33</v>
      </c>
      <c r="B9" s="5" t="s">
        <v>292</v>
      </c>
      <c r="C9" s="22"/>
      <c r="D9" s="22"/>
      <c r="E9" s="22"/>
    </row>
    <row r="10" spans="1:5" ht="15">
      <c r="A10" s="12" t="s">
        <v>31</v>
      </c>
      <c r="B10" s="5" t="s">
        <v>292</v>
      </c>
      <c r="C10" s="22"/>
      <c r="D10" s="22"/>
      <c r="E10" s="22"/>
    </row>
    <row r="11" spans="1:5" ht="15">
      <c r="A11" s="12" t="s">
        <v>30</v>
      </c>
      <c r="B11" s="5" t="s">
        <v>292</v>
      </c>
      <c r="C11" s="22"/>
      <c r="D11" s="22"/>
      <c r="E11" s="22"/>
    </row>
    <row r="12" spans="1:5" ht="15">
      <c r="A12" s="12" t="s">
        <v>29</v>
      </c>
      <c r="B12" s="5" t="s">
        <v>292</v>
      </c>
      <c r="C12" s="22"/>
      <c r="D12" s="22"/>
      <c r="E12" s="22"/>
    </row>
    <row r="13" spans="1:5" ht="15">
      <c r="A13" s="12" t="s">
        <v>24</v>
      </c>
      <c r="B13" s="5" t="s">
        <v>292</v>
      </c>
      <c r="C13" s="22"/>
      <c r="D13" s="22"/>
      <c r="E13" s="22"/>
    </row>
    <row r="14" spans="1:5" ht="15">
      <c r="A14" s="12" t="s">
        <v>25</v>
      </c>
      <c r="B14" s="5" t="s">
        <v>292</v>
      </c>
      <c r="C14" s="22"/>
      <c r="D14" s="22"/>
      <c r="E14" s="22"/>
    </row>
    <row r="15" spans="1:5" ht="15">
      <c r="A15" s="12" t="s">
        <v>26</v>
      </c>
      <c r="B15" s="5" t="s">
        <v>292</v>
      </c>
      <c r="C15" s="22"/>
      <c r="D15" s="22"/>
      <c r="E15" s="22"/>
    </row>
    <row r="16" spans="1:5" ht="15">
      <c r="A16" s="12" t="s">
        <v>27</v>
      </c>
      <c r="B16" s="5" t="s">
        <v>292</v>
      </c>
      <c r="C16" s="22"/>
      <c r="D16" s="22"/>
      <c r="E16" s="22"/>
    </row>
    <row r="17" spans="1:5" ht="25.5">
      <c r="A17" s="6" t="s">
        <v>488</v>
      </c>
      <c r="B17" s="7" t="s">
        <v>292</v>
      </c>
      <c r="C17" s="22"/>
      <c r="D17" s="22"/>
      <c r="E17" s="22"/>
    </row>
    <row r="18" spans="1:5" ht="15">
      <c r="A18" s="12" t="s">
        <v>23</v>
      </c>
      <c r="B18" s="5" t="s">
        <v>293</v>
      </c>
      <c r="C18" s="22"/>
      <c r="D18" s="22"/>
      <c r="E18" s="22"/>
    </row>
    <row r="19" spans="1:5" ht="15">
      <c r="A19" s="12" t="s">
        <v>32</v>
      </c>
      <c r="B19" s="5" t="s">
        <v>293</v>
      </c>
      <c r="C19" s="22"/>
      <c r="D19" s="22"/>
      <c r="E19" s="22"/>
    </row>
    <row r="20" spans="1:5" ht="30">
      <c r="A20" s="12" t="s">
        <v>33</v>
      </c>
      <c r="B20" s="5" t="s">
        <v>293</v>
      </c>
      <c r="C20" s="22"/>
      <c r="D20" s="22"/>
      <c r="E20" s="22"/>
    </row>
    <row r="21" spans="1:5" ht="15">
      <c r="A21" s="12" t="s">
        <v>31</v>
      </c>
      <c r="B21" s="5" t="s">
        <v>293</v>
      </c>
      <c r="C21" s="22"/>
      <c r="D21" s="22"/>
      <c r="E21" s="22"/>
    </row>
    <row r="22" spans="1:5" ht="15">
      <c r="A22" s="12" t="s">
        <v>30</v>
      </c>
      <c r="B22" s="5" t="s">
        <v>293</v>
      </c>
      <c r="C22" s="22"/>
      <c r="D22" s="22"/>
      <c r="E22" s="22"/>
    </row>
    <row r="23" spans="1:5" ht="15">
      <c r="A23" s="12" t="s">
        <v>29</v>
      </c>
      <c r="B23" s="5" t="s">
        <v>293</v>
      </c>
      <c r="C23" s="22"/>
      <c r="D23" s="22"/>
      <c r="E23" s="22"/>
    </row>
    <row r="24" spans="1:5" ht="15">
      <c r="A24" s="12" t="s">
        <v>24</v>
      </c>
      <c r="B24" s="5" t="s">
        <v>293</v>
      </c>
      <c r="C24" s="22"/>
      <c r="D24" s="22"/>
      <c r="E24" s="22"/>
    </row>
    <row r="25" spans="1:5" ht="15">
      <c r="A25" s="12" t="s">
        <v>25</v>
      </c>
      <c r="B25" s="5" t="s">
        <v>293</v>
      </c>
      <c r="C25" s="22"/>
      <c r="D25" s="22"/>
      <c r="E25" s="22"/>
    </row>
    <row r="26" spans="1:5" ht="15">
      <c r="A26" s="12" t="s">
        <v>26</v>
      </c>
      <c r="B26" s="5" t="s">
        <v>293</v>
      </c>
      <c r="C26" s="22"/>
      <c r="D26" s="22"/>
      <c r="E26" s="22"/>
    </row>
    <row r="27" spans="1:5" ht="15">
      <c r="A27" s="12" t="s">
        <v>27</v>
      </c>
      <c r="B27" s="5" t="s">
        <v>293</v>
      </c>
      <c r="C27" s="22"/>
      <c r="D27" s="22"/>
      <c r="E27" s="22"/>
    </row>
    <row r="28" spans="1:5" ht="25.5">
      <c r="A28" s="6" t="s">
        <v>545</v>
      </c>
      <c r="B28" s="7" t="s">
        <v>293</v>
      </c>
      <c r="C28" s="22">
        <f>SUM(C18:C27)</f>
        <v>0</v>
      </c>
      <c r="D28" s="22">
        <f>SUM(D18:D27)</f>
        <v>0</v>
      </c>
      <c r="E28" s="22">
        <f>SUM(E18:E27)</f>
        <v>0</v>
      </c>
    </row>
    <row r="29" spans="1:5" ht="15">
      <c r="A29" s="12" t="s">
        <v>23</v>
      </c>
      <c r="B29" s="5" t="s">
        <v>294</v>
      </c>
      <c r="C29" s="22"/>
      <c r="D29" s="22"/>
      <c r="E29" s="22"/>
    </row>
    <row r="30" spans="1:5" ht="15">
      <c r="A30" s="12" t="s">
        <v>32</v>
      </c>
      <c r="B30" s="5" t="s">
        <v>294</v>
      </c>
      <c r="C30" s="22"/>
      <c r="D30" s="22"/>
      <c r="E30" s="22"/>
    </row>
    <row r="31" spans="1:5" ht="30">
      <c r="A31" s="12" t="s">
        <v>33</v>
      </c>
      <c r="B31" s="5" t="s">
        <v>294</v>
      </c>
      <c r="C31" s="22"/>
      <c r="D31" s="22"/>
      <c r="E31" s="22"/>
    </row>
    <row r="32" spans="1:5" ht="15">
      <c r="A32" s="12" t="s">
        <v>31</v>
      </c>
      <c r="B32" s="5" t="s">
        <v>294</v>
      </c>
      <c r="C32" s="22">
        <v>0</v>
      </c>
      <c r="D32" s="22">
        <v>24500</v>
      </c>
      <c r="E32" s="22">
        <v>24500</v>
      </c>
    </row>
    <row r="33" spans="1:5" ht="15">
      <c r="A33" s="12" t="s">
        <v>30</v>
      </c>
      <c r="B33" s="5" t="s">
        <v>294</v>
      </c>
      <c r="C33" s="22"/>
      <c r="D33" s="22"/>
      <c r="E33" s="22"/>
    </row>
    <row r="34" spans="1:5" ht="15">
      <c r="A34" s="12" t="s">
        <v>29</v>
      </c>
      <c r="B34" s="5" t="s">
        <v>294</v>
      </c>
      <c r="C34" s="22">
        <v>0</v>
      </c>
      <c r="D34" s="22">
        <v>2985775</v>
      </c>
      <c r="E34" s="22">
        <v>2985775</v>
      </c>
    </row>
    <row r="35" spans="1:5" ht="15">
      <c r="A35" s="12" t="s">
        <v>24</v>
      </c>
      <c r="B35" s="5" t="s">
        <v>294</v>
      </c>
      <c r="C35" s="22">
        <v>26383560</v>
      </c>
      <c r="D35" s="22">
        <v>945000</v>
      </c>
      <c r="E35" s="22">
        <v>945000</v>
      </c>
    </row>
    <row r="36" spans="1:5" ht="15">
      <c r="A36" s="12" t="s">
        <v>25</v>
      </c>
      <c r="B36" s="5" t="s">
        <v>294</v>
      </c>
      <c r="C36" s="22"/>
      <c r="D36" s="22"/>
      <c r="E36" s="22"/>
    </row>
    <row r="37" spans="1:5" ht="15">
      <c r="A37" s="12" t="s">
        <v>26</v>
      </c>
      <c r="B37" s="5" t="s">
        <v>294</v>
      </c>
      <c r="C37" s="22"/>
      <c r="D37" s="22"/>
      <c r="E37" s="22"/>
    </row>
    <row r="38" spans="1:5" ht="15">
      <c r="A38" s="12" t="s">
        <v>27</v>
      </c>
      <c r="B38" s="5" t="s">
        <v>294</v>
      </c>
      <c r="C38" s="22"/>
      <c r="D38" s="22"/>
      <c r="E38" s="22"/>
    </row>
    <row r="39" spans="1:5" ht="15">
      <c r="A39" s="6" t="s">
        <v>544</v>
      </c>
      <c r="B39" s="7" t="s">
        <v>294</v>
      </c>
      <c r="C39" s="22">
        <f>SUM(C29:C38)</f>
        <v>26383560</v>
      </c>
      <c r="D39" s="22">
        <f>SUM(D29:D38)</f>
        <v>3955275</v>
      </c>
      <c r="E39" s="22">
        <f>SUM(E29:E38)</f>
        <v>3955275</v>
      </c>
    </row>
    <row r="40" spans="1:5" ht="15">
      <c r="A40" s="12" t="s">
        <v>23</v>
      </c>
      <c r="B40" s="5" t="s">
        <v>300</v>
      </c>
      <c r="C40" s="22"/>
      <c r="D40" s="22"/>
      <c r="E40" s="22"/>
    </row>
    <row r="41" spans="1:5" ht="15">
      <c r="A41" s="12" t="s">
        <v>32</v>
      </c>
      <c r="B41" s="5" t="s">
        <v>300</v>
      </c>
      <c r="C41" s="22"/>
      <c r="D41" s="22"/>
      <c r="E41" s="22"/>
    </row>
    <row r="42" spans="1:5" ht="30">
      <c r="A42" s="12" t="s">
        <v>33</v>
      </c>
      <c r="B42" s="5" t="s">
        <v>300</v>
      </c>
      <c r="C42" s="22"/>
      <c r="D42" s="22"/>
      <c r="E42" s="22"/>
    </row>
    <row r="43" spans="1:5" ht="15">
      <c r="A43" s="12" t="s">
        <v>31</v>
      </c>
      <c r="B43" s="5" t="s">
        <v>300</v>
      </c>
      <c r="C43" s="22"/>
      <c r="D43" s="22"/>
      <c r="E43" s="22"/>
    </row>
    <row r="44" spans="1:5" ht="15">
      <c r="A44" s="12" t="s">
        <v>30</v>
      </c>
      <c r="B44" s="5" t="s">
        <v>300</v>
      </c>
      <c r="C44" s="22"/>
      <c r="D44" s="22"/>
      <c r="E44" s="22"/>
    </row>
    <row r="45" spans="1:5" ht="15">
      <c r="A45" s="12" t="s">
        <v>29</v>
      </c>
      <c r="B45" s="5" t="s">
        <v>300</v>
      </c>
      <c r="C45" s="22"/>
      <c r="D45" s="22"/>
      <c r="E45" s="22"/>
    </row>
    <row r="46" spans="1:5" ht="15">
      <c r="A46" s="12" t="s">
        <v>24</v>
      </c>
      <c r="B46" s="5" t="s">
        <v>300</v>
      </c>
      <c r="C46" s="22"/>
      <c r="D46" s="22"/>
      <c r="E46" s="22"/>
    </row>
    <row r="47" spans="1:5" ht="15">
      <c r="A47" s="12" t="s">
        <v>25</v>
      </c>
      <c r="B47" s="5" t="s">
        <v>300</v>
      </c>
      <c r="C47" s="22"/>
      <c r="D47" s="22"/>
      <c r="E47" s="22"/>
    </row>
    <row r="48" spans="1:5" ht="15">
      <c r="A48" s="12" t="s">
        <v>26</v>
      </c>
      <c r="B48" s="5" t="s">
        <v>300</v>
      </c>
      <c r="C48" s="22"/>
      <c r="D48" s="22"/>
      <c r="E48" s="22"/>
    </row>
    <row r="49" spans="1:5" ht="15">
      <c r="A49" s="12" t="s">
        <v>27</v>
      </c>
      <c r="B49" s="5" t="s">
        <v>300</v>
      </c>
      <c r="C49" s="22"/>
      <c r="D49" s="22"/>
      <c r="E49" s="22"/>
    </row>
    <row r="50" spans="1:5" ht="25.5">
      <c r="A50" s="6" t="s">
        <v>543</v>
      </c>
      <c r="B50" s="7" t="s">
        <v>300</v>
      </c>
      <c r="C50" s="22"/>
      <c r="D50" s="22"/>
      <c r="E50" s="22"/>
    </row>
    <row r="51" spans="1:5" ht="15">
      <c r="A51" s="12" t="s">
        <v>28</v>
      </c>
      <c r="B51" s="5" t="s">
        <v>301</v>
      </c>
      <c r="C51" s="22"/>
      <c r="D51" s="22"/>
      <c r="E51" s="22"/>
    </row>
    <row r="52" spans="1:5" ht="15">
      <c r="A52" s="12" t="s">
        <v>32</v>
      </c>
      <c r="B52" s="5" t="s">
        <v>301</v>
      </c>
      <c r="C52" s="22"/>
      <c r="D52" s="22"/>
      <c r="E52" s="22"/>
    </row>
    <row r="53" spans="1:5" ht="30">
      <c r="A53" s="12" t="s">
        <v>33</v>
      </c>
      <c r="B53" s="5" t="s">
        <v>301</v>
      </c>
      <c r="C53" s="22"/>
      <c r="D53" s="22"/>
      <c r="E53" s="22"/>
    </row>
    <row r="54" spans="1:5" ht="15">
      <c r="A54" s="12" t="s">
        <v>31</v>
      </c>
      <c r="B54" s="5" t="s">
        <v>301</v>
      </c>
      <c r="C54" s="22"/>
      <c r="D54" s="22"/>
      <c r="E54" s="22"/>
    </row>
    <row r="55" spans="1:5" ht="15">
      <c r="A55" s="12" t="s">
        <v>30</v>
      </c>
      <c r="B55" s="5" t="s">
        <v>301</v>
      </c>
      <c r="C55" s="22"/>
      <c r="D55" s="22"/>
      <c r="E55" s="22"/>
    </row>
    <row r="56" spans="1:5" ht="15">
      <c r="A56" s="12" t="s">
        <v>29</v>
      </c>
      <c r="B56" s="5" t="s">
        <v>301</v>
      </c>
      <c r="C56" s="22"/>
      <c r="D56" s="22"/>
      <c r="E56" s="22"/>
    </row>
    <row r="57" spans="1:5" ht="15">
      <c r="A57" s="12" t="s">
        <v>24</v>
      </c>
      <c r="B57" s="5" t="s">
        <v>301</v>
      </c>
      <c r="C57" s="22"/>
      <c r="D57" s="22"/>
      <c r="E57" s="22"/>
    </row>
    <row r="58" spans="1:5" ht="15">
      <c r="A58" s="12" t="s">
        <v>25</v>
      </c>
      <c r="B58" s="5" t="s">
        <v>301</v>
      </c>
      <c r="C58" s="22"/>
      <c r="D58" s="22"/>
      <c r="E58" s="22"/>
    </row>
    <row r="59" spans="1:5" ht="15">
      <c r="A59" s="12" t="s">
        <v>26</v>
      </c>
      <c r="B59" s="5" t="s">
        <v>301</v>
      </c>
      <c r="C59" s="22"/>
      <c r="D59" s="22"/>
      <c r="E59" s="22"/>
    </row>
    <row r="60" spans="1:5" ht="15">
      <c r="A60" s="12" t="s">
        <v>27</v>
      </c>
      <c r="B60" s="5" t="s">
        <v>301</v>
      </c>
      <c r="C60" s="22"/>
      <c r="D60" s="22"/>
      <c r="E60" s="22"/>
    </row>
    <row r="61" spans="1:5" ht="25.5">
      <c r="A61" s="6" t="s">
        <v>546</v>
      </c>
      <c r="B61" s="7" t="s">
        <v>301</v>
      </c>
      <c r="C61" s="22"/>
      <c r="D61" s="22"/>
      <c r="E61" s="22"/>
    </row>
    <row r="62" spans="1:5" ht="15">
      <c r="A62" s="12" t="s">
        <v>23</v>
      </c>
      <c r="B62" s="5" t="s">
        <v>302</v>
      </c>
      <c r="C62" s="22"/>
      <c r="D62" s="22"/>
      <c r="E62" s="22"/>
    </row>
    <row r="63" spans="1:5" ht="15">
      <c r="A63" s="12" t="s">
        <v>32</v>
      </c>
      <c r="B63" s="5" t="s">
        <v>302</v>
      </c>
      <c r="C63" s="22"/>
      <c r="D63" s="22"/>
      <c r="E63" s="22"/>
    </row>
    <row r="64" spans="1:5" ht="30">
      <c r="A64" s="12" t="s">
        <v>33</v>
      </c>
      <c r="B64" s="5" t="s">
        <v>302</v>
      </c>
      <c r="C64" s="22"/>
      <c r="D64" s="22"/>
      <c r="E64" s="22"/>
    </row>
    <row r="65" spans="1:5" ht="15">
      <c r="A65" s="12" t="s">
        <v>31</v>
      </c>
      <c r="B65" s="5" t="s">
        <v>302</v>
      </c>
      <c r="C65" s="22"/>
      <c r="D65" s="22"/>
      <c r="E65" s="22"/>
    </row>
    <row r="66" spans="1:5" ht="15">
      <c r="A66" s="12" t="s">
        <v>30</v>
      </c>
      <c r="B66" s="5" t="s">
        <v>302</v>
      </c>
      <c r="C66" s="22"/>
      <c r="D66" s="22"/>
      <c r="E66" s="22"/>
    </row>
    <row r="67" spans="1:5" ht="15">
      <c r="A67" s="12" t="s">
        <v>29</v>
      </c>
      <c r="B67" s="5" t="s">
        <v>302</v>
      </c>
      <c r="C67" s="22"/>
      <c r="D67" s="22"/>
      <c r="E67" s="22"/>
    </row>
    <row r="68" spans="1:5" ht="15">
      <c r="A68" s="12" t="s">
        <v>24</v>
      </c>
      <c r="B68" s="5" t="s">
        <v>302</v>
      </c>
      <c r="C68" s="22"/>
      <c r="D68" s="22"/>
      <c r="E68" s="22"/>
    </row>
    <row r="69" spans="1:5" ht="15">
      <c r="A69" s="12" t="s">
        <v>25</v>
      </c>
      <c r="B69" s="5" t="s">
        <v>302</v>
      </c>
      <c r="C69" s="22"/>
      <c r="D69" s="22"/>
      <c r="E69" s="22"/>
    </row>
    <row r="70" spans="1:5" ht="15">
      <c r="A70" s="12" t="s">
        <v>26</v>
      </c>
      <c r="B70" s="5" t="s">
        <v>302</v>
      </c>
      <c r="C70" s="22"/>
      <c r="D70" s="22"/>
      <c r="E70" s="22"/>
    </row>
    <row r="71" spans="1:5" ht="15">
      <c r="A71" s="12" t="s">
        <v>27</v>
      </c>
      <c r="B71" s="5" t="s">
        <v>302</v>
      </c>
      <c r="C71" s="22"/>
      <c r="D71" s="22"/>
      <c r="E71" s="22"/>
    </row>
    <row r="72" spans="1:5" ht="15">
      <c r="A72" s="6" t="s">
        <v>493</v>
      </c>
      <c r="B72" s="7" t="s">
        <v>302</v>
      </c>
      <c r="C72" s="22">
        <f>SUM(C62:C71)</f>
        <v>0</v>
      </c>
      <c r="D72" s="22">
        <f>SUM(D62:D71)</f>
        <v>0</v>
      </c>
      <c r="E72" s="22">
        <f>SUM(E62:E71)</f>
        <v>0</v>
      </c>
    </row>
    <row r="73" spans="1:5" ht="15">
      <c r="A73" s="12" t="s">
        <v>34</v>
      </c>
      <c r="B73" s="4" t="s">
        <v>352</v>
      </c>
      <c r="C73" s="22"/>
      <c r="D73" s="22"/>
      <c r="E73" s="22"/>
    </row>
    <row r="74" spans="1:5" ht="15">
      <c r="A74" s="12" t="s">
        <v>35</v>
      </c>
      <c r="B74" s="4" t="s">
        <v>352</v>
      </c>
      <c r="C74" s="22"/>
      <c r="D74" s="22"/>
      <c r="E74" s="22"/>
    </row>
    <row r="75" spans="1:5" ht="15">
      <c r="A75" s="12" t="s">
        <v>43</v>
      </c>
      <c r="B75" s="4" t="s">
        <v>352</v>
      </c>
      <c r="C75" s="22"/>
      <c r="D75" s="22"/>
      <c r="E75" s="22"/>
    </row>
    <row r="76" spans="1:5" ht="15">
      <c r="A76" s="4" t="s">
        <v>42</v>
      </c>
      <c r="B76" s="4" t="s">
        <v>352</v>
      </c>
      <c r="C76" s="22"/>
      <c r="D76" s="22"/>
      <c r="E76" s="22"/>
    </row>
    <row r="77" spans="1:5" ht="15">
      <c r="A77" s="4" t="s">
        <v>41</v>
      </c>
      <c r="B77" s="4" t="s">
        <v>352</v>
      </c>
      <c r="C77" s="22"/>
      <c r="D77" s="22"/>
      <c r="E77" s="22"/>
    </row>
    <row r="78" spans="1:5" ht="15">
      <c r="A78" s="4" t="s">
        <v>40</v>
      </c>
      <c r="B78" s="4" t="s">
        <v>352</v>
      </c>
      <c r="C78" s="22"/>
      <c r="D78" s="22"/>
      <c r="E78" s="22"/>
    </row>
    <row r="79" spans="1:5" ht="15">
      <c r="A79" s="12" t="s">
        <v>39</v>
      </c>
      <c r="B79" s="4" t="s">
        <v>352</v>
      </c>
      <c r="C79" s="22"/>
      <c r="D79" s="22"/>
      <c r="E79" s="22"/>
    </row>
    <row r="80" spans="1:5" ht="15">
      <c r="A80" s="12" t="s">
        <v>44</v>
      </c>
      <c r="B80" s="4" t="s">
        <v>352</v>
      </c>
      <c r="C80" s="22"/>
      <c r="D80" s="22"/>
      <c r="E80" s="22"/>
    </row>
    <row r="81" spans="1:5" ht="15">
      <c r="A81" s="12" t="s">
        <v>36</v>
      </c>
      <c r="B81" s="4" t="s">
        <v>352</v>
      </c>
      <c r="C81" s="22"/>
      <c r="D81" s="22"/>
      <c r="E81" s="22"/>
    </row>
    <row r="82" spans="1:5" ht="15">
      <c r="A82" s="12" t="s">
        <v>37</v>
      </c>
      <c r="B82" s="4" t="s">
        <v>352</v>
      </c>
      <c r="C82" s="22"/>
      <c r="D82" s="22"/>
      <c r="E82" s="22"/>
    </row>
    <row r="83" spans="1:5" ht="25.5">
      <c r="A83" s="6" t="s">
        <v>562</v>
      </c>
      <c r="B83" s="7" t="s">
        <v>352</v>
      </c>
      <c r="C83" s="22"/>
      <c r="D83" s="22"/>
      <c r="E83" s="22"/>
    </row>
    <row r="84" spans="1:5" ht="15">
      <c r="A84" s="12" t="s">
        <v>34</v>
      </c>
      <c r="B84" s="4" t="s">
        <v>353</v>
      </c>
      <c r="C84" s="22"/>
      <c r="D84" s="22"/>
      <c r="E84" s="22"/>
    </row>
    <row r="85" spans="1:5" ht="15">
      <c r="A85" s="12" t="s">
        <v>35</v>
      </c>
      <c r="B85" s="4" t="s">
        <v>353</v>
      </c>
      <c r="C85" s="22"/>
      <c r="D85" s="22"/>
      <c r="E85" s="22"/>
    </row>
    <row r="86" spans="1:5" ht="15">
      <c r="A86" s="12" t="s">
        <v>43</v>
      </c>
      <c r="B86" s="4" t="s">
        <v>353</v>
      </c>
      <c r="C86" s="22"/>
      <c r="D86" s="22"/>
      <c r="E86" s="22"/>
    </row>
    <row r="87" spans="1:5" ht="15">
      <c r="A87" s="4" t="s">
        <v>42</v>
      </c>
      <c r="B87" s="4" t="s">
        <v>353</v>
      </c>
      <c r="C87" s="22"/>
      <c r="D87" s="22"/>
      <c r="E87" s="22"/>
    </row>
    <row r="88" spans="1:5" ht="15">
      <c r="A88" s="4" t="s">
        <v>41</v>
      </c>
      <c r="B88" s="4" t="s">
        <v>353</v>
      </c>
      <c r="C88" s="22"/>
      <c r="D88" s="22"/>
      <c r="E88" s="22"/>
    </row>
    <row r="89" spans="1:5" ht="15">
      <c r="A89" s="4" t="s">
        <v>40</v>
      </c>
      <c r="B89" s="4" t="s">
        <v>353</v>
      </c>
      <c r="C89" s="22"/>
      <c r="D89" s="22"/>
      <c r="E89" s="22"/>
    </row>
    <row r="90" spans="1:5" ht="15">
      <c r="A90" s="12" t="s">
        <v>39</v>
      </c>
      <c r="B90" s="4" t="s">
        <v>353</v>
      </c>
      <c r="C90" s="22">
        <v>1267</v>
      </c>
      <c r="D90" s="22">
        <v>17</v>
      </c>
      <c r="E90" s="22">
        <v>16</v>
      </c>
    </row>
    <row r="91" spans="1:5" ht="15">
      <c r="A91" s="12" t="s">
        <v>38</v>
      </c>
      <c r="B91" s="4" t="s">
        <v>353</v>
      </c>
      <c r="C91" s="22"/>
      <c r="D91" s="22"/>
      <c r="E91" s="22"/>
    </row>
    <row r="92" spans="1:5" ht="15">
      <c r="A92" s="12" t="s">
        <v>36</v>
      </c>
      <c r="B92" s="4" t="s">
        <v>353</v>
      </c>
      <c r="C92" s="22"/>
      <c r="D92" s="22"/>
      <c r="E92" s="22"/>
    </row>
    <row r="93" spans="1:5" ht="15">
      <c r="A93" s="12" t="s">
        <v>37</v>
      </c>
      <c r="B93" s="4" t="s">
        <v>353</v>
      </c>
      <c r="C93" s="22"/>
      <c r="D93" s="22"/>
      <c r="E93" s="22"/>
    </row>
    <row r="94" spans="1:5" ht="15">
      <c r="A94" s="14" t="s">
        <v>563</v>
      </c>
      <c r="B94" s="7" t="s">
        <v>353</v>
      </c>
      <c r="C94" s="22">
        <f>SUM(C84:C93)</f>
        <v>1267</v>
      </c>
      <c r="D94" s="22">
        <f>SUM(D84:D93)</f>
        <v>17</v>
      </c>
      <c r="E94" s="22">
        <f>SUM(E84:E93)</f>
        <v>16</v>
      </c>
    </row>
    <row r="95" spans="1:5" ht="15">
      <c r="A95" s="12" t="s">
        <v>34</v>
      </c>
      <c r="B95" s="4" t="s">
        <v>357</v>
      </c>
      <c r="C95" s="22"/>
      <c r="D95" s="22"/>
      <c r="E95" s="22"/>
    </row>
    <row r="96" spans="1:5" ht="15">
      <c r="A96" s="12" t="s">
        <v>35</v>
      </c>
      <c r="B96" s="4" t="s">
        <v>357</v>
      </c>
      <c r="C96" s="22"/>
      <c r="D96" s="22"/>
      <c r="E96" s="22"/>
    </row>
    <row r="97" spans="1:5" ht="15">
      <c r="A97" s="12" t="s">
        <v>43</v>
      </c>
      <c r="B97" s="4" t="s">
        <v>357</v>
      </c>
      <c r="C97" s="22"/>
      <c r="D97" s="22"/>
      <c r="E97" s="22"/>
    </row>
    <row r="98" spans="1:5" ht="15">
      <c r="A98" s="4" t="s">
        <v>42</v>
      </c>
      <c r="B98" s="4" t="s">
        <v>357</v>
      </c>
      <c r="C98" s="22"/>
      <c r="D98" s="22"/>
      <c r="E98" s="22"/>
    </row>
    <row r="99" spans="1:5" ht="15">
      <c r="A99" s="4" t="s">
        <v>41</v>
      </c>
      <c r="B99" s="4" t="s">
        <v>357</v>
      </c>
      <c r="C99" s="22"/>
      <c r="D99" s="22"/>
      <c r="E99" s="22"/>
    </row>
    <row r="100" spans="1:5" ht="15">
      <c r="A100" s="4" t="s">
        <v>40</v>
      </c>
      <c r="B100" s="4" t="s">
        <v>357</v>
      </c>
      <c r="C100" s="22"/>
      <c r="D100" s="22"/>
      <c r="E100" s="22"/>
    </row>
    <row r="101" spans="1:5" ht="15">
      <c r="A101" s="12" t="s">
        <v>39</v>
      </c>
      <c r="B101" s="4" t="s">
        <v>357</v>
      </c>
      <c r="C101" s="22"/>
      <c r="D101" s="22"/>
      <c r="E101" s="22"/>
    </row>
    <row r="102" spans="1:5" ht="15">
      <c r="A102" s="12" t="s">
        <v>44</v>
      </c>
      <c r="B102" s="4" t="s">
        <v>357</v>
      </c>
      <c r="C102" s="22"/>
      <c r="D102" s="22"/>
      <c r="E102" s="22"/>
    </row>
    <row r="103" spans="1:5" ht="15">
      <c r="A103" s="12" t="s">
        <v>36</v>
      </c>
      <c r="B103" s="4" t="s">
        <v>357</v>
      </c>
      <c r="C103" s="22"/>
      <c r="D103" s="22"/>
      <c r="E103" s="22"/>
    </row>
    <row r="104" spans="1:5" ht="15">
      <c r="A104" s="12" t="s">
        <v>37</v>
      </c>
      <c r="B104" s="4" t="s">
        <v>357</v>
      </c>
      <c r="C104" s="22"/>
      <c r="D104" s="22"/>
      <c r="E104" s="22"/>
    </row>
    <row r="105" spans="1:5" ht="25.5">
      <c r="A105" s="6" t="s">
        <v>564</v>
      </c>
      <c r="B105" s="7" t="s">
        <v>357</v>
      </c>
      <c r="C105" s="22"/>
      <c r="D105" s="22"/>
      <c r="E105" s="22"/>
    </row>
    <row r="106" spans="1:5" ht="15">
      <c r="A106" s="12" t="s">
        <v>34</v>
      </c>
      <c r="B106" s="4" t="s">
        <v>358</v>
      </c>
      <c r="C106" s="22"/>
      <c r="D106" s="22"/>
      <c r="E106" s="22"/>
    </row>
    <row r="107" spans="1:5" ht="15">
      <c r="A107" s="12" t="s">
        <v>35</v>
      </c>
      <c r="B107" s="4" t="s">
        <v>358</v>
      </c>
      <c r="C107" s="22"/>
      <c r="D107" s="22"/>
      <c r="E107" s="22"/>
    </row>
    <row r="108" spans="1:5" ht="15">
      <c r="A108" s="12" t="s">
        <v>43</v>
      </c>
      <c r="B108" s="4" t="s">
        <v>358</v>
      </c>
      <c r="C108" s="22"/>
      <c r="D108" s="22"/>
      <c r="E108" s="22"/>
    </row>
    <row r="109" spans="1:5" ht="15">
      <c r="A109" s="4" t="s">
        <v>42</v>
      </c>
      <c r="B109" s="4" t="s">
        <v>358</v>
      </c>
      <c r="C109" s="22"/>
      <c r="D109" s="22"/>
      <c r="E109" s="22"/>
    </row>
    <row r="110" spans="1:5" ht="15">
      <c r="A110" s="4" t="s">
        <v>41</v>
      </c>
      <c r="B110" s="4" t="s">
        <v>358</v>
      </c>
      <c r="C110" s="22"/>
      <c r="D110" s="22"/>
      <c r="E110" s="22"/>
    </row>
    <row r="111" spans="1:5" ht="15">
      <c r="A111" s="4" t="s">
        <v>40</v>
      </c>
      <c r="B111" s="4" t="s">
        <v>358</v>
      </c>
      <c r="C111" s="22"/>
      <c r="D111" s="22"/>
      <c r="E111" s="22"/>
    </row>
    <row r="112" spans="1:5" ht="15">
      <c r="A112" s="12" t="s">
        <v>39</v>
      </c>
      <c r="B112" s="4" t="s">
        <v>358</v>
      </c>
      <c r="C112" s="22"/>
      <c r="D112" s="22"/>
      <c r="E112" s="22"/>
    </row>
    <row r="113" spans="1:5" ht="15">
      <c r="A113" s="12" t="s">
        <v>38</v>
      </c>
      <c r="B113" s="4" t="s">
        <v>358</v>
      </c>
      <c r="C113" s="22"/>
      <c r="D113" s="22"/>
      <c r="E113" s="22"/>
    </row>
    <row r="114" spans="1:5" ht="15">
      <c r="A114" s="12" t="s">
        <v>36</v>
      </c>
      <c r="B114" s="4" t="s">
        <v>358</v>
      </c>
      <c r="C114" s="22"/>
      <c r="D114" s="22"/>
      <c r="E114" s="22"/>
    </row>
    <row r="115" spans="1:5" ht="15">
      <c r="A115" s="12" t="s">
        <v>37</v>
      </c>
      <c r="B115" s="4" t="s">
        <v>358</v>
      </c>
      <c r="C115" s="22"/>
      <c r="D115" s="22"/>
      <c r="E115" s="22"/>
    </row>
    <row r="116" spans="1:5" ht="15">
      <c r="A116" s="14" t="s">
        <v>565</v>
      </c>
      <c r="B116" s="7" t="s">
        <v>358</v>
      </c>
      <c r="C116" s="22">
        <f>SUM(C106:C115)</f>
        <v>0</v>
      </c>
      <c r="D116" s="22">
        <f>SUM(D106:D115)</f>
        <v>0</v>
      </c>
      <c r="E116" s="22">
        <f>SUM(E106:E115)</f>
        <v>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3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0.00390625" style="0" customWidth="1"/>
    <col min="3" max="5" width="17.00390625" style="0" customWidth="1"/>
  </cols>
  <sheetData>
    <row r="1" spans="1:5" ht="15">
      <c r="A1" s="219" t="s">
        <v>1067</v>
      </c>
      <c r="B1" s="219"/>
      <c r="C1" s="219"/>
      <c r="D1" s="219"/>
      <c r="E1" s="219"/>
    </row>
    <row r="2" spans="1:5" ht="28.5" customHeight="1">
      <c r="A2" s="210" t="s">
        <v>1043</v>
      </c>
      <c r="B2" s="210"/>
      <c r="C2" s="210"/>
      <c r="D2" s="210"/>
      <c r="E2" s="210"/>
    </row>
    <row r="3" spans="1:5" ht="26.25" customHeight="1">
      <c r="A3" s="211" t="s">
        <v>1047</v>
      </c>
      <c r="B3" s="211"/>
      <c r="C3" s="211"/>
      <c r="D3" s="211"/>
      <c r="E3" s="211"/>
    </row>
    <row r="4" spans="1:5" ht="18.75" customHeight="1">
      <c r="A4" s="69"/>
      <c r="B4" s="70"/>
      <c r="C4" s="70"/>
      <c r="D4" s="70"/>
      <c r="E4" s="70"/>
    </row>
    <row r="5" ht="23.25" customHeight="1">
      <c r="A5" s="3" t="s">
        <v>57</v>
      </c>
    </row>
    <row r="6" spans="1:5" ht="30">
      <c r="A6" s="38" t="s">
        <v>55</v>
      </c>
      <c r="B6" s="2" t="s">
        <v>104</v>
      </c>
      <c r="C6" s="114" t="s">
        <v>599</v>
      </c>
      <c r="D6" s="114" t="s">
        <v>600</v>
      </c>
      <c r="E6" s="114" t="s">
        <v>601</v>
      </c>
    </row>
    <row r="7" spans="1:5" ht="15">
      <c r="A7" s="11" t="s">
        <v>405</v>
      </c>
      <c r="B7" s="5" t="s">
        <v>183</v>
      </c>
      <c r="C7" s="22"/>
      <c r="D7" s="22"/>
      <c r="E7" s="22"/>
    </row>
    <row r="8" spans="1:5" ht="15">
      <c r="A8" s="11" t="s">
        <v>406</v>
      </c>
      <c r="B8" s="5" t="s">
        <v>183</v>
      </c>
      <c r="C8" s="22"/>
      <c r="D8" s="22"/>
      <c r="E8" s="22"/>
    </row>
    <row r="9" spans="1:5" ht="15">
      <c r="A9" s="11" t="s">
        <v>407</v>
      </c>
      <c r="B9" s="5" t="s">
        <v>183</v>
      </c>
      <c r="C9" s="22"/>
      <c r="D9" s="22"/>
      <c r="E9" s="22"/>
    </row>
    <row r="10" spans="1:5" ht="15">
      <c r="A10" s="11" t="s">
        <v>408</v>
      </c>
      <c r="B10" s="5" t="s">
        <v>183</v>
      </c>
      <c r="C10" s="22"/>
      <c r="D10" s="22"/>
      <c r="E10" s="22"/>
    </row>
    <row r="11" spans="1:5" ht="15">
      <c r="A11" s="12" t="s">
        <v>409</v>
      </c>
      <c r="B11" s="5" t="s">
        <v>183</v>
      </c>
      <c r="C11" s="22"/>
      <c r="D11" s="22"/>
      <c r="E11" s="22"/>
    </row>
    <row r="12" spans="1:5" ht="15">
      <c r="A12" s="12" t="s">
        <v>410</v>
      </c>
      <c r="B12" s="5" t="s">
        <v>183</v>
      </c>
      <c r="C12" s="22"/>
      <c r="D12" s="22"/>
      <c r="E12" s="22"/>
    </row>
    <row r="13" spans="1:5" ht="15">
      <c r="A13" s="14" t="s">
        <v>93</v>
      </c>
      <c r="B13" s="13" t="s">
        <v>183</v>
      </c>
      <c r="C13" s="22"/>
      <c r="D13" s="22"/>
      <c r="E13" s="22"/>
    </row>
    <row r="14" spans="1:5" ht="15">
      <c r="A14" s="11" t="s">
        <v>411</v>
      </c>
      <c r="B14" s="5" t="s">
        <v>184</v>
      </c>
      <c r="C14" s="22"/>
      <c r="D14" s="22"/>
      <c r="E14" s="22"/>
    </row>
    <row r="15" spans="1:5" ht="15">
      <c r="A15" s="15" t="s">
        <v>92</v>
      </c>
      <c r="B15" s="13" t="s">
        <v>184</v>
      </c>
      <c r="C15" s="22"/>
      <c r="D15" s="22"/>
      <c r="E15" s="22"/>
    </row>
    <row r="16" spans="1:5" ht="15">
      <c r="A16" s="11" t="s">
        <v>412</v>
      </c>
      <c r="B16" s="5" t="s">
        <v>185</v>
      </c>
      <c r="C16" s="22"/>
      <c r="D16" s="22"/>
      <c r="E16" s="22"/>
    </row>
    <row r="17" spans="1:5" ht="15">
      <c r="A17" s="11" t="s">
        <v>413</v>
      </c>
      <c r="B17" s="5" t="s">
        <v>185</v>
      </c>
      <c r="C17" s="22"/>
      <c r="D17" s="22"/>
      <c r="E17" s="22"/>
    </row>
    <row r="18" spans="1:5" ht="15">
      <c r="A18" s="12" t="s">
        <v>414</v>
      </c>
      <c r="B18" s="5" t="s">
        <v>185</v>
      </c>
      <c r="C18" s="22"/>
      <c r="D18" s="22"/>
      <c r="E18" s="22"/>
    </row>
    <row r="19" spans="1:5" ht="15">
      <c r="A19" s="12" t="s">
        <v>415</v>
      </c>
      <c r="B19" s="5" t="s">
        <v>185</v>
      </c>
      <c r="C19" s="22"/>
      <c r="D19" s="22"/>
      <c r="E19" s="22"/>
    </row>
    <row r="20" spans="1:5" ht="15">
      <c r="A20" s="12" t="s">
        <v>416</v>
      </c>
      <c r="B20" s="5" t="s">
        <v>185</v>
      </c>
      <c r="C20" s="22"/>
      <c r="D20" s="22"/>
      <c r="E20" s="22"/>
    </row>
    <row r="21" spans="1:5" ht="30">
      <c r="A21" s="16" t="s">
        <v>417</v>
      </c>
      <c r="B21" s="5" t="s">
        <v>185</v>
      </c>
      <c r="C21" s="22"/>
      <c r="D21" s="22"/>
      <c r="E21" s="22"/>
    </row>
    <row r="22" spans="1:5" ht="15">
      <c r="A22" s="10" t="s">
        <v>91</v>
      </c>
      <c r="B22" s="13" t="s">
        <v>185</v>
      </c>
      <c r="C22" s="22"/>
      <c r="D22" s="22"/>
      <c r="E22" s="22"/>
    </row>
    <row r="23" spans="1:5" ht="15">
      <c r="A23" s="11" t="s">
        <v>418</v>
      </c>
      <c r="B23" s="5" t="s">
        <v>186</v>
      </c>
      <c r="C23" s="22"/>
      <c r="D23" s="22"/>
      <c r="E23" s="22"/>
    </row>
    <row r="24" spans="1:5" ht="15">
      <c r="A24" s="11" t="s">
        <v>419</v>
      </c>
      <c r="B24" s="5" t="s">
        <v>186</v>
      </c>
      <c r="C24" s="22">
        <v>0</v>
      </c>
      <c r="D24" s="22">
        <v>0</v>
      </c>
      <c r="E24" s="22">
        <v>0</v>
      </c>
    </row>
    <row r="25" spans="1:5" ht="15">
      <c r="A25" s="10" t="s">
        <v>90</v>
      </c>
      <c r="B25" s="7" t="s">
        <v>186</v>
      </c>
      <c r="C25" s="22">
        <f>SUM(C23:C24)</f>
        <v>0</v>
      </c>
      <c r="D25" s="22">
        <f>SUM(D23:D24)</f>
        <v>0</v>
      </c>
      <c r="E25" s="22">
        <f>SUM(E23:E24)</f>
        <v>0</v>
      </c>
    </row>
    <row r="26" spans="1:5" ht="15">
      <c r="A26" s="11" t="s">
        <v>420</v>
      </c>
      <c r="B26" s="5" t="s">
        <v>187</v>
      </c>
      <c r="C26" s="22"/>
      <c r="D26" s="22"/>
      <c r="E26" s="22"/>
    </row>
    <row r="27" spans="1:5" ht="15">
      <c r="A27" s="11" t="s">
        <v>421</v>
      </c>
      <c r="B27" s="5" t="s">
        <v>187</v>
      </c>
      <c r="C27" s="22"/>
      <c r="D27" s="22"/>
      <c r="E27" s="22"/>
    </row>
    <row r="28" spans="1:5" ht="15">
      <c r="A28" s="12" t="s">
        <v>422</v>
      </c>
      <c r="B28" s="5" t="s">
        <v>187</v>
      </c>
      <c r="C28" s="22"/>
      <c r="D28" s="22"/>
      <c r="E28" s="22"/>
    </row>
    <row r="29" spans="1:5" ht="15">
      <c r="A29" s="12" t="s">
        <v>423</v>
      </c>
      <c r="B29" s="5" t="s">
        <v>187</v>
      </c>
      <c r="C29" s="22"/>
      <c r="D29" s="22"/>
      <c r="E29" s="22"/>
    </row>
    <row r="30" spans="1:5" ht="15">
      <c r="A30" s="12" t="s">
        <v>424</v>
      </c>
      <c r="B30" s="5" t="s">
        <v>187</v>
      </c>
      <c r="C30" s="22"/>
      <c r="D30" s="22"/>
      <c r="E30" s="22"/>
    </row>
    <row r="31" spans="1:5" ht="15">
      <c r="A31" s="12" t="s">
        <v>425</v>
      </c>
      <c r="B31" s="5" t="s">
        <v>187</v>
      </c>
      <c r="C31" s="22"/>
      <c r="D31" s="22"/>
      <c r="E31" s="22"/>
    </row>
    <row r="32" spans="1:5" ht="15">
      <c r="A32" s="12" t="s">
        <v>426</v>
      </c>
      <c r="B32" s="5" t="s">
        <v>187</v>
      </c>
      <c r="C32" s="22"/>
      <c r="D32" s="22"/>
      <c r="E32" s="22"/>
    </row>
    <row r="33" spans="1:5" ht="15">
      <c r="A33" s="12" t="s">
        <v>427</v>
      </c>
      <c r="B33" s="5" t="s">
        <v>187</v>
      </c>
      <c r="C33" s="22"/>
      <c r="D33" s="22"/>
      <c r="E33" s="22"/>
    </row>
    <row r="34" spans="1:5" ht="15">
      <c r="A34" s="12" t="s">
        <v>428</v>
      </c>
      <c r="B34" s="5" t="s">
        <v>187</v>
      </c>
      <c r="C34" s="22"/>
      <c r="D34" s="22"/>
      <c r="E34" s="22"/>
    </row>
    <row r="35" spans="1:5" ht="15">
      <c r="A35" s="12" t="s">
        <v>429</v>
      </c>
      <c r="B35" s="5" t="s">
        <v>187</v>
      </c>
      <c r="C35" s="22"/>
      <c r="D35" s="22"/>
      <c r="E35" s="22"/>
    </row>
    <row r="36" spans="1:5" ht="30">
      <c r="A36" s="12" t="s">
        <v>430</v>
      </c>
      <c r="B36" s="5" t="s">
        <v>187</v>
      </c>
      <c r="C36" s="22">
        <v>1524240</v>
      </c>
      <c r="D36" s="22">
        <v>1793116</v>
      </c>
      <c r="E36" s="22">
        <v>1793116</v>
      </c>
    </row>
    <row r="37" spans="1:5" ht="30">
      <c r="A37" s="12" t="s">
        <v>431</v>
      </c>
      <c r="B37" s="5" t="s">
        <v>187</v>
      </c>
      <c r="C37" s="22"/>
      <c r="D37" s="22"/>
      <c r="E37" s="22"/>
    </row>
    <row r="38" spans="1:5" ht="15">
      <c r="A38" s="10" t="s">
        <v>432</v>
      </c>
      <c r="B38" s="13" t="s">
        <v>187</v>
      </c>
      <c r="C38" s="22">
        <f>SUM(C26:C37)</f>
        <v>1524240</v>
      </c>
      <c r="D38" s="22">
        <f>SUM(D26:D37)</f>
        <v>1793116</v>
      </c>
      <c r="E38" s="22">
        <f>SUM(E26:E37)</f>
        <v>1793116</v>
      </c>
    </row>
    <row r="39" spans="1:5" ht="15.75">
      <c r="A39" s="17" t="s">
        <v>433</v>
      </c>
      <c r="B39" s="8" t="s">
        <v>188</v>
      </c>
      <c r="C39" s="22">
        <f>SUM(C38,C25,C22,C15,C13)</f>
        <v>1524240</v>
      </c>
      <c r="D39" s="22">
        <f>SUM(D38,D25,D22,D15,D13)</f>
        <v>1793116</v>
      </c>
      <c r="E39" s="22">
        <f>SUM(E38,E25,E22,E15,E13)</f>
        <v>1793116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6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</cols>
  <sheetData>
    <row r="1" spans="1:5" ht="15">
      <c r="A1" s="219" t="s">
        <v>1068</v>
      </c>
      <c r="B1" s="219"/>
      <c r="C1" s="219"/>
      <c r="D1" s="219"/>
      <c r="E1" s="219"/>
    </row>
    <row r="2" spans="1:5" ht="21.75" customHeight="1">
      <c r="A2" s="210" t="s">
        <v>1043</v>
      </c>
      <c r="B2" s="220"/>
      <c r="C2" s="220"/>
      <c r="D2" s="220"/>
      <c r="E2" s="220"/>
    </row>
    <row r="3" spans="1:5" ht="26.25" customHeight="1">
      <c r="A3" s="211" t="s">
        <v>1048</v>
      </c>
      <c r="B3" s="221"/>
      <c r="C3" s="221"/>
      <c r="D3" s="221"/>
      <c r="E3" s="221"/>
    </row>
    <row r="5" spans="1:5" ht="25.5">
      <c r="A5" s="1" t="s">
        <v>103</v>
      </c>
      <c r="B5" s="2" t="s">
        <v>104</v>
      </c>
      <c r="C5" s="115" t="s">
        <v>599</v>
      </c>
      <c r="D5" s="115" t="s">
        <v>600</v>
      </c>
      <c r="E5" s="115" t="s">
        <v>601</v>
      </c>
    </row>
    <row r="6" spans="1:5" ht="15">
      <c r="A6" s="22"/>
      <c r="B6" s="22"/>
      <c r="C6" s="22"/>
      <c r="D6" s="22"/>
      <c r="E6" s="22"/>
    </row>
    <row r="7" spans="1:5" ht="15">
      <c r="A7" s="22"/>
      <c r="B7" s="22"/>
      <c r="C7" s="22"/>
      <c r="D7" s="22"/>
      <c r="E7" s="22"/>
    </row>
    <row r="8" spans="1:5" ht="15">
      <c r="A8" s="22"/>
      <c r="B8" s="22"/>
      <c r="C8" s="22"/>
      <c r="D8" s="22"/>
      <c r="E8" s="22"/>
    </row>
    <row r="9" spans="1:5" ht="15">
      <c r="A9" s="22"/>
      <c r="B9" s="22"/>
      <c r="C9" s="22"/>
      <c r="D9" s="22"/>
      <c r="E9" s="22"/>
    </row>
    <row r="10" spans="1:5" ht="15">
      <c r="A10" s="116" t="s">
        <v>206</v>
      </c>
      <c r="B10" s="117" t="s">
        <v>207</v>
      </c>
      <c r="C10" s="118"/>
      <c r="D10" s="118"/>
      <c r="E10" s="118"/>
    </row>
    <row r="11" spans="1:5" ht="15">
      <c r="A11" s="12"/>
      <c r="B11" s="5"/>
      <c r="C11" s="22"/>
      <c r="D11" s="22"/>
      <c r="E11" s="22"/>
    </row>
    <row r="12" spans="1:5" ht="15">
      <c r="A12" s="12"/>
      <c r="B12" s="5"/>
      <c r="C12" s="22"/>
      <c r="D12" s="22"/>
      <c r="E12" s="22"/>
    </row>
    <row r="13" spans="1:5" ht="15">
      <c r="A13" s="12"/>
      <c r="B13" s="5"/>
      <c r="C13" s="22"/>
      <c r="D13" s="22"/>
      <c r="E13" s="22"/>
    </row>
    <row r="14" spans="1:5" ht="15">
      <c r="A14" s="12"/>
      <c r="B14" s="5"/>
      <c r="C14" s="22"/>
      <c r="D14" s="22"/>
      <c r="E14" s="22"/>
    </row>
    <row r="15" spans="1:5" ht="15">
      <c r="A15" s="12" t="s">
        <v>440</v>
      </c>
      <c r="B15" s="5" t="s">
        <v>208</v>
      </c>
      <c r="C15" s="22"/>
      <c r="D15" s="22"/>
      <c r="E15" s="22"/>
    </row>
    <row r="16" spans="1:5" ht="15">
      <c r="A16" s="12"/>
      <c r="B16" s="5"/>
      <c r="C16" s="22"/>
      <c r="D16" s="22"/>
      <c r="E16" s="22"/>
    </row>
    <row r="17" spans="1:5" ht="15">
      <c r="A17" s="12"/>
      <c r="B17" s="5"/>
      <c r="C17" s="22"/>
      <c r="D17" s="22"/>
      <c r="E17" s="22"/>
    </row>
    <row r="18" spans="1:5" ht="15">
      <c r="A18" s="12"/>
      <c r="B18" s="5"/>
      <c r="C18" s="22"/>
      <c r="D18" s="22"/>
      <c r="E18" s="22"/>
    </row>
    <row r="19" spans="1:5" ht="15">
      <c r="A19" s="12"/>
      <c r="B19" s="5"/>
      <c r="C19" s="22"/>
      <c r="D19" s="22"/>
      <c r="E19" s="22"/>
    </row>
    <row r="20" spans="1:5" ht="15">
      <c r="A20" s="4" t="s">
        <v>209</v>
      </c>
      <c r="B20" s="5" t="s">
        <v>210</v>
      </c>
      <c r="C20" s="22"/>
      <c r="D20" s="22"/>
      <c r="E20" s="22"/>
    </row>
    <row r="21" spans="1:5" ht="15">
      <c r="A21" s="4"/>
      <c r="B21" s="5"/>
      <c r="C21" s="22"/>
      <c r="D21" s="22"/>
      <c r="E21" s="22"/>
    </row>
    <row r="22" spans="1:5" ht="15">
      <c r="A22" s="4"/>
      <c r="B22" s="5"/>
      <c r="C22" s="22"/>
      <c r="D22" s="22"/>
      <c r="E22" s="22"/>
    </row>
    <row r="23" spans="1:5" ht="15">
      <c r="A23" s="4"/>
      <c r="B23" s="5"/>
      <c r="C23" s="22"/>
      <c r="D23" s="22"/>
      <c r="E23" s="22"/>
    </row>
    <row r="24" spans="1:5" ht="15">
      <c r="A24" s="116" t="s">
        <v>211</v>
      </c>
      <c r="B24" s="117" t="s">
        <v>212</v>
      </c>
      <c r="C24" s="118"/>
      <c r="D24" s="118"/>
      <c r="E24" s="118"/>
    </row>
    <row r="25" spans="1:5" ht="15">
      <c r="A25" s="12"/>
      <c r="B25" s="5"/>
      <c r="C25" s="22"/>
      <c r="D25" s="22"/>
      <c r="E25" s="22"/>
    </row>
    <row r="26" spans="1:5" ht="15">
      <c r="A26" s="12"/>
      <c r="B26" s="5"/>
      <c r="C26" s="22"/>
      <c r="D26" s="22"/>
      <c r="E26" s="22"/>
    </row>
    <row r="27" spans="1:5" ht="15">
      <c r="A27" s="116" t="s">
        <v>213</v>
      </c>
      <c r="B27" s="117" t="s">
        <v>214</v>
      </c>
      <c r="C27" s="118"/>
      <c r="D27" s="118"/>
      <c r="E27" s="118"/>
    </row>
    <row r="28" spans="1:5" ht="15">
      <c r="A28" s="12"/>
      <c r="B28" s="5"/>
      <c r="C28" s="22"/>
      <c r="D28" s="22"/>
      <c r="E28" s="22"/>
    </row>
    <row r="29" spans="1:5" ht="15">
      <c r="A29" s="12"/>
      <c r="B29" s="5"/>
      <c r="C29" s="22"/>
      <c r="D29" s="22"/>
      <c r="E29" s="22"/>
    </row>
    <row r="30" spans="1:5" ht="15">
      <c r="A30" s="122" t="s">
        <v>215</v>
      </c>
      <c r="B30" s="117" t="s">
        <v>216</v>
      </c>
      <c r="C30" s="118"/>
      <c r="D30" s="118"/>
      <c r="E30" s="118"/>
    </row>
    <row r="31" spans="1:5" ht="15">
      <c r="A31" s="122" t="s">
        <v>217</v>
      </c>
      <c r="B31" s="117" t="s">
        <v>218</v>
      </c>
      <c r="C31" s="118"/>
      <c r="D31" s="118"/>
      <c r="E31" s="118"/>
    </row>
    <row r="32" spans="1:5" s="73" customFormat="1" ht="15.75">
      <c r="A32" s="119" t="s">
        <v>441</v>
      </c>
      <c r="B32" s="120" t="s">
        <v>219</v>
      </c>
      <c r="C32" s="121">
        <f>SUM(C10,C15,C20,C24,C27,C30,C31)</f>
        <v>0</v>
      </c>
      <c r="D32" s="121">
        <f>SUM(D10,D15,D20,D24,D27,D30,D31)</f>
        <v>0</v>
      </c>
      <c r="E32" s="121">
        <f>SUM(E10,E15,E20,E24,E27,E30,E31)</f>
        <v>0</v>
      </c>
    </row>
    <row r="33" spans="1:5" ht="15">
      <c r="A33" s="12" t="s">
        <v>1049</v>
      </c>
      <c r="B33" s="80"/>
      <c r="C33" s="81">
        <v>7087000</v>
      </c>
      <c r="D33" s="22">
        <v>9275499</v>
      </c>
      <c r="E33" s="22">
        <v>9275499</v>
      </c>
    </row>
    <row r="34" spans="1:5" ht="15">
      <c r="A34" s="12"/>
      <c r="B34" s="80"/>
      <c r="C34" s="81"/>
      <c r="D34" s="22"/>
      <c r="E34" s="22"/>
    </row>
    <row r="35" spans="1:5" ht="15">
      <c r="A35" s="12"/>
      <c r="B35" s="80"/>
      <c r="C35" s="81"/>
      <c r="D35" s="22"/>
      <c r="E35" s="22"/>
    </row>
    <row r="36" spans="1:5" ht="15">
      <c r="A36" s="12"/>
      <c r="B36" s="80"/>
      <c r="C36" s="81"/>
      <c r="D36" s="22"/>
      <c r="E36" s="22"/>
    </row>
    <row r="37" spans="1:5" ht="15">
      <c r="A37" s="12"/>
      <c r="B37" s="80"/>
      <c r="C37" s="81"/>
      <c r="D37" s="22"/>
      <c r="E37" s="22"/>
    </row>
    <row r="38" spans="1:5" ht="15">
      <c r="A38" s="12"/>
      <c r="B38" s="80"/>
      <c r="C38" s="81"/>
      <c r="D38" s="22"/>
      <c r="E38" s="22"/>
    </row>
    <row r="39" spans="1:5" ht="15">
      <c r="A39" s="12"/>
      <c r="B39" s="80"/>
      <c r="C39" s="81"/>
      <c r="D39" s="22"/>
      <c r="E39" s="22"/>
    </row>
    <row r="40" spans="1:5" s="73" customFormat="1" ht="15">
      <c r="A40" s="14" t="s">
        <v>220</v>
      </c>
      <c r="B40" s="79" t="s">
        <v>221</v>
      </c>
      <c r="C40" s="72">
        <f>SUM(C33:C39)</f>
        <v>7087000</v>
      </c>
      <c r="D40" s="72">
        <f>SUM(D33:D39)</f>
        <v>9275499</v>
      </c>
      <c r="E40" s="72">
        <f>SUM(E33:E39)</f>
        <v>9275499</v>
      </c>
    </row>
    <row r="41" spans="1:5" ht="15">
      <c r="A41" s="12"/>
      <c r="B41" s="5"/>
      <c r="C41" s="22"/>
      <c r="D41" s="22"/>
      <c r="E41" s="22"/>
    </row>
    <row r="42" spans="1:5" ht="15">
      <c r="A42" s="12"/>
      <c r="B42" s="5"/>
      <c r="C42" s="22"/>
      <c r="D42" s="22"/>
      <c r="E42" s="22"/>
    </row>
    <row r="43" spans="1:5" ht="15">
      <c r="A43" s="12"/>
      <c r="B43" s="5"/>
      <c r="C43" s="22"/>
      <c r="D43" s="22"/>
      <c r="E43" s="22"/>
    </row>
    <row r="44" spans="1:5" ht="15">
      <c r="A44" s="12"/>
      <c r="B44" s="5"/>
      <c r="C44" s="22"/>
      <c r="D44" s="22"/>
      <c r="E44" s="22"/>
    </row>
    <row r="45" spans="1:5" ht="15">
      <c r="A45" s="12" t="s">
        <v>222</v>
      </c>
      <c r="B45" s="5" t="s">
        <v>223</v>
      </c>
      <c r="C45" s="22"/>
      <c r="D45" s="22"/>
      <c r="E45" s="22"/>
    </row>
    <row r="46" spans="1:5" ht="15">
      <c r="A46" s="12"/>
      <c r="B46" s="5"/>
      <c r="C46" s="22"/>
      <c r="D46" s="22"/>
      <c r="E46" s="22"/>
    </row>
    <row r="47" spans="1:5" ht="15">
      <c r="A47" s="12"/>
      <c r="B47" s="5"/>
      <c r="C47" s="22"/>
      <c r="D47" s="22"/>
      <c r="E47" s="22"/>
    </row>
    <row r="48" spans="1:5" ht="15">
      <c r="A48" s="12"/>
      <c r="B48" s="5"/>
      <c r="C48" s="22"/>
      <c r="D48" s="22"/>
      <c r="E48" s="22"/>
    </row>
    <row r="49" spans="1:5" ht="15">
      <c r="A49" s="12"/>
      <c r="B49" s="5"/>
      <c r="C49" s="22"/>
      <c r="D49" s="22"/>
      <c r="E49" s="22"/>
    </row>
    <row r="50" spans="1:5" ht="30">
      <c r="A50" s="12" t="s">
        <v>1050</v>
      </c>
      <c r="B50" s="5" t="s">
        <v>225</v>
      </c>
      <c r="C50" s="22">
        <v>0</v>
      </c>
      <c r="D50" s="22">
        <v>123120</v>
      </c>
      <c r="E50" s="22">
        <v>123120</v>
      </c>
    </row>
    <row r="51" spans="1:5" ht="15">
      <c r="A51" s="12" t="s">
        <v>226</v>
      </c>
      <c r="B51" s="5" t="s">
        <v>227</v>
      </c>
      <c r="C51" s="22">
        <v>1913000</v>
      </c>
      <c r="D51" s="22">
        <v>2516027</v>
      </c>
      <c r="E51" s="22">
        <v>2516027</v>
      </c>
    </row>
    <row r="52" spans="1:5" s="73" customFormat="1" ht="15.75">
      <c r="A52" s="18" t="s">
        <v>442</v>
      </c>
      <c r="B52" s="82" t="s">
        <v>228</v>
      </c>
      <c r="C52" s="83">
        <f>SUM(C40,C50,C45,C51)</f>
        <v>9000000</v>
      </c>
      <c r="D52" s="83">
        <f>SUM(D40,D50,D45,D51)</f>
        <v>11914646</v>
      </c>
      <c r="E52" s="83">
        <f>SUM(E40,E50,E45,E51)</f>
        <v>11914646</v>
      </c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E1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1.28125" style="0" customWidth="1"/>
    <col min="2" max="2" width="10.8515625" style="0" customWidth="1"/>
    <col min="3" max="5" width="16.140625" style="0" customWidth="1"/>
  </cols>
  <sheetData>
    <row r="1" spans="1:5" ht="15">
      <c r="A1" s="219" t="s">
        <v>1069</v>
      </c>
      <c r="B1" s="219"/>
      <c r="C1" s="219"/>
      <c r="D1" s="219"/>
      <c r="E1" s="219"/>
    </row>
    <row r="2" spans="1:5" ht="27" customHeight="1">
      <c r="A2" s="210" t="s">
        <v>1043</v>
      </c>
      <c r="B2" s="210"/>
      <c r="C2" s="210"/>
      <c r="D2" s="210"/>
      <c r="E2" s="210"/>
    </row>
    <row r="3" spans="1:5" ht="27" customHeight="1">
      <c r="A3" s="211" t="s">
        <v>1051</v>
      </c>
      <c r="B3" s="211"/>
      <c r="C3" s="211"/>
      <c r="D3" s="211"/>
      <c r="E3" s="211"/>
    </row>
    <row r="4" spans="1:5" ht="19.5" customHeight="1">
      <c r="A4" s="52"/>
      <c r="B4" s="53"/>
      <c r="C4" s="53"/>
      <c r="D4" s="112"/>
      <c r="E4" s="112"/>
    </row>
    <row r="5" ht="15">
      <c r="A5" s="3" t="s">
        <v>57</v>
      </c>
    </row>
    <row r="6" spans="1:5" ht="30">
      <c r="A6" s="38" t="s">
        <v>55</v>
      </c>
      <c r="B6" s="2" t="s">
        <v>104</v>
      </c>
      <c r="C6" s="114" t="s">
        <v>599</v>
      </c>
      <c r="D6" s="114" t="s">
        <v>600</v>
      </c>
      <c r="E6" s="114" t="s">
        <v>601</v>
      </c>
    </row>
    <row r="7" spans="1:5" ht="15">
      <c r="A7" s="12" t="s">
        <v>2</v>
      </c>
      <c r="B7" s="5" t="s">
        <v>194</v>
      </c>
      <c r="C7" s="22"/>
      <c r="D7" s="22"/>
      <c r="E7" s="22"/>
    </row>
    <row r="8" spans="1:5" ht="15">
      <c r="A8" s="12" t="s">
        <v>3</v>
      </c>
      <c r="B8" s="5" t="s">
        <v>194</v>
      </c>
      <c r="C8" s="22"/>
      <c r="D8" s="22"/>
      <c r="E8" s="22"/>
    </row>
    <row r="9" spans="1:5" ht="15">
      <c r="A9" s="12" t="s">
        <v>4</v>
      </c>
      <c r="B9" s="5" t="s">
        <v>194</v>
      </c>
      <c r="C9" s="22"/>
      <c r="D9" s="22"/>
      <c r="E9" s="22"/>
    </row>
    <row r="10" spans="1:5" ht="15">
      <c r="A10" s="12" t="s">
        <v>5</v>
      </c>
      <c r="B10" s="5" t="s">
        <v>194</v>
      </c>
      <c r="C10" s="22"/>
      <c r="D10" s="22"/>
      <c r="E10" s="22"/>
    </row>
    <row r="11" spans="1:5" ht="15">
      <c r="A11" s="12" t="s">
        <v>6</v>
      </c>
      <c r="B11" s="5" t="s">
        <v>194</v>
      </c>
      <c r="C11" s="22"/>
      <c r="D11" s="22"/>
      <c r="E11" s="22"/>
    </row>
    <row r="12" spans="1:5" ht="15">
      <c r="A12" s="12" t="s">
        <v>7</v>
      </c>
      <c r="B12" s="5" t="s">
        <v>194</v>
      </c>
      <c r="C12" s="22"/>
      <c r="D12" s="22"/>
      <c r="E12" s="22"/>
    </row>
    <row r="13" spans="1:5" ht="15">
      <c r="A13" s="12" t="s">
        <v>8</v>
      </c>
      <c r="B13" s="5" t="s">
        <v>194</v>
      </c>
      <c r="C13" s="22"/>
      <c r="D13" s="22"/>
      <c r="E13" s="22"/>
    </row>
    <row r="14" spans="1:5" ht="15">
      <c r="A14" s="12" t="s">
        <v>9</v>
      </c>
      <c r="B14" s="5" t="s">
        <v>194</v>
      </c>
      <c r="C14" s="22"/>
      <c r="D14" s="22"/>
      <c r="E14" s="22"/>
    </row>
    <row r="15" spans="1:5" ht="15">
      <c r="A15" s="12" t="s">
        <v>10</v>
      </c>
      <c r="B15" s="5" t="s">
        <v>194</v>
      </c>
      <c r="C15" s="22"/>
      <c r="D15" s="22"/>
      <c r="E15" s="22"/>
    </row>
    <row r="16" spans="1:5" ht="15">
      <c r="A16" s="12" t="s">
        <v>11</v>
      </c>
      <c r="B16" s="5" t="s">
        <v>194</v>
      </c>
      <c r="C16" s="22"/>
      <c r="D16" s="22"/>
      <c r="E16" s="22"/>
    </row>
    <row r="17" spans="1:5" ht="25.5">
      <c r="A17" s="10" t="s">
        <v>434</v>
      </c>
      <c r="B17" s="7" t="s">
        <v>194</v>
      </c>
      <c r="C17" s="22"/>
      <c r="D17" s="22"/>
      <c r="E17" s="22"/>
    </row>
    <row r="18" spans="1:5" ht="15">
      <c r="A18" s="12" t="s">
        <v>2</v>
      </c>
      <c r="B18" s="5" t="s">
        <v>195</v>
      </c>
      <c r="C18" s="22"/>
      <c r="D18" s="22"/>
      <c r="E18" s="22"/>
    </row>
    <row r="19" spans="1:5" ht="15">
      <c r="A19" s="12" t="s">
        <v>3</v>
      </c>
      <c r="B19" s="5" t="s">
        <v>195</v>
      </c>
      <c r="C19" s="22"/>
      <c r="D19" s="22"/>
      <c r="E19" s="22"/>
    </row>
    <row r="20" spans="1:5" ht="15">
      <c r="A20" s="12" t="s">
        <v>4</v>
      </c>
      <c r="B20" s="5" t="s">
        <v>195</v>
      </c>
      <c r="C20" s="22"/>
      <c r="D20" s="22"/>
      <c r="E20" s="22"/>
    </row>
    <row r="21" spans="1:5" ht="15">
      <c r="A21" s="12" t="s">
        <v>5</v>
      </c>
      <c r="B21" s="5" t="s">
        <v>195</v>
      </c>
      <c r="C21" s="22"/>
      <c r="D21" s="22"/>
      <c r="E21" s="22"/>
    </row>
    <row r="22" spans="1:5" ht="15">
      <c r="A22" s="12" t="s">
        <v>6</v>
      </c>
      <c r="B22" s="5" t="s">
        <v>195</v>
      </c>
      <c r="C22" s="22"/>
      <c r="D22" s="22"/>
      <c r="E22" s="22"/>
    </row>
    <row r="23" spans="1:5" ht="15">
      <c r="A23" s="12" t="s">
        <v>7</v>
      </c>
      <c r="B23" s="5" t="s">
        <v>195</v>
      </c>
      <c r="C23" s="22"/>
      <c r="D23" s="22"/>
      <c r="E23" s="22"/>
    </row>
    <row r="24" spans="1:5" ht="15">
      <c r="A24" s="12" t="s">
        <v>8</v>
      </c>
      <c r="B24" s="5" t="s">
        <v>195</v>
      </c>
      <c r="C24" s="22"/>
      <c r="D24" s="22"/>
      <c r="E24" s="22"/>
    </row>
    <row r="25" spans="1:5" ht="15">
      <c r="A25" s="12" t="s">
        <v>9</v>
      </c>
      <c r="B25" s="5" t="s">
        <v>195</v>
      </c>
      <c r="C25" s="22"/>
      <c r="D25" s="22"/>
      <c r="E25" s="22"/>
    </row>
    <row r="26" spans="1:5" ht="15">
      <c r="A26" s="12" t="s">
        <v>10</v>
      </c>
      <c r="B26" s="5" t="s">
        <v>195</v>
      </c>
      <c r="C26" s="22"/>
      <c r="D26" s="22"/>
      <c r="E26" s="22"/>
    </row>
    <row r="27" spans="1:5" ht="15">
      <c r="A27" s="12" t="s">
        <v>11</v>
      </c>
      <c r="B27" s="5" t="s">
        <v>195</v>
      </c>
      <c r="C27" s="22"/>
      <c r="D27" s="22"/>
      <c r="E27" s="22"/>
    </row>
    <row r="28" spans="1:5" ht="25.5">
      <c r="A28" s="10" t="s">
        <v>435</v>
      </c>
      <c r="B28" s="7" t="s">
        <v>195</v>
      </c>
      <c r="C28" s="22"/>
      <c r="D28" s="22"/>
      <c r="E28" s="22"/>
    </row>
    <row r="29" spans="1:5" ht="15">
      <c r="A29" s="12" t="s">
        <v>2</v>
      </c>
      <c r="B29" s="5" t="s">
        <v>196</v>
      </c>
      <c r="C29" s="22">
        <v>0</v>
      </c>
      <c r="D29" s="22">
        <v>75000</v>
      </c>
      <c r="E29" s="22">
        <v>75000</v>
      </c>
    </row>
    <row r="30" spans="1:5" ht="15">
      <c r="A30" s="12" t="s">
        <v>3</v>
      </c>
      <c r="B30" s="5" t="s">
        <v>196</v>
      </c>
      <c r="C30" s="22"/>
      <c r="D30" s="22"/>
      <c r="E30" s="22"/>
    </row>
    <row r="31" spans="1:5" ht="15">
      <c r="A31" s="12" t="s">
        <v>4</v>
      </c>
      <c r="B31" s="5" t="s">
        <v>196</v>
      </c>
      <c r="C31" s="22"/>
      <c r="D31" s="22"/>
      <c r="E31" s="22"/>
    </row>
    <row r="32" spans="1:5" ht="15">
      <c r="A32" s="12" t="s">
        <v>5</v>
      </c>
      <c r="B32" s="5" t="s">
        <v>196</v>
      </c>
      <c r="C32" s="22"/>
      <c r="D32" s="22"/>
      <c r="E32" s="22"/>
    </row>
    <row r="33" spans="1:5" ht="15">
      <c r="A33" s="12" t="s">
        <v>6</v>
      </c>
      <c r="B33" s="5" t="s">
        <v>196</v>
      </c>
      <c r="C33" s="22"/>
      <c r="D33" s="22"/>
      <c r="E33" s="22"/>
    </row>
    <row r="34" spans="1:5" ht="15">
      <c r="A34" s="12" t="s">
        <v>7</v>
      </c>
      <c r="B34" s="5" t="s">
        <v>196</v>
      </c>
      <c r="C34" s="22"/>
      <c r="D34" s="22"/>
      <c r="E34" s="22"/>
    </row>
    <row r="35" spans="1:5" ht="15">
      <c r="A35" s="12" t="s">
        <v>8</v>
      </c>
      <c r="B35" s="5" t="s">
        <v>196</v>
      </c>
      <c r="C35" s="22">
        <v>2411000</v>
      </c>
      <c r="D35" s="22">
        <v>2687927</v>
      </c>
      <c r="E35" s="22">
        <v>2687927</v>
      </c>
    </row>
    <row r="36" spans="1:5" ht="15">
      <c r="A36" s="12" t="s">
        <v>9</v>
      </c>
      <c r="B36" s="5" t="s">
        <v>196</v>
      </c>
      <c r="C36" s="22">
        <v>200264</v>
      </c>
      <c r="D36" s="22">
        <v>187500</v>
      </c>
      <c r="E36" s="22">
        <v>187500</v>
      </c>
    </row>
    <row r="37" spans="1:5" ht="15">
      <c r="A37" s="12" t="s">
        <v>10</v>
      </c>
      <c r="B37" s="5" t="s">
        <v>196</v>
      </c>
      <c r="C37" s="22"/>
      <c r="D37" s="22"/>
      <c r="E37" s="22"/>
    </row>
    <row r="38" spans="1:5" ht="15">
      <c r="A38" s="12" t="s">
        <v>11</v>
      </c>
      <c r="B38" s="5" t="s">
        <v>196</v>
      </c>
      <c r="C38" s="22"/>
      <c r="D38" s="22"/>
      <c r="E38" s="22"/>
    </row>
    <row r="39" spans="1:5" ht="15">
      <c r="A39" s="10" t="s">
        <v>436</v>
      </c>
      <c r="B39" s="7" t="s">
        <v>196</v>
      </c>
      <c r="C39" s="22">
        <f>SUM(C29:C38)</f>
        <v>2611264</v>
      </c>
      <c r="D39" s="22">
        <f>SUM(D29:D38)</f>
        <v>2950427</v>
      </c>
      <c r="E39" s="22">
        <f>SUM(E29:E38)</f>
        <v>2950427</v>
      </c>
    </row>
    <row r="40" spans="1:5" ht="15">
      <c r="A40" s="12" t="s">
        <v>12</v>
      </c>
      <c r="B40" s="4" t="s">
        <v>198</v>
      </c>
      <c r="C40" s="22"/>
      <c r="D40" s="22"/>
      <c r="E40" s="22"/>
    </row>
    <row r="41" spans="1:5" ht="15">
      <c r="A41" s="12" t="s">
        <v>13</v>
      </c>
      <c r="B41" s="4" t="s">
        <v>198</v>
      </c>
      <c r="C41" s="22"/>
      <c r="D41" s="22"/>
      <c r="E41" s="22"/>
    </row>
    <row r="42" spans="1:5" ht="15">
      <c r="A42" s="12" t="s">
        <v>14</v>
      </c>
      <c r="B42" s="4" t="s">
        <v>198</v>
      </c>
      <c r="C42" s="22"/>
      <c r="D42" s="22"/>
      <c r="E42" s="22"/>
    </row>
    <row r="43" spans="1:5" ht="15">
      <c r="A43" s="4" t="s">
        <v>15</v>
      </c>
      <c r="B43" s="4" t="s">
        <v>198</v>
      </c>
      <c r="C43" s="22"/>
      <c r="D43" s="22"/>
      <c r="E43" s="22"/>
    </row>
    <row r="44" spans="1:5" ht="15">
      <c r="A44" s="4" t="s">
        <v>16</v>
      </c>
      <c r="B44" s="4" t="s">
        <v>198</v>
      </c>
      <c r="C44" s="22"/>
      <c r="D44" s="22"/>
      <c r="E44" s="22"/>
    </row>
    <row r="45" spans="1:5" ht="15">
      <c r="A45" s="4" t="s">
        <v>17</v>
      </c>
      <c r="B45" s="4" t="s">
        <v>198</v>
      </c>
      <c r="C45" s="22"/>
      <c r="D45" s="22"/>
      <c r="E45" s="22"/>
    </row>
    <row r="46" spans="1:5" ht="15">
      <c r="A46" s="12" t="s">
        <v>18</v>
      </c>
      <c r="B46" s="4" t="s">
        <v>198</v>
      </c>
      <c r="C46" s="22"/>
      <c r="D46" s="22"/>
      <c r="E46" s="22"/>
    </row>
    <row r="47" spans="1:5" ht="15">
      <c r="A47" s="12" t="s">
        <v>19</v>
      </c>
      <c r="B47" s="4" t="s">
        <v>198</v>
      </c>
      <c r="C47" s="22"/>
      <c r="D47" s="22"/>
      <c r="E47" s="22"/>
    </row>
    <row r="48" spans="1:5" ht="15">
      <c r="A48" s="12" t="s">
        <v>20</v>
      </c>
      <c r="B48" s="4" t="s">
        <v>198</v>
      </c>
      <c r="C48" s="22"/>
      <c r="D48" s="22"/>
      <c r="E48" s="22"/>
    </row>
    <row r="49" spans="1:5" ht="15">
      <c r="A49" s="12" t="s">
        <v>21</v>
      </c>
      <c r="B49" s="4" t="s">
        <v>198</v>
      </c>
      <c r="C49" s="22"/>
      <c r="D49" s="22"/>
      <c r="E49" s="22"/>
    </row>
    <row r="50" spans="1:5" ht="25.5">
      <c r="A50" s="10" t="s">
        <v>437</v>
      </c>
      <c r="B50" s="7" t="s">
        <v>198</v>
      </c>
      <c r="C50" s="22"/>
      <c r="D50" s="22"/>
      <c r="E50" s="22"/>
    </row>
    <row r="51" spans="1:5" ht="15">
      <c r="A51" s="12" t="s">
        <v>12</v>
      </c>
      <c r="B51" s="4" t="s">
        <v>203</v>
      </c>
      <c r="C51" s="22">
        <v>200000</v>
      </c>
      <c r="D51" s="22">
        <v>200000</v>
      </c>
      <c r="E51" s="22">
        <v>100000</v>
      </c>
    </row>
    <row r="52" spans="1:5" ht="15">
      <c r="A52" s="12" t="s">
        <v>13</v>
      </c>
      <c r="B52" s="4" t="s">
        <v>203</v>
      </c>
      <c r="C52" s="22">
        <v>700000</v>
      </c>
      <c r="D52" s="22">
        <v>700000</v>
      </c>
      <c r="E52" s="22">
        <v>364200</v>
      </c>
    </row>
    <row r="53" spans="1:5" ht="15">
      <c r="A53" s="12" t="s">
        <v>14</v>
      </c>
      <c r="B53" s="4" t="s">
        <v>203</v>
      </c>
      <c r="C53" s="22"/>
      <c r="D53" s="22"/>
      <c r="E53" s="22"/>
    </row>
    <row r="54" spans="1:5" ht="15">
      <c r="A54" s="4" t="s">
        <v>15</v>
      </c>
      <c r="B54" s="4" t="s">
        <v>203</v>
      </c>
      <c r="C54" s="22"/>
      <c r="D54" s="22"/>
      <c r="E54" s="22"/>
    </row>
    <row r="55" spans="1:5" ht="15">
      <c r="A55" s="4" t="s">
        <v>16</v>
      </c>
      <c r="B55" s="4" t="s">
        <v>203</v>
      </c>
      <c r="C55" s="22"/>
      <c r="D55" s="22"/>
      <c r="E55" s="22"/>
    </row>
    <row r="56" spans="1:5" ht="15">
      <c r="A56" s="4" t="s">
        <v>17</v>
      </c>
      <c r="B56" s="4" t="s">
        <v>203</v>
      </c>
      <c r="C56" s="22"/>
      <c r="D56" s="22"/>
      <c r="E56" s="22"/>
    </row>
    <row r="57" spans="1:5" ht="15">
      <c r="A57" s="12" t="s">
        <v>18</v>
      </c>
      <c r="B57" s="4" t="s">
        <v>203</v>
      </c>
      <c r="C57" s="22"/>
      <c r="D57" s="22"/>
      <c r="E57" s="22"/>
    </row>
    <row r="58" spans="1:5" ht="15">
      <c r="A58" s="12" t="s">
        <v>22</v>
      </c>
      <c r="B58" s="4" t="s">
        <v>203</v>
      </c>
      <c r="C58" s="22"/>
      <c r="D58" s="22"/>
      <c r="E58" s="22"/>
    </row>
    <row r="59" spans="1:5" ht="15">
      <c r="A59" s="12" t="s">
        <v>20</v>
      </c>
      <c r="B59" s="4" t="s">
        <v>203</v>
      </c>
      <c r="C59" s="22"/>
      <c r="D59" s="22"/>
      <c r="E59" s="22"/>
    </row>
    <row r="60" spans="1:5" ht="15">
      <c r="A60" s="12" t="s">
        <v>21</v>
      </c>
      <c r="B60" s="4" t="s">
        <v>203</v>
      </c>
      <c r="C60" s="22"/>
      <c r="D60" s="22"/>
      <c r="E60" s="22"/>
    </row>
    <row r="61" spans="1:5" ht="15">
      <c r="A61" s="14" t="s">
        <v>438</v>
      </c>
      <c r="B61" s="7" t="s">
        <v>203</v>
      </c>
      <c r="C61" s="22">
        <f>SUM(C51:C60)</f>
        <v>900000</v>
      </c>
      <c r="D61" s="22">
        <f>SUM(D51:D60)</f>
        <v>900000</v>
      </c>
      <c r="E61" s="22">
        <f>SUM(E51:E60)</f>
        <v>464200</v>
      </c>
    </row>
    <row r="62" spans="1:5" ht="15">
      <c r="A62" s="12" t="s">
        <v>2</v>
      </c>
      <c r="B62" s="5" t="s">
        <v>231</v>
      </c>
      <c r="C62" s="22"/>
      <c r="D62" s="22"/>
      <c r="E62" s="22"/>
    </row>
    <row r="63" spans="1:5" ht="15">
      <c r="A63" s="12" t="s">
        <v>3</v>
      </c>
      <c r="B63" s="5" t="s">
        <v>231</v>
      </c>
      <c r="C63" s="22"/>
      <c r="D63" s="22"/>
      <c r="E63" s="22"/>
    </row>
    <row r="64" spans="1:5" ht="15">
      <c r="A64" s="12" t="s">
        <v>4</v>
      </c>
      <c r="B64" s="5" t="s">
        <v>231</v>
      </c>
      <c r="C64" s="22"/>
      <c r="D64" s="22"/>
      <c r="E64" s="22"/>
    </row>
    <row r="65" spans="1:5" ht="15">
      <c r="A65" s="12" t="s">
        <v>5</v>
      </c>
      <c r="B65" s="5" t="s">
        <v>231</v>
      </c>
      <c r="C65" s="22"/>
      <c r="D65" s="22"/>
      <c r="E65" s="22"/>
    </row>
    <row r="66" spans="1:5" ht="15">
      <c r="A66" s="12" t="s">
        <v>6</v>
      </c>
      <c r="B66" s="5" t="s">
        <v>231</v>
      </c>
      <c r="C66" s="22"/>
      <c r="D66" s="22"/>
      <c r="E66" s="22"/>
    </row>
    <row r="67" spans="1:5" ht="15">
      <c r="A67" s="12" t="s">
        <v>7</v>
      </c>
      <c r="B67" s="5" t="s">
        <v>231</v>
      </c>
      <c r="C67" s="22"/>
      <c r="D67" s="22"/>
      <c r="E67" s="22"/>
    </row>
    <row r="68" spans="1:5" ht="15">
      <c r="A68" s="12" t="s">
        <v>8</v>
      </c>
      <c r="B68" s="5" t="s">
        <v>231</v>
      </c>
      <c r="C68" s="22"/>
      <c r="D68" s="22"/>
      <c r="E68" s="22"/>
    </row>
    <row r="69" spans="1:5" ht="15">
      <c r="A69" s="12" t="s">
        <v>9</v>
      </c>
      <c r="B69" s="5" t="s">
        <v>231</v>
      </c>
      <c r="C69" s="22"/>
      <c r="D69" s="22"/>
      <c r="E69" s="22"/>
    </row>
    <row r="70" spans="1:5" ht="15">
      <c r="A70" s="12" t="s">
        <v>10</v>
      </c>
      <c r="B70" s="5" t="s">
        <v>231</v>
      </c>
      <c r="C70" s="22"/>
      <c r="D70" s="22"/>
      <c r="E70" s="22"/>
    </row>
    <row r="71" spans="1:5" ht="15">
      <c r="A71" s="12" t="s">
        <v>11</v>
      </c>
      <c r="B71" s="5" t="s">
        <v>231</v>
      </c>
      <c r="C71" s="22"/>
      <c r="D71" s="22"/>
      <c r="E71" s="22"/>
    </row>
    <row r="72" spans="1:5" ht="25.5">
      <c r="A72" s="10" t="s">
        <v>447</v>
      </c>
      <c r="B72" s="7" t="s">
        <v>231</v>
      </c>
      <c r="C72" s="22"/>
      <c r="D72" s="22"/>
      <c r="E72" s="22"/>
    </row>
    <row r="73" spans="1:5" ht="15">
      <c r="A73" s="12" t="s">
        <v>2</v>
      </c>
      <c r="B73" s="5" t="s">
        <v>232</v>
      </c>
      <c r="C73" s="22"/>
      <c r="D73" s="22"/>
      <c r="E73" s="22"/>
    </row>
    <row r="74" spans="1:5" ht="15">
      <c r="A74" s="12" t="s">
        <v>3</v>
      </c>
      <c r="B74" s="5" t="s">
        <v>232</v>
      </c>
      <c r="C74" s="22"/>
      <c r="D74" s="22"/>
      <c r="E74" s="22"/>
    </row>
    <row r="75" spans="1:5" ht="15">
      <c r="A75" s="12" t="s">
        <v>4</v>
      </c>
      <c r="B75" s="5" t="s">
        <v>232</v>
      </c>
      <c r="C75" s="22"/>
      <c r="D75" s="22"/>
      <c r="E75" s="22"/>
    </row>
    <row r="76" spans="1:5" ht="15">
      <c r="A76" s="12" t="s">
        <v>5</v>
      </c>
      <c r="B76" s="5" t="s">
        <v>232</v>
      </c>
      <c r="C76" s="22"/>
      <c r="D76" s="22"/>
      <c r="E76" s="22"/>
    </row>
    <row r="77" spans="1:5" ht="15">
      <c r="A77" s="12" t="s">
        <v>6</v>
      </c>
      <c r="B77" s="5" t="s">
        <v>232</v>
      </c>
      <c r="C77" s="22"/>
      <c r="D77" s="22"/>
      <c r="E77" s="22"/>
    </row>
    <row r="78" spans="1:5" ht="15">
      <c r="A78" s="12" t="s">
        <v>7</v>
      </c>
      <c r="B78" s="5" t="s">
        <v>232</v>
      </c>
      <c r="C78" s="22"/>
      <c r="D78" s="22"/>
      <c r="E78" s="22"/>
    </row>
    <row r="79" spans="1:5" ht="15">
      <c r="A79" s="12" t="s">
        <v>8</v>
      </c>
      <c r="B79" s="5" t="s">
        <v>232</v>
      </c>
      <c r="C79" s="22"/>
      <c r="D79" s="22"/>
      <c r="E79" s="22"/>
    </row>
    <row r="80" spans="1:5" ht="15">
      <c r="A80" s="12" t="s">
        <v>9</v>
      </c>
      <c r="B80" s="5" t="s">
        <v>232</v>
      </c>
      <c r="C80" s="22"/>
      <c r="D80" s="22"/>
      <c r="E80" s="22"/>
    </row>
    <row r="81" spans="1:5" ht="15">
      <c r="A81" s="12" t="s">
        <v>10</v>
      </c>
      <c r="B81" s="5" t="s">
        <v>232</v>
      </c>
      <c r="C81" s="22"/>
      <c r="D81" s="22"/>
      <c r="E81" s="22"/>
    </row>
    <row r="82" spans="1:5" ht="15">
      <c r="A82" s="12" t="s">
        <v>11</v>
      </c>
      <c r="B82" s="5" t="s">
        <v>232</v>
      </c>
      <c r="C82" s="22"/>
      <c r="D82" s="22"/>
      <c r="E82" s="22"/>
    </row>
    <row r="83" spans="1:5" ht="25.5">
      <c r="A83" s="10" t="s">
        <v>446</v>
      </c>
      <c r="B83" s="7" t="s">
        <v>232</v>
      </c>
      <c r="C83" s="22"/>
      <c r="D83" s="22"/>
      <c r="E83" s="22"/>
    </row>
    <row r="84" spans="1:5" ht="15">
      <c r="A84" s="12" t="s">
        <v>2</v>
      </c>
      <c r="B84" s="5" t="s">
        <v>233</v>
      </c>
      <c r="C84" s="22"/>
      <c r="D84" s="22"/>
      <c r="E84" s="22"/>
    </row>
    <row r="85" spans="1:5" ht="15">
      <c r="A85" s="12" t="s">
        <v>3</v>
      </c>
      <c r="B85" s="5" t="s">
        <v>233</v>
      </c>
      <c r="C85" s="22"/>
      <c r="D85" s="22"/>
      <c r="E85" s="22"/>
    </row>
    <row r="86" spans="1:5" ht="15">
      <c r="A86" s="12" t="s">
        <v>4</v>
      </c>
      <c r="B86" s="5" t="s">
        <v>233</v>
      </c>
      <c r="C86" s="22"/>
      <c r="D86" s="22"/>
      <c r="E86" s="22"/>
    </row>
    <row r="87" spans="1:5" ht="15">
      <c r="A87" s="12" t="s">
        <v>5</v>
      </c>
      <c r="B87" s="5" t="s">
        <v>233</v>
      </c>
      <c r="C87" s="22"/>
      <c r="D87" s="22"/>
      <c r="E87" s="22"/>
    </row>
    <row r="88" spans="1:5" ht="15">
      <c r="A88" s="12" t="s">
        <v>6</v>
      </c>
      <c r="B88" s="5" t="s">
        <v>233</v>
      </c>
      <c r="C88" s="22"/>
      <c r="D88" s="22"/>
      <c r="E88" s="22"/>
    </row>
    <row r="89" spans="1:5" ht="15">
      <c r="A89" s="12" t="s">
        <v>7</v>
      </c>
      <c r="B89" s="5" t="s">
        <v>233</v>
      </c>
      <c r="C89" s="22"/>
      <c r="D89" s="22"/>
      <c r="E89" s="22"/>
    </row>
    <row r="90" spans="1:5" ht="15">
      <c r="A90" s="12" t="s">
        <v>8</v>
      </c>
      <c r="B90" s="5" t="s">
        <v>233</v>
      </c>
      <c r="C90" s="22"/>
      <c r="D90" s="22"/>
      <c r="E90" s="22"/>
    </row>
    <row r="91" spans="1:5" ht="15">
      <c r="A91" s="12" t="s">
        <v>9</v>
      </c>
      <c r="B91" s="5" t="s">
        <v>233</v>
      </c>
      <c r="C91" s="22"/>
      <c r="D91" s="22"/>
      <c r="E91" s="22"/>
    </row>
    <row r="92" spans="1:5" ht="15">
      <c r="A92" s="12" t="s">
        <v>10</v>
      </c>
      <c r="B92" s="5" t="s">
        <v>233</v>
      </c>
      <c r="C92" s="22"/>
      <c r="D92" s="22"/>
      <c r="E92" s="22"/>
    </row>
    <row r="93" spans="1:5" ht="15">
      <c r="A93" s="12" t="s">
        <v>11</v>
      </c>
      <c r="B93" s="5" t="s">
        <v>233</v>
      </c>
      <c r="C93" s="22"/>
      <c r="D93" s="22"/>
      <c r="E93" s="22"/>
    </row>
    <row r="94" spans="1:5" ht="15">
      <c r="A94" s="10" t="s">
        <v>445</v>
      </c>
      <c r="B94" s="7" t="s">
        <v>233</v>
      </c>
      <c r="C94" s="22"/>
      <c r="D94" s="22"/>
      <c r="E94" s="22"/>
    </row>
    <row r="95" spans="1:5" ht="15">
      <c r="A95" s="12" t="s">
        <v>12</v>
      </c>
      <c r="B95" s="4" t="s">
        <v>235</v>
      </c>
      <c r="C95" s="22"/>
      <c r="D95" s="22"/>
      <c r="E95" s="22"/>
    </row>
    <row r="96" spans="1:5" ht="15">
      <c r="A96" s="12" t="s">
        <v>13</v>
      </c>
      <c r="B96" s="5" t="s">
        <v>235</v>
      </c>
      <c r="C96" s="22"/>
      <c r="D96" s="22"/>
      <c r="E96" s="22"/>
    </row>
    <row r="97" spans="1:5" ht="15">
      <c r="A97" s="12" t="s">
        <v>14</v>
      </c>
      <c r="B97" s="4" t="s">
        <v>235</v>
      </c>
      <c r="C97" s="22"/>
      <c r="D97" s="22"/>
      <c r="E97" s="22"/>
    </row>
    <row r="98" spans="1:5" ht="15">
      <c r="A98" s="4" t="s">
        <v>15</v>
      </c>
      <c r="B98" s="5" t="s">
        <v>235</v>
      </c>
      <c r="C98" s="22"/>
      <c r="D98" s="22"/>
      <c r="E98" s="22"/>
    </row>
    <row r="99" spans="1:5" ht="15">
      <c r="A99" s="4" t="s">
        <v>16</v>
      </c>
      <c r="B99" s="4" t="s">
        <v>235</v>
      </c>
      <c r="C99" s="22"/>
      <c r="D99" s="22"/>
      <c r="E99" s="22"/>
    </row>
    <row r="100" spans="1:5" ht="15">
      <c r="A100" s="4" t="s">
        <v>17</v>
      </c>
      <c r="B100" s="5" t="s">
        <v>235</v>
      </c>
      <c r="C100" s="22"/>
      <c r="D100" s="22"/>
      <c r="E100" s="22"/>
    </row>
    <row r="101" spans="1:5" ht="15">
      <c r="A101" s="12" t="s">
        <v>18</v>
      </c>
      <c r="B101" s="4" t="s">
        <v>235</v>
      </c>
      <c r="C101" s="22"/>
      <c r="D101" s="22"/>
      <c r="E101" s="22"/>
    </row>
    <row r="102" spans="1:5" ht="15">
      <c r="A102" s="12" t="s">
        <v>22</v>
      </c>
      <c r="B102" s="5" t="s">
        <v>235</v>
      </c>
      <c r="C102" s="22"/>
      <c r="D102" s="22"/>
      <c r="E102" s="22"/>
    </row>
    <row r="103" spans="1:5" ht="15">
      <c r="A103" s="12" t="s">
        <v>20</v>
      </c>
      <c r="B103" s="4" t="s">
        <v>235</v>
      </c>
      <c r="C103" s="22"/>
      <c r="D103" s="22"/>
      <c r="E103" s="22"/>
    </row>
    <row r="104" spans="1:5" ht="15">
      <c r="A104" s="12" t="s">
        <v>21</v>
      </c>
      <c r="B104" s="5" t="s">
        <v>235</v>
      </c>
      <c r="C104" s="22"/>
      <c r="D104" s="22"/>
      <c r="E104" s="22"/>
    </row>
    <row r="105" spans="1:5" ht="25.5">
      <c r="A105" s="10" t="s">
        <v>444</v>
      </c>
      <c r="B105" s="7" t="s">
        <v>235</v>
      </c>
      <c r="C105" s="22"/>
      <c r="D105" s="22"/>
      <c r="E105" s="22"/>
    </row>
    <row r="106" spans="1:5" ht="15">
      <c r="A106" s="12" t="s">
        <v>12</v>
      </c>
      <c r="B106" s="4" t="s">
        <v>238</v>
      </c>
      <c r="C106" s="22"/>
      <c r="D106" s="22"/>
      <c r="E106" s="22"/>
    </row>
    <row r="107" spans="1:5" ht="15">
      <c r="A107" s="12" t="s">
        <v>13</v>
      </c>
      <c r="B107" s="4" t="s">
        <v>238</v>
      </c>
      <c r="C107" s="22"/>
      <c r="D107" s="22"/>
      <c r="E107" s="22"/>
    </row>
    <row r="108" spans="1:5" ht="15">
      <c r="A108" s="12" t="s">
        <v>14</v>
      </c>
      <c r="B108" s="4" t="s">
        <v>238</v>
      </c>
      <c r="C108" s="22"/>
      <c r="D108" s="22"/>
      <c r="E108" s="22"/>
    </row>
    <row r="109" spans="1:5" ht="15">
      <c r="A109" s="4" t="s">
        <v>15</v>
      </c>
      <c r="B109" s="4" t="s">
        <v>238</v>
      </c>
      <c r="C109" s="22"/>
      <c r="D109" s="22"/>
      <c r="E109" s="22"/>
    </row>
    <row r="110" spans="1:5" ht="15">
      <c r="A110" s="4" t="s">
        <v>16</v>
      </c>
      <c r="B110" s="4" t="s">
        <v>238</v>
      </c>
      <c r="C110" s="22"/>
      <c r="D110" s="22"/>
      <c r="E110" s="22"/>
    </row>
    <row r="111" spans="1:5" ht="15">
      <c r="A111" s="4" t="s">
        <v>17</v>
      </c>
      <c r="B111" s="4" t="s">
        <v>238</v>
      </c>
      <c r="C111" s="22"/>
      <c r="D111" s="22"/>
      <c r="E111" s="22"/>
    </row>
    <row r="112" spans="1:5" ht="15">
      <c r="A112" s="12" t="s">
        <v>18</v>
      </c>
      <c r="B112" s="4" t="s">
        <v>238</v>
      </c>
      <c r="C112" s="22"/>
      <c r="D112" s="22"/>
      <c r="E112" s="22"/>
    </row>
    <row r="113" spans="1:5" ht="15">
      <c r="A113" s="12" t="s">
        <v>22</v>
      </c>
      <c r="B113" s="4" t="s">
        <v>238</v>
      </c>
      <c r="C113" s="22"/>
      <c r="D113" s="22"/>
      <c r="E113" s="22"/>
    </row>
    <row r="114" spans="1:5" ht="15">
      <c r="A114" s="12" t="s">
        <v>20</v>
      </c>
      <c r="B114" s="4" t="s">
        <v>238</v>
      </c>
      <c r="C114" s="22"/>
      <c r="D114" s="22"/>
      <c r="E114" s="22"/>
    </row>
    <row r="115" spans="1:5" ht="15">
      <c r="A115" s="12" t="s">
        <v>21</v>
      </c>
      <c r="B115" s="4" t="s">
        <v>238</v>
      </c>
      <c r="C115" s="22"/>
      <c r="D115" s="22"/>
      <c r="E115" s="22"/>
    </row>
    <row r="116" spans="1:5" ht="15">
      <c r="A116" s="14" t="s">
        <v>478</v>
      </c>
      <c r="B116" s="7" t="s">
        <v>238</v>
      </c>
      <c r="C116" s="22"/>
      <c r="D116" s="22"/>
      <c r="E116" s="22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1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</cols>
  <sheetData>
    <row r="1" spans="1:5" ht="15">
      <c r="A1" s="219" t="s">
        <v>1070</v>
      </c>
      <c r="B1" s="219"/>
      <c r="C1" s="219"/>
      <c r="D1" s="219"/>
      <c r="E1" s="219"/>
    </row>
    <row r="2" spans="1:5" ht="24" customHeight="1">
      <c r="A2" s="210" t="s">
        <v>1043</v>
      </c>
      <c r="B2" s="220"/>
      <c r="C2" s="220"/>
      <c r="D2" s="220"/>
      <c r="E2" s="220"/>
    </row>
    <row r="3" spans="1:5" ht="23.25" customHeight="1">
      <c r="A3" s="211" t="s">
        <v>1052</v>
      </c>
      <c r="B3" s="221"/>
      <c r="C3" s="221"/>
      <c r="D3" s="221"/>
      <c r="E3" s="221"/>
    </row>
    <row r="4" ht="18">
      <c r="A4" s="43"/>
    </row>
    <row r="6" spans="1:5" ht="25.5">
      <c r="A6" s="1" t="s">
        <v>103</v>
      </c>
      <c r="B6" s="2" t="s">
        <v>104</v>
      </c>
      <c r="C6" s="115" t="s">
        <v>599</v>
      </c>
      <c r="D6" s="115" t="s">
        <v>600</v>
      </c>
      <c r="E6" s="115" t="s">
        <v>601</v>
      </c>
    </row>
    <row r="7" spans="1:5" ht="15">
      <c r="A7" s="22"/>
      <c r="B7" s="22"/>
      <c r="C7" s="22"/>
      <c r="D7" s="22"/>
      <c r="E7" s="22"/>
    </row>
    <row r="8" spans="1:5" ht="15">
      <c r="A8" s="22"/>
      <c r="B8" s="22"/>
      <c r="C8" s="22"/>
      <c r="D8" s="22"/>
      <c r="E8" s="22"/>
    </row>
    <row r="9" spans="1:5" ht="15">
      <c r="A9" s="22"/>
      <c r="B9" s="22"/>
      <c r="C9" s="22"/>
      <c r="D9" s="22"/>
      <c r="E9" s="22"/>
    </row>
    <row r="10" spans="1:5" ht="15">
      <c r="A10" s="22"/>
      <c r="B10" s="22"/>
      <c r="C10" s="22"/>
      <c r="D10" s="22"/>
      <c r="E10" s="22"/>
    </row>
    <row r="11" spans="1:5" ht="15">
      <c r="A11" s="14" t="s">
        <v>54</v>
      </c>
      <c r="B11" s="7" t="s">
        <v>204</v>
      </c>
      <c r="C11" s="22">
        <v>500000</v>
      </c>
      <c r="D11" s="22">
        <v>6085972</v>
      </c>
      <c r="E11" s="22">
        <v>0</v>
      </c>
    </row>
    <row r="12" spans="1:5" ht="15">
      <c r="A12" s="14"/>
      <c r="B12" s="7"/>
      <c r="C12" s="22"/>
      <c r="D12" s="22"/>
      <c r="E12" s="22"/>
    </row>
    <row r="13" spans="1:5" ht="15">
      <c r="A13" s="14"/>
      <c r="B13" s="7"/>
      <c r="C13" s="22"/>
      <c r="D13" s="22"/>
      <c r="E13" s="22"/>
    </row>
    <row r="14" spans="1:5" ht="15">
      <c r="A14" s="14"/>
      <c r="B14" s="7"/>
      <c r="C14" s="22"/>
      <c r="D14" s="22"/>
      <c r="E14" s="22"/>
    </row>
    <row r="15" spans="1:5" ht="15">
      <c r="A15" s="14"/>
      <c r="B15" s="7"/>
      <c r="C15" s="22"/>
      <c r="D15" s="22"/>
      <c r="E15" s="22"/>
    </row>
    <row r="16" spans="1:5" ht="15">
      <c r="A16" s="14" t="s">
        <v>53</v>
      </c>
      <c r="B16" s="7" t="s">
        <v>204</v>
      </c>
      <c r="C16" s="22"/>
      <c r="D16" s="22"/>
      <c r="E16" s="22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19" t="s">
        <v>1071</v>
      </c>
      <c r="B1" s="219"/>
      <c r="C1" s="219"/>
      <c r="D1" s="219"/>
      <c r="E1" s="219"/>
    </row>
    <row r="2" spans="1:5" ht="25.5" customHeight="1">
      <c r="A2" s="210" t="s">
        <v>1043</v>
      </c>
      <c r="B2" s="220"/>
      <c r="C2" s="220"/>
      <c r="D2" s="220"/>
      <c r="E2" s="220"/>
    </row>
    <row r="3" spans="1:5" ht="23.25" customHeight="1">
      <c r="A3" s="211" t="s">
        <v>993</v>
      </c>
      <c r="B3" s="222"/>
      <c r="C3" s="222"/>
      <c r="D3" s="222"/>
      <c r="E3" s="222"/>
    </row>
    <row r="4" ht="15">
      <c r="A4" s="160"/>
    </row>
    <row r="5" ht="15">
      <c r="A5" s="160"/>
    </row>
    <row r="6" spans="1:5" ht="51" customHeight="1">
      <c r="A6" s="161" t="s">
        <v>994</v>
      </c>
      <c r="B6" s="162" t="s">
        <v>995</v>
      </c>
      <c r="C6" s="162" t="s">
        <v>996</v>
      </c>
      <c r="D6" s="162" t="s">
        <v>996</v>
      </c>
      <c r="E6" s="94" t="s">
        <v>58</v>
      </c>
    </row>
    <row r="7" spans="1:5" ht="15" customHeight="1">
      <c r="A7" s="162" t="s">
        <v>997</v>
      </c>
      <c r="B7" s="163"/>
      <c r="C7" s="163"/>
      <c r="D7" s="163"/>
      <c r="E7" s="22"/>
    </row>
    <row r="8" spans="1:5" ht="15" customHeight="1">
      <c r="A8" s="162" t="s">
        <v>998</v>
      </c>
      <c r="B8" s="163"/>
      <c r="C8" s="163"/>
      <c r="D8" s="163"/>
      <c r="E8" s="22"/>
    </row>
    <row r="9" spans="1:5" ht="15" customHeight="1">
      <c r="A9" s="162" t="s">
        <v>999</v>
      </c>
      <c r="B9" s="163"/>
      <c r="C9" s="163"/>
      <c r="D9" s="163"/>
      <c r="E9" s="22"/>
    </row>
    <row r="10" spans="1:5" ht="15" customHeight="1">
      <c r="A10" s="162" t="s">
        <v>1000</v>
      </c>
      <c r="B10" s="163"/>
      <c r="C10" s="163"/>
      <c r="D10" s="163"/>
      <c r="E10" s="22"/>
    </row>
    <row r="11" spans="1:5" ht="15" customHeight="1">
      <c r="A11" s="161" t="s">
        <v>1001</v>
      </c>
      <c r="B11" s="163"/>
      <c r="C11" s="163"/>
      <c r="D11" s="163"/>
      <c r="E11" s="22"/>
    </row>
    <row r="12" spans="1:5" ht="15" customHeight="1">
      <c r="A12" s="162" t="s">
        <v>1002</v>
      </c>
      <c r="B12" s="163"/>
      <c r="C12" s="163"/>
      <c r="D12" s="163"/>
      <c r="E12" s="22"/>
    </row>
    <row r="13" spans="1:5" ht="15" customHeight="1">
      <c r="A13" s="162" t="s">
        <v>1003</v>
      </c>
      <c r="B13" s="163"/>
      <c r="C13" s="163"/>
      <c r="D13" s="163"/>
      <c r="E13" s="22"/>
    </row>
    <row r="14" spans="1:5" ht="15" customHeight="1">
      <c r="A14" s="162" t="s">
        <v>1004</v>
      </c>
      <c r="B14" s="164"/>
      <c r="C14" s="164"/>
      <c r="D14" s="164"/>
      <c r="E14" s="165"/>
    </row>
    <row r="15" spans="1:5" ht="15" customHeight="1">
      <c r="A15" s="162" t="s">
        <v>1005</v>
      </c>
      <c r="B15" s="164"/>
      <c r="C15" s="164"/>
      <c r="D15" s="164"/>
      <c r="E15" s="165"/>
    </row>
    <row r="16" spans="1:5" ht="15" customHeight="1">
      <c r="A16" s="162" t="s">
        <v>1006</v>
      </c>
      <c r="B16" s="164">
        <v>1</v>
      </c>
      <c r="C16" s="164"/>
      <c r="D16" s="164"/>
      <c r="E16" s="165">
        <f>SUM(B16:D16)</f>
        <v>1</v>
      </c>
    </row>
    <row r="17" spans="1:5" ht="15" customHeight="1">
      <c r="A17" s="162" t="s">
        <v>1007</v>
      </c>
      <c r="B17" s="164"/>
      <c r="C17" s="164"/>
      <c r="D17" s="164"/>
      <c r="E17" s="165"/>
    </row>
    <row r="18" spans="1:5" ht="15" customHeight="1">
      <c r="A18" s="162" t="s">
        <v>1008</v>
      </c>
      <c r="B18" s="164"/>
      <c r="C18" s="164"/>
      <c r="D18" s="164"/>
      <c r="E18" s="165"/>
    </row>
    <row r="19" spans="1:5" ht="15" customHeight="1">
      <c r="A19" s="161" t="s">
        <v>1009</v>
      </c>
      <c r="B19" s="164">
        <v>1</v>
      </c>
      <c r="C19" s="164"/>
      <c r="D19" s="164"/>
      <c r="E19" s="165">
        <f aca="true" t="shared" si="0" ref="E19:E33">SUM(B19:D19)</f>
        <v>1</v>
      </c>
    </row>
    <row r="20" spans="1:5" ht="15" customHeight="1">
      <c r="A20" s="162" t="s">
        <v>1010</v>
      </c>
      <c r="B20" s="164">
        <v>1</v>
      </c>
      <c r="C20" s="164"/>
      <c r="D20" s="164"/>
      <c r="E20" s="165">
        <f t="shared" si="0"/>
        <v>1</v>
      </c>
    </row>
    <row r="21" spans="1:5" ht="15" customHeight="1">
      <c r="A21" s="162" t="s">
        <v>1011</v>
      </c>
      <c r="B21" s="164"/>
      <c r="C21" s="164"/>
      <c r="D21" s="164"/>
      <c r="E21" s="165"/>
    </row>
    <row r="22" spans="1:5" ht="15" customHeight="1">
      <c r="A22" s="162" t="s">
        <v>1012</v>
      </c>
      <c r="B22" s="164">
        <v>3</v>
      </c>
      <c r="C22" s="164"/>
      <c r="D22" s="164"/>
      <c r="E22" s="165">
        <v>3</v>
      </c>
    </row>
    <row r="23" spans="1:5" ht="15" customHeight="1">
      <c r="A23" s="161" t="s">
        <v>1013</v>
      </c>
      <c r="B23" s="164">
        <v>1</v>
      </c>
      <c r="C23" s="164"/>
      <c r="D23" s="164"/>
      <c r="E23" s="165">
        <v>1</v>
      </c>
    </row>
    <row r="24" spans="1:5" ht="15" customHeight="1">
      <c r="A24" s="162" t="s">
        <v>1014</v>
      </c>
      <c r="B24" s="164">
        <v>1</v>
      </c>
      <c r="C24" s="164"/>
      <c r="D24" s="164"/>
      <c r="E24" s="165">
        <f t="shared" si="0"/>
        <v>1</v>
      </c>
    </row>
    <row r="25" spans="1:5" ht="15" customHeight="1">
      <c r="A25" s="162" t="s">
        <v>1015</v>
      </c>
      <c r="B25" s="164">
        <v>3</v>
      </c>
      <c r="C25" s="164"/>
      <c r="D25" s="164"/>
      <c r="E25" s="165">
        <f t="shared" si="0"/>
        <v>3</v>
      </c>
    </row>
    <row r="26" spans="1:5" ht="15" customHeight="1">
      <c r="A26" s="162" t="s">
        <v>1016</v>
      </c>
      <c r="B26" s="164">
        <v>1</v>
      </c>
      <c r="C26" s="164"/>
      <c r="D26" s="164"/>
      <c r="E26" s="165">
        <f t="shared" si="0"/>
        <v>1</v>
      </c>
    </row>
    <row r="27" spans="1:5" ht="15" customHeight="1">
      <c r="A27" s="161" t="s">
        <v>1017</v>
      </c>
      <c r="B27" s="164">
        <v>5</v>
      </c>
      <c r="C27" s="164"/>
      <c r="D27" s="164"/>
      <c r="E27" s="165">
        <f t="shared" si="0"/>
        <v>5</v>
      </c>
    </row>
    <row r="28" spans="1:5" ht="37.5" customHeight="1">
      <c r="A28" s="161" t="s">
        <v>1018</v>
      </c>
      <c r="B28" s="166">
        <v>5</v>
      </c>
      <c r="C28" s="167"/>
      <c r="D28" s="167"/>
      <c r="E28" s="165">
        <v>5</v>
      </c>
    </row>
    <row r="29" spans="1:5" ht="15" customHeight="1">
      <c r="A29" s="162" t="s">
        <v>1019</v>
      </c>
      <c r="B29" s="164">
        <v>0</v>
      </c>
      <c r="C29" s="164"/>
      <c r="D29" s="164"/>
      <c r="E29" s="165">
        <f t="shared" si="0"/>
        <v>0</v>
      </c>
    </row>
    <row r="30" spans="1:5" ht="15" customHeight="1">
      <c r="A30" s="162" t="s">
        <v>1020</v>
      </c>
      <c r="B30" s="164">
        <v>0</v>
      </c>
      <c r="C30" s="164"/>
      <c r="D30" s="164"/>
      <c r="E30" s="165">
        <f t="shared" si="0"/>
        <v>0</v>
      </c>
    </row>
    <row r="31" spans="1:5" ht="15" customHeight="1">
      <c r="A31" s="162" t="s">
        <v>1021</v>
      </c>
      <c r="B31" s="164">
        <v>0</v>
      </c>
      <c r="C31" s="164"/>
      <c r="D31" s="164"/>
      <c r="E31" s="165">
        <f t="shared" si="0"/>
        <v>0</v>
      </c>
    </row>
    <row r="32" spans="1:5" ht="15" customHeight="1">
      <c r="A32" s="162" t="s">
        <v>1022</v>
      </c>
      <c r="B32" s="164">
        <v>0</v>
      </c>
      <c r="C32" s="164"/>
      <c r="D32" s="164"/>
      <c r="E32" s="165">
        <f t="shared" si="0"/>
        <v>0</v>
      </c>
    </row>
    <row r="33" spans="1:5" ht="35.25" customHeight="1">
      <c r="A33" s="161" t="s">
        <v>1023</v>
      </c>
      <c r="B33" s="164">
        <v>0</v>
      </c>
      <c r="C33" s="164"/>
      <c r="D33" s="164"/>
      <c r="E33" s="165">
        <f t="shared" si="0"/>
        <v>0</v>
      </c>
    </row>
    <row r="34" spans="1:4" ht="15">
      <c r="A34" s="223"/>
      <c r="B34" s="224"/>
      <c r="C34" s="224"/>
      <c r="D34" s="224"/>
    </row>
    <row r="35" spans="1:4" ht="15">
      <c r="A35" s="225"/>
      <c r="B35" s="224"/>
      <c r="C35" s="224"/>
      <c r="D35" s="224"/>
    </row>
  </sheetData>
  <sheetProtection/>
  <mergeCells count="5">
    <mergeCell ref="A1:E1"/>
    <mergeCell ref="A2:E2"/>
    <mergeCell ref="A3:E3"/>
    <mergeCell ref="A34:D34"/>
    <mergeCell ref="A35:D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2018-05-10T13:22:11Z</cp:lastPrinted>
  <dcterms:created xsi:type="dcterms:W3CDTF">2014-01-03T21:48:14Z</dcterms:created>
  <dcterms:modified xsi:type="dcterms:W3CDTF">2018-05-24T13:32:01Z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